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180" yWindow="135" windowWidth="13185" windowHeight="7200" tabRatio="948" activeTab="60"/>
  </bookViews>
  <sheets>
    <sheet name="Input data" sheetId="69" r:id="rId1"/>
    <sheet name="VYSVETLIVKY" sheetId="51" r:id="rId2"/>
    <sheet name="P&amp;L" sheetId="90" r:id="rId3"/>
    <sheet name="1" sheetId="1" state="hidden" r:id="rId4"/>
    <sheet name="2" sheetId="4" state="hidden" r:id="rId5"/>
    <sheet name="2_tabulka 2" sheetId="52" state="hidden" r:id="rId6"/>
    <sheet name="3" sheetId="5" state="hidden" r:id="rId7"/>
    <sheet name="4" sheetId="6" state="hidden" r:id="rId8"/>
    <sheet name="5" sheetId="7" state="hidden" r:id="rId9"/>
    <sheet name="6" sheetId="8" state="hidden" r:id="rId10"/>
    <sheet name="7" sheetId="9" state="hidden" r:id="rId11"/>
    <sheet name="8" sheetId="10" state="hidden" r:id="rId12"/>
    <sheet name="9" sheetId="11" state="hidden" r:id="rId13"/>
    <sheet name="10" sheetId="12" state="hidden" r:id="rId14"/>
    <sheet name="11" sheetId="13" state="hidden" r:id="rId15"/>
    <sheet name="12" sheetId="14" state="hidden" r:id="rId16"/>
    <sheet name="12_tabulka c.2" sheetId="53" state="hidden" r:id="rId17"/>
    <sheet name="13" sheetId="15" state="hidden" r:id="rId18"/>
    <sheet name="14_tabulka 1 a 3" sheetId="56" state="hidden" r:id="rId19"/>
    <sheet name="14_tabulka 2 a 4" sheetId="57" state="hidden" r:id="rId20"/>
    <sheet name="15" sheetId="17" state="hidden" r:id="rId21"/>
    <sheet name="16" sheetId="18" state="hidden" r:id="rId22"/>
    <sheet name="16_tabulka c.2" sheetId="54" state="hidden" r:id="rId23"/>
    <sheet name="17" sheetId="19" state="hidden" r:id="rId24"/>
    <sheet name="18" sheetId="20" state="hidden" r:id="rId25"/>
    <sheet name="18_tabulka c.2" sheetId="55" state="hidden" r:id="rId26"/>
    <sheet name="19" sheetId="21" state="hidden" r:id="rId27"/>
    <sheet name="20" sheetId="22" state="hidden" r:id="rId28"/>
    <sheet name="21" sheetId="23" state="hidden" r:id="rId29"/>
    <sheet name="22" sheetId="24" state="hidden" r:id="rId30"/>
    <sheet name="23" sheetId="25" state="hidden" r:id="rId31"/>
    <sheet name="24" sheetId="26" state="hidden" r:id="rId32"/>
    <sheet name="24_tabulky 3 a 4" sheetId="50" state="hidden" r:id="rId33"/>
    <sheet name="25" sheetId="27" state="hidden" r:id="rId34"/>
    <sheet name="26" sheetId="28" state="hidden" r:id="rId35"/>
    <sheet name="27" sheetId="30" state="hidden" r:id="rId36"/>
    <sheet name="28" sheetId="31" state="hidden" r:id="rId37"/>
    <sheet name="29" sheetId="32" state="hidden" r:id="rId38"/>
    <sheet name="30" sheetId="29" state="hidden" r:id="rId39"/>
    <sheet name="31" sheetId="33" state="hidden" r:id="rId40"/>
    <sheet name="32" sheetId="34" state="hidden" r:id="rId41"/>
    <sheet name="32_tabulka 2" sheetId="59" state="hidden" r:id="rId42"/>
    <sheet name="33" sheetId="35" state="hidden" r:id="rId43"/>
    <sheet name="34" sheetId="36" state="hidden" r:id="rId44"/>
    <sheet name="42" sheetId="44" state="hidden" r:id="rId45"/>
    <sheet name="43" sheetId="45" state="hidden" r:id="rId46"/>
    <sheet name="44" sheetId="46" state="hidden" r:id="rId47"/>
    <sheet name="35" sheetId="37" state="hidden" r:id="rId48"/>
    <sheet name="36" sheetId="38" state="hidden" r:id="rId49"/>
    <sheet name="37" sheetId="39" state="hidden" r:id="rId50"/>
    <sheet name="38" sheetId="40" state="hidden" r:id="rId51"/>
    <sheet name="39" sheetId="41" state="hidden" r:id="rId52"/>
    <sheet name="40" sheetId="42" state="hidden" r:id="rId53"/>
    <sheet name="41" sheetId="43" state="hidden" r:id="rId54"/>
    <sheet name="45" sheetId="47" state="hidden" r:id="rId55"/>
    <sheet name="46" sheetId="48" state="hidden" r:id="rId56"/>
    <sheet name="BS" sheetId="89" r:id="rId57"/>
    <sheet name="SK Cover sheet" sheetId="65" r:id="rId58"/>
    <sheet name="BS-SK Statutory" sheetId="91" r:id="rId59"/>
    <sheet name="IS-SK Statutory " sheetId="92" r:id="rId60"/>
    <sheet name="Notes- SK Template" sheetId="71" r:id="rId61"/>
    <sheet name="BS old" sheetId="60" state="hidden" r:id="rId62"/>
    <sheet name="P&amp;L old" sheetId="61" state="hidden" r:id="rId63"/>
    <sheet name="Notes-SK Cover sheet" sheetId="85" state="hidden" r:id="rId64"/>
    <sheet name="BS-SK Statutory old" sheetId="66" state="hidden" r:id="rId65"/>
    <sheet name="IS-SK Statutoryold " sheetId="68" state="hidden" r:id="rId66"/>
    <sheet name="IS-SK Cover sheet" sheetId="67" state="hidden" r:id="rId67"/>
    <sheet name="Cash Flow SK" sheetId="62" r:id="rId68"/>
    <sheet name="E_Cover sheet" sheetId="93" r:id="rId69"/>
    <sheet name="BS-E Cover sheet" sheetId="72" state="hidden" r:id="rId70"/>
    <sheet name="BS-E Statutory" sheetId="99" r:id="rId71"/>
    <sheet name="BS- E Statutory" sheetId="78" state="hidden" r:id="rId72"/>
    <sheet name="IS-E Cover sheet" sheetId="75" state="hidden" r:id="rId73"/>
    <sheet name="IS-E Statutory" sheetId="95" r:id="rId74"/>
    <sheet name="IS-E Statutory m" sheetId="76" state="hidden" r:id="rId75"/>
    <sheet name="Notes-E Cover sheet" sheetId="87" state="hidden" r:id="rId76"/>
    <sheet name="Notes - E Template" sheetId="86" r:id="rId77"/>
    <sheet name="Cash Flow (ENG)" sheetId="88" r:id="rId78"/>
    <sheet name="G-Cover sheet" sheetId="96" state="hidden" r:id="rId79"/>
    <sheet name="BS-G Cover sheet" sheetId="83" state="hidden" r:id="rId80"/>
    <sheet name="BS - G Statutoryo" sheetId="80" state="hidden" r:id="rId81"/>
    <sheet name="IS-G Cover sheet" sheetId="84" state="hidden" r:id="rId82"/>
    <sheet name="BS-G Statutory" sheetId="101" state="hidden" r:id="rId83"/>
    <sheet name="IS-G Statutory" sheetId="103" state="hidden" r:id="rId84"/>
  </sheets>
  <externalReferences>
    <externalReference r:id="rId85"/>
  </externalReferences>
  <definedNames>
    <definedName name="_Fill" localSheetId="56" hidden="1">#REF!</definedName>
    <definedName name="_Fill" localSheetId="80" hidden="1">#REF!</definedName>
    <definedName name="_Fill" localSheetId="70" hidden="1">#REF!</definedName>
    <definedName name="_Fill" localSheetId="79" hidden="1">#REF!</definedName>
    <definedName name="_Fill" localSheetId="82" hidden="1">#REF!</definedName>
    <definedName name="_Fill" localSheetId="58" hidden="1">#REF!</definedName>
    <definedName name="_Fill" localSheetId="64" hidden="1">#REF!</definedName>
    <definedName name="_Fill" localSheetId="68" hidden="1">#REF!</definedName>
    <definedName name="_Fill" localSheetId="78" hidden="1">#REF!</definedName>
    <definedName name="_Fill" localSheetId="0" hidden="1">#REF!</definedName>
    <definedName name="_Fill" localSheetId="73" hidden="1">#REF!</definedName>
    <definedName name="_Fill" localSheetId="81" hidden="1">#REF!</definedName>
    <definedName name="_Fill" localSheetId="83" hidden="1">#REF!</definedName>
    <definedName name="_Fill" localSheetId="66" hidden="1">#REF!</definedName>
    <definedName name="_Fill" localSheetId="59" hidden="1">#REF!</definedName>
    <definedName name="_Fill" localSheetId="65" hidden="1">#REF!</definedName>
    <definedName name="_Fill" localSheetId="76" hidden="1">#REF!</definedName>
    <definedName name="_Fill" localSheetId="63" hidden="1">#REF!</definedName>
    <definedName name="_Fill" localSheetId="2" hidden="1">#REF!</definedName>
    <definedName name="_Fill" localSheetId="57" hidden="1">#REF!</definedName>
    <definedName name="_Fill" hidden="1">#REF!</definedName>
    <definedName name="_Toc474124192" localSheetId="76">'Notes - E Template'!$D$101</definedName>
    <definedName name="_Toc474124192" localSheetId="60">'Notes- SK Template'!$D$90</definedName>
    <definedName name="ARA_Threshold" localSheetId="56">#REF!</definedName>
    <definedName name="ARA_Threshold" localSheetId="70">#REF!</definedName>
    <definedName name="ARA_Threshold" localSheetId="82">#REF!</definedName>
    <definedName name="ARA_Threshold" localSheetId="58">#REF!</definedName>
    <definedName name="ARA_Threshold" localSheetId="68">#REF!</definedName>
    <definedName name="ARA_Threshold" localSheetId="78">#REF!</definedName>
    <definedName name="ARA_Threshold" localSheetId="73">#REF!</definedName>
    <definedName name="ARA_Threshold" localSheetId="83">#REF!</definedName>
    <definedName name="ARA_Threshold" localSheetId="59">#REF!</definedName>
    <definedName name="ARA_Threshold" localSheetId="2">#REF!</definedName>
    <definedName name="ARA_Threshold">#REF!</definedName>
    <definedName name="ARP_Threshold" localSheetId="56">#REF!</definedName>
    <definedName name="ARP_Threshold" localSheetId="70">#REF!</definedName>
    <definedName name="ARP_Threshold" localSheetId="82">#REF!</definedName>
    <definedName name="ARP_Threshold" localSheetId="58">#REF!</definedName>
    <definedName name="ARP_Threshold" localSheetId="68">#REF!</definedName>
    <definedName name="ARP_Threshold" localSheetId="78">#REF!</definedName>
    <definedName name="ARP_Threshold" localSheetId="73">#REF!</definedName>
    <definedName name="ARP_Threshold" localSheetId="83">#REF!</definedName>
    <definedName name="ARP_Threshold" localSheetId="59">#REF!</definedName>
    <definedName name="ARP_Threshold" localSheetId="2">#REF!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56">#REF!</definedName>
    <definedName name="CY_Accounts_Receivable" localSheetId="70">#REF!</definedName>
    <definedName name="CY_Accounts_Receivable" localSheetId="82">#REF!</definedName>
    <definedName name="CY_Accounts_Receivable" localSheetId="58">#REF!</definedName>
    <definedName name="CY_Accounts_Receivable" localSheetId="68">#REF!</definedName>
    <definedName name="CY_Accounts_Receivable" localSheetId="78">#REF!</definedName>
    <definedName name="CY_Accounts_Receivable" localSheetId="73">#REF!</definedName>
    <definedName name="CY_Accounts_Receivable" localSheetId="83">#REF!</definedName>
    <definedName name="CY_Accounts_Receivable" localSheetId="59">#REF!</definedName>
    <definedName name="CY_Accounts_Receivable" localSheetId="2">#REF!</definedName>
    <definedName name="CY_Accounts_Receivable">#REF!</definedName>
    <definedName name="CY_Administration" localSheetId="56">#REF!</definedName>
    <definedName name="CY_Administration" localSheetId="70">#REF!</definedName>
    <definedName name="CY_Administration" localSheetId="82">#REF!</definedName>
    <definedName name="CY_Administration" localSheetId="58">#REF!</definedName>
    <definedName name="CY_Administration" localSheetId="68">#REF!</definedName>
    <definedName name="CY_Administration" localSheetId="78">#REF!</definedName>
    <definedName name="CY_Administration" localSheetId="73">#REF!</definedName>
    <definedName name="CY_Administration" localSheetId="83">#REF!</definedName>
    <definedName name="CY_Administration" localSheetId="59">#REF!</definedName>
    <definedName name="CY_Administration" localSheetId="2">#REF!</definedName>
    <definedName name="CY_Administration">#REF!</definedName>
    <definedName name="CY_Cash" localSheetId="56">#REF!</definedName>
    <definedName name="CY_Cash" localSheetId="70">#REF!</definedName>
    <definedName name="CY_Cash" localSheetId="82">#REF!</definedName>
    <definedName name="CY_Cash" localSheetId="58">#REF!</definedName>
    <definedName name="CY_Cash" localSheetId="68">#REF!</definedName>
    <definedName name="CY_Cash" localSheetId="78">#REF!</definedName>
    <definedName name="CY_Cash" localSheetId="73">#REF!</definedName>
    <definedName name="CY_Cash" localSheetId="83">#REF!</definedName>
    <definedName name="CY_Cash" localSheetId="59">#REF!</definedName>
    <definedName name="CY_Cash" localSheetId="2">#REF!</definedName>
    <definedName name="CY_Cash">#REF!</definedName>
    <definedName name="CY_Common_Equity" localSheetId="56">#REF!</definedName>
    <definedName name="CY_Common_Equity" localSheetId="70">#REF!</definedName>
    <definedName name="CY_Common_Equity" localSheetId="82">#REF!</definedName>
    <definedName name="CY_Common_Equity" localSheetId="58">#REF!</definedName>
    <definedName name="CY_Common_Equity" localSheetId="68">#REF!</definedName>
    <definedName name="CY_Common_Equity" localSheetId="78">#REF!</definedName>
    <definedName name="CY_Common_Equity" localSheetId="73">#REF!</definedName>
    <definedName name="CY_Common_Equity" localSheetId="83">#REF!</definedName>
    <definedName name="CY_Common_Equity" localSheetId="59">#REF!</definedName>
    <definedName name="CY_Common_Equity" localSheetId="2">#REF!</definedName>
    <definedName name="CY_Common_Equity">#REF!</definedName>
    <definedName name="CY_Cost_of_Sales" localSheetId="56">#REF!</definedName>
    <definedName name="CY_Cost_of_Sales" localSheetId="70">#REF!</definedName>
    <definedName name="CY_Cost_of_Sales" localSheetId="82">#REF!</definedName>
    <definedName name="CY_Cost_of_Sales" localSheetId="58">#REF!</definedName>
    <definedName name="CY_Cost_of_Sales" localSheetId="68">#REF!</definedName>
    <definedName name="CY_Cost_of_Sales" localSheetId="78">#REF!</definedName>
    <definedName name="CY_Cost_of_Sales" localSheetId="73">#REF!</definedName>
    <definedName name="CY_Cost_of_Sales" localSheetId="83">#REF!</definedName>
    <definedName name="CY_Cost_of_Sales" localSheetId="59">#REF!</definedName>
    <definedName name="CY_Cost_of_Sales" localSheetId="2">#REF!</definedName>
    <definedName name="CY_Cost_of_Sales">#REF!</definedName>
    <definedName name="CY_Current_Liabilities" localSheetId="56">#REF!</definedName>
    <definedName name="CY_Current_Liabilities" localSheetId="70">#REF!</definedName>
    <definedName name="CY_Current_Liabilities" localSheetId="82">#REF!</definedName>
    <definedName name="CY_Current_Liabilities" localSheetId="58">#REF!</definedName>
    <definedName name="CY_Current_Liabilities" localSheetId="68">#REF!</definedName>
    <definedName name="CY_Current_Liabilities" localSheetId="78">#REF!</definedName>
    <definedName name="CY_Current_Liabilities" localSheetId="73">#REF!</definedName>
    <definedName name="CY_Current_Liabilities" localSheetId="83">#REF!</definedName>
    <definedName name="CY_Current_Liabilities" localSheetId="59">#REF!</definedName>
    <definedName name="CY_Current_Liabilities" localSheetId="2">#REF!</definedName>
    <definedName name="CY_Current_Liabilities">#REF!</definedName>
    <definedName name="CY_Depreciation" localSheetId="56">#REF!</definedName>
    <definedName name="CY_Depreciation" localSheetId="70">#REF!</definedName>
    <definedName name="CY_Depreciation" localSheetId="82">#REF!</definedName>
    <definedName name="CY_Depreciation" localSheetId="58">#REF!</definedName>
    <definedName name="CY_Depreciation" localSheetId="68">#REF!</definedName>
    <definedName name="CY_Depreciation" localSheetId="78">#REF!</definedName>
    <definedName name="CY_Depreciation" localSheetId="73">#REF!</definedName>
    <definedName name="CY_Depreciation" localSheetId="83">#REF!</definedName>
    <definedName name="CY_Depreciation" localSheetId="59">#REF!</definedName>
    <definedName name="CY_Depreciation" localSheetId="2">#REF!</definedName>
    <definedName name="CY_Depreciation">#REF!</definedName>
    <definedName name="CY_Gross_Profit" localSheetId="56">#REF!</definedName>
    <definedName name="CY_Gross_Profit" localSheetId="70">#REF!</definedName>
    <definedName name="CY_Gross_Profit" localSheetId="82">#REF!</definedName>
    <definedName name="CY_Gross_Profit" localSheetId="58">#REF!</definedName>
    <definedName name="CY_Gross_Profit" localSheetId="68">#REF!</definedName>
    <definedName name="CY_Gross_Profit" localSheetId="78">#REF!</definedName>
    <definedName name="CY_Gross_Profit" localSheetId="73">#REF!</definedName>
    <definedName name="CY_Gross_Profit" localSheetId="83">#REF!</definedName>
    <definedName name="CY_Gross_Profit" localSheetId="59">#REF!</definedName>
    <definedName name="CY_Gross_Profit" localSheetId="2">#REF!</definedName>
    <definedName name="CY_Gross_Profit">#REF!</definedName>
    <definedName name="CY_Inc_Bef_Tax" localSheetId="56">#REF!</definedName>
    <definedName name="CY_Inc_Bef_Tax" localSheetId="70">#REF!</definedName>
    <definedName name="CY_Inc_Bef_Tax" localSheetId="82">#REF!</definedName>
    <definedName name="CY_Inc_Bef_Tax" localSheetId="58">#REF!</definedName>
    <definedName name="CY_Inc_Bef_Tax" localSheetId="68">#REF!</definedName>
    <definedName name="CY_Inc_Bef_Tax" localSheetId="78">#REF!</definedName>
    <definedName name="CY_Inc_Bef_Tax" localSheetId="73">#REF!</definedName>
    <definedName name="CY_Inc_Bef_Tax" localSheetId="83">#REF!</definedName>
    <definedName name="CY_Inc_Bef_Tax" localSheetId="59">#REF!</definedName>
    <definedName name="CY_Inc_Bef_Tax" localSheetId="2">#REF!</definedName>
    <definedName name="CY_Inc_Bef_Tax">#REF!</definedName>
    <definedName name="CY_Intangible_Assets" localSheetId="56">#REF!</definedName>
    <definedName name="CY_Intangible_Assets" localSheetId="70">#REF!</definedName>
    <definedName name="CY_Intangible_Assets" localSheetId="82">#REF!</definedName>
    <definedName name="CY_Intangible_Assets" localSheetId="58">#REF!</definedName>
    <definedName name="CY_Intangible_Assets" localSheetId="68">#REF!</definedName>
    <definedName name="CY_Intangible_Assets" localSheetId="78">#REF!</definedName>
    <definedName name="CY_Intangible_Assets" localSheetId="73">#REF!</definedName>
    <definedName name="CY_Intangible_Assets" localSheetId="83">#REF!</definedName>
    <definedName name="CY_Intangible_Assets" localSheetId="59">#REF!</definedName>
    <definedName name="CY_Intangible_Assets" localSheetId="2">#REF!</definedName>
    <definedName name="CY_Intangible_Assets">#REF!</definedName>
    <definedName name="CY_Interest_Expense" localSheetId="56">#REF!</definedName>
    <definedName name="CY_Interest_Expense" localSheetId="70">#REF!</definedName>
    <definedName name="CY_Interest_Expense" localSheetId="82">#REF!</definedName>
    <definedName name="CY_Interest_Expense" localSheetId="58">#REF!</definedName>
    <definedName name="CY_Interest_Expense" localSheetId="68">#REF!</definedName>
    <definedName name="CY_Interest_Expense" localSheetId="78">#REF!</definedName>
    <definedName name="CY_Interest_Expense" localSheetId="73">#REF!</definedName>
    <definedName name="CY_Interest_Expense" localSheetId="83">#REF!</definedName>
    <definedName name="CY_Interest_Expense" localSheetId="59">#REF!</definedName>
    <definedName name="CY_Interest_Expense" localSheetId="2">#REF!</definedName>
    <definedName name="CY_Interest_Expense">#REF!</definedName>
    <definedName name="CY_Inventory" localSheetId="56">#REF!</definedName>
    <definedName name="CY_Inventory" localSheetId="70">#REF!</definedName>
    <definedName name="CY_Inventory" localSheetId="82">#REF!</definedName>
    <definedName name="CY_Inventory" localSheetId="58">#REF!</definedName>
    <definedName name="CY_Inventory" localSheetId="68">#REF!</definedName>
    <definedName name="CY_Inventory" localSheetId="78">#REF!</definedName>
    <definedName name="CY_Inventory" localSheetId="73">#REF!</definedName>
    <definedName name="CY_Inventory" localSheetId="83">#REF!</definedName>
    <definedName name="CY_Inventory" localSheetId="59">#REF!</definedName>
    <definedName name="CY_Inventory" localSheetId="2">#REF!</definedName>
    <definedName name="CY_Inventory">#REF!</definedName>
    <definedName name="CY_LIABIL_EQUITY" localSheetId="56">#REF!</definedName>
    <definedName name="CY_LIABIL_EQUITY" localSheetId="70">#REF!</definedName>
    <definedName name="CY_LIABIL_EQUITY" localSheetId="82">#REF!</definedName>
    <definedName name="CY_LIABIL_EQUITY" localSheetId="58">#REF!</definedName>
    <definedName name="CY_LIABIL_EQUITY" localSheetId="68">#REF!</definedName>
    <definedName name="CY_LIABIL_EQUITY" localSheetId="78">#REF!</definedName>
    <definedName name="CY_LIABIL_EQUITY" localSheetId="73">#REF!</definedName>
    <definedName name="CY_LIABIL_EQUITY" localSheetId="83">#REF!</definedName>
    <definedName name="CY_LIABIL_EQUITY" localSheetId="59">#REF!</definedName>
    <definedName name="CY_LIABIL_EQUITY" localSheetId="2">#REF!</definedName>
    <definedName name="CY_LIABIL_EQUITY">#REF!</definedName>
    <definedName name="CY_LT_Debt" localSheetId="56">#REF!</definedName>
    <definedName name="CY_LT_Debt" localSheetId="70">#REF!</definedName>
    <definedName name="CY_LT_Debt" localSheetId="82">#REF!</definedName>
    <definedName name="CY_LT_Debt" localSheetId="58">#REF!</definedName>
    <definedName name="CY_LT_Debt" localSheetId="68">#REF!</definedName>
    <definedName name="CY_LT_Debt" localSheetId="78">#REF!</definedName>
    <definedName name="CY_LT_Debt" localSheetId="73">#REF!</definedName>
    <definedName name="CY_LT_Debt" localSheetId="83">#REF!</definedName>
    <definedName name="CY_LT_Debt" localSheetId="59">#REF!</definedName>
    <definedName name="CY_LT_Debt" localSheetId="2">#REF!</definedName>
    <definedName name="CY_LT_Debt">#REF!</definedName>
    <definedName name="CY_Market_Value_of_Equity" localSheetId="56">#REF!</definedName>
    <definedName name="CY_Market_Value_of_Equity" localSheetId="70">#REF!</definedName>
    <definedName name="CY_Market_Value_of_Equity" localSheetId="82">#REF!</definedName>
    <definedName name="CY_Market_Value_of_Equity" localSheetId="58">#REF!</definedName>
    <definedName name="CY_Market_Value_of_Equity" localSheetId="68">#REF!</definedName>
    <definedName name="CY_Market_Value_of_Equity" localSheetId="78">#REF!</definedName>
    <definedName name="CY_Market_Value_of_Equity" localSheetId="73">#REF!</definedName>
    <definedName name="CY_Market_Value_of_Equity" localSheetId="83">#REF!</definedName>
    <definedName name="CY_Market_Value_of_Equity" localSheetId="59">#REF!</definedName>
    <definedName name="CY_Market_Value_of_Equity" localSheetId="2">#REF!</definedName>
    <definedName name="CY_Market_Value_of_Equity">#REF!</definedName>
    <definedName name="CY_Marketable_Sec" localSheetId="56">#REF!</definedName>
    <definedName name="CY_Marketable_Sec" localSheetId="70">#REF!</definedName>
    <definedName name="CY_Marketable_Sec" localSheetId="82">#REF!</definedName>
    <definedName name="CY_Marketable_Sec" localSheetId="58">#REF!</definedName>
    <definedName name="CY_Marketable_Sec" localSheetId="68">#REF!</definedName>
    <definedName name="CY_Marketable_Sec" localSheetId="78">#REF!</definedName>
    <definedName name="CY_Marketable_Sec" localSheetId="73">#REF!</definedName>
    <definedName name="CY_Marketable_Sec" localSheetId="83">#REF!</definedName>
    <definedName name="CY_Marketable_Sec" localSheetId="59">#REF!</definedName>
    <definedName name="CY_Marketable_Sec" localSheetId="2">#REF!</definedName>
    <definedName name="CY_Marketable_Sec">#REF!</definedName>
    <definedName name="CY_NET_PROFIT" localSheetId="56">#REF!</definedName>
    <definedName name="CY_NET_PROFIT" localSheetId="70">#REF!</definedName>
    <definedName name="CY_NET_PROFIT" localSheetId="82">#REF!</definedName>
    <definedName name="CY_NET_PROFIT" localSheetId="58">#REF!</definedName>
    <definedName name="CY_NET_PROFIT" localSheetId="68">#REF!</definedName>
    <definedName name="CY_NET_PROFIT" localSheetId="78">#REF!</definedName>
    <definedName name="CY_NET_PROFIT" localSheetId="73">#REF!</definedName>
    <definedName name="CY_NET_PROFIT" localSheetId="83">#REF!</definedName>
    <definedName name="CY_NET_PROFIT" localSheetId="59">#REF!</definedName>
    <definedName name="CY_NET_PROFIT" localSheetId="2">#REF!</definedName>
    <definedName name="CY_NET_PROFIT">#REF!</definedName>
    <definedName name="CY_Net_Revenue" localSheetId="56">#REF!</definedName>
    <definedName name="CY_Net_Revenue" localSheetId="70">#REF!</definedName>
    <definedName name="CY_Net_Revenue" localSheetId="82">#REF!</definedName>
    <definedName name="CY_Net_Revenue" localSheetId="58">#REF!</definedName>
    <definedName name="CY_Net_Revenue" localSheetId="68">#REF!</definedName>
    <definedName name="CY_Net_Revenue" localSheetId="78">#REF!</definedName>
    <definedName name="CY_Net_Revenue" localSheetId="73">#REF!</definedName>
    <definedName name="CY_Net_Revenue" localSheetId="83">#REF!</definedName>
    <definedName name="CY_Net_Revenue" localSheetId="59">#REF!</definedName>
    <definedName name="CY_Net_Revenue" localSheetId="2">#REF!</definedName>
    <definedName name="CY_Net_Revenue">#REF!</definedName>
    <definedName name="CY_Operating_Income" localSheetId="56">#REF!</definedName>
    <definedName name="CY_Operating_Income" localSheetId="70">#REF!</definedName>
    <definedName name="CY_Operating_Income" localSheetId="82">#REF!</definedName>
    <definedName name="CY_Operating_Income" localSheetId="58">#REF!</definedName>
    <definedName name="CY_Operating_Income" localSheetId="68">#REF!</definedName>
    <definedName name="CY_Operating_Income" localSheetId="78">#REF!</definedName>
    <definedName name="CY_Operating_Income" localSheetId="73">#REF!</definedName>
    <definedName name="CY_Operating_Income" localSheetId="83">#REF!</definedName>
    <definedName name="CY_Operating_Income" localSheetId="59">#REF!</definedName>
    <definedName name="CY_Operating_Income" localSheetId="2">#REF!</definedName>
    <definedName name="CY_Operating_Income">#REF!</definedName>
    <definedName name="CY_Other" localSheetId="56">#REF!</definedName>
    <definedName name="CY_Other" localSheetId="70">#REF!</definedName>
    <definedName name="CY_Other" localSheetId="82">#REF!</definedName>
    <definedName name="CY_Other" localSheetId="58">#REF!</definedName>
    <definedName name="CY_Other" localSheetId="68">#REF!</definedName>
    <definedName name="CY_Other" localSheetId="78">#REF!</definedName>
    <definedName name="CY_Other" localSheetId="73">#REF!</definedName>
    <definedName name="CY_Other" localSheetId="83">#REF!</definedName>
    <definedName name="CY_Other" localSheetId="59">#REF!</definedName>
    <definedName name="CY_Other" localSheetId="2">#REF!</definedName>
    <definedName name="CY_Other">#REF!</definedName>
    <definedName name="CY_Other_Curr_Assets" localSheetId="56">#REF!</definedName>
    <definedName name="CY_Other_Curr_Assets" localSheetId="70">#REF!</definedName>
    <definedName name="CY_Other_Curr_Assets" localSheetId="82">#REF!</definedName>
    <definedName name="CY_Other_Curr_Assets" localSheetId="58">#REF!</definedName>
    <definedName name="CY_Other_Curr_Assets" localSheetId="68">#REF!</definedName>
    <definedName name="CY_Other_Curr_Assets" localSheetId="78">#REF!</definedName>
    <definedName name="CY_Other_Curr_Assets" localSheetId="73">#REF!</definedName>
    <definedName name="CY_Other_Curr_Assets" localSheetId="83">#REF!</definedName>
    <definedName name="CY_Other_Curr_Assets" localSheetId="59">#REF!</definedName>
    <definedName name="CY_Other_Curr_Assets" localSheetId="2">#REF!</definedName>
    <definedName name="CY_Other_Curr_Assets">#REF!</definedName>
    <definedName name="CY_Other_LT_Assets" localSheetId="56">#REF!</definedName>
    <definedName name="CY_Other_LT_Assets" localSheetId="70">#REF!</definedName>
    <definedName name="CY_Other_LT_Assets" localSheetId="82">#REF!</definedName>
    <definedName name="CY_Other_LT_Assets" localSheetId="58">#REF!</definedName>
    <definedName name="CY_Other_LT_Assets" localSheetId="68">#REF!</definedName>
    <definedName name="CY_Other_LT_Assets" localSheetId="78">#REF!</definedName>
    <definedName name="CY_Other_LT_Assets" localSheetId="73">#REF!</definedName>
    <definedName name="CY_Other_LT_Assets" localSheetId="83">#REF!</definedName>
    <definedName name="CY_Other_LT_Assets" localSheetId="59">#REF!</definedName>
    <definedName name="CY_Other_LT_Assets" localSheetId="2">#REF!</definedName>
    <definedName name="CY_Other_LT_Assets">#REF!</definedName>
    <definedName name="CY_Other_LT_Liabilities" localSheetId="56">#REF!</definedName>
    <definedName name="CY_Other_LT_Liabilities" localSheetId="70">#REF!</definedName>
    <definedName name="CY_Other_LT_Liabilities" localSheetId="82">#REF!</definedName>
    <definedName name="CY_Other_LT_Liabilities" localSheetId="58">#REF!</definedName>
    <definedName name="CY_Other_LT_Liabilities" localSheetId="68">#REF!</definedName>
    <definedName name="CY_Other_LT_Liabilities" localSheetId="78">#REF!</definedName>
    <definedName name="CY_Other_LT_Liabilities" localSheetId="73">#REF!</definedName>
    <definedName name="CY_Other_LT_Liabilities" localSheetId="83">#REF!</definedName>
    <definedName name="CY_Other_LT_Liabilities" localSheetId="59">#REF!</definedName>
    <definedName name="CY_Other_LT_Liabilities" localSheetId="2">#REF!</definedName>
    <definedName name="CY_Other_LT_Liabilities">#REF!</definedName>
    <definedName name="CY_Preferred_Stock" localSheetId="56">#REF!</definedName>
    <definedName name="CY_Preferred_Stock" localSheetId="70">#REF!</definedName>
    <definedName name="CY_Preferred_Stock" localSheetId="82">#REF!</definedName>
    <definedName name="CY_Preferred_Stock" localSheetId="58">#REF!</definedName>
    <definedName name="CY_Preferred_Stock" localSheetId="68">#REF!</definedName>
    <definedName name="CY_Preferred_Stock" localSheetId="78">#REF!</definedName>
    <definedName name="CY_Preferred_Stock" localSheetId="73">#REF!</definedName>
    <definedName name="CY_Preferred_Stock" localSheetId="83">#REF!</definedName>
    <definedName name="CY_Preferred_Stock" localSheetId="59">#REF!</definedName>
    <definedName name="CY_Preferred_Stock" localSheetId="2">#REF!</definedName>
    <definedName name="CY_Preferred_Stock">#REF!</definedName>
    <definedName name="CY_QUICK_ASSETS" localSheetId="56">#REF!</definedName>
    <definedName name="CY_QUICK_ASSETS" localSheetId="70">#REF!</definedName>
    <definedName name="CY_QUICK_ASSETS" localSheetId="82">#REF!</definedName>
    <definedName name="CY_QUICK_ASSETS" localSheetId="58">#REF!</definedName>
    <definedName name="CY_QUICK_ASSETS" localSheetId="68">#REF!</definedName>
    <definedName name="CY_QUICK_ASSETS" localSheetId="78">#REF!</definedName>
    <definedName name="CY_QUICK_ASSETS" localSheetId="73">#REF!</definedName>
    <definedName name="CY_QUICK_ASSETS" localSheetId="83">#REF!</definedName>
    <definedName name="CY_QUICK_ASSETS" localSheetId="59">#REF!</definedName>
    <definedName name="CY_QUICK_ASSETS" localSheetId="2">#REF!</definedName>
    <definedName name="CY_QUICK_ASSETS">#REF!</definedName>
    <definedName name="CY_Retained_Earnings" localSheetId="56">#REF!</definedName>
    <definedName name="CY_Retained_Earnings" localSheetId="70">#REF!</definedName>
    <definedName name="CY_Retained_Earnings" localSheetId="82">#REF!</definedName>
    <definedName name="CY_Retained_Earnings" localSheetId="58">#REF!</definedName>
    <definedName name="CY_Retained_Earnings" localSheetId="68">#REF!</definedName>
    <definedName name="CY_Retained_Earnings" localSheetId="78">#REF!</definedName>
    <definedName name="CY_Retained_Earnings" localSheetId="73">#REF!</definedName>
    <definedName name="CY_Retained_Earnings" localSheetId="83">#REF!</definedName>
    <definedName name="CY_Retained_Earnings" localSheetId="59">#REF!</definedName>
    <definedName name="CY_Retained_Earnings" localSheetId="2">#REF!</definedName>
    <definedName name="CY_Retained_Earnings">#REF!</definedName>
    <definedName name="CY_Selling" localSheetId="56">#REF!</definedName>
    <definedName name="CY_Selling" localSheetId="70">#REF!</definedName>
    <definedName name="CY_Selling" localSheetId="82">#REF!</definedName>
    <definedName name="CY_Selling" localSheetId="58">#REF!</definedName>
    <definedName name="CY_Selling" localSheetId="68">#REF!</definedName>
    <definedName name="CY_Selling" localSheetId="78">#REF!</definedName>
    <definedName name="CY_Selling" localSheetId="73">#REF!</definedName>
    <definedName name="CY_Selling" localSheetId="83">#REF!</definedName>
    <definedName name="CY_Selling" localSheetId="59">#REF!</definedName>
    <definedName name="CY_Selling" localSheetId="2">#REF!</definedName>
    <definedName name="CY_Selling">#REF!</definedName>
    <definedName name="CY_Tangible_Assets" localSheetId="56">#REF!</definedName>
    <definedName name="CY_Tangible_Assets" localSheetId="70">#REF!</definedName>
    <definedName name="CY_Tangible_Assets" localSheetId="82">#REF!</definedName>
    <definedName name="CY_Tangible_Assets" localSheetId="58">#REF!</definedName>
    <definedName name="CY_Tangible_Assets" localSheetId="68">#REF!</definedName>
    <definedName name="CY_Tangible_Assets" localSheetId="78">#REF!</definedName>
    <definedName name="CY_Tangible_Assets" localSheetId="73">#REF!</definedName>
    <definedName name="CY_Tangible_Assets" localSheetId="83">#REF!</definedName>
    <definedName name="CY_Tangible_Assets" localSheetId="59">#REF!</definedName>
    <definedName name="CY_Tangible_Assets" localSheetId="2">#REF!</definedName>
    <definedName name="CY_Tangible_Assets">#REF!</definedName>
    <definedName name="CY_Tangible_Net_Worth" localSheetId="56">#REF!</definedName>
    <definedName name="CY_Tangible_Net_Worth" localSheetId="70">#REF!</definedName>
    <definedName name="CY_Tangible_Net_Worth" localSheetId="82">#REF!</definedName>
    <definedName name="CY_Tangible_Net_Worth" localSheetId="58">#REF!</definedName>
    <definedName name="CY_Tangible_Net_Worth" localSheetId="68">#REF!</definedName>
    <definedName name="CY_Tangible_Net_Worth" localSheetId="78">#REF!</definedName>
    <definedName name="CY_Tangible_Net_Worth" localSheetId="73">#REF!</definedName>
    <definedName name="CY_Tangible_Net_Worth" localSheetId="83">#REF!</definedName>
    <definedName name="CY_Tangible_Net_Worth" localSheetId="59">#REF!</definedName>
    <definedName name="CY_Tangible_Net_Worth" localSheetId="2">#REF!</definedName>
    <definedName name="CY_Tangible_Net_Worth">#REF!</definedName>
    <definedName name="CY_Taxes" localSheetId="56">#REF!</definedName>
    <definedName name="CY_Taxes" localSheetId="70">#REF!</definedName>
    <definedName name="CY_Taxes" localSheetId="82">#REF!</definedName>
    <definedName name="CY_Taxes" localSheetId="58">#REF!</definedName>
    <definedName name="CY_Taxes" localSheetId="68">#REF!</definedName>
    <definedName name="CY_Taxes" localSheetId="78">#REF!</definedName>
    <definedName name="CY_Taxes" localSheetId="73">#REF!</definedName>
    <definedName name="CY_Taxes" localSheetId="83">#REF!</definedName>
    <definedName name="CY_Taxes" localSheetId="59">#REF!</definedName>
    <definedName name="CY_Taxes" localSheetId="2">#REF!</definedName>
    <definedName name="CY_Taxes">#REF!</definedName>
    <definedName name="CY_TOTAL_ASSETS" localSheetId="56">#REF!</definedName>
    <definedName name="CY_TOTAL_ASSETS" localSheetId="70">#REF!</definedName>
    <definedName name="CY_TOTAL_ASSETS" localSheetId="82">#REF!</definedName>
    <definedName name="CY_TOTAL_ASSETS" localSheetId="58">#REF!</definedName>
    <definedName name="CY_TOTAL_ASSETS" localSheetId="68">#REF!</definedName>
    <definedName name="CY_TOTAL_ASSETS" localSheetId="78">#REF!</definedName>
    <definedName name="CY_TOTAL_ASSETS" localSheetId="73">#REF!</definedName>
    <definedName name="CY_TOTAL_ASSETS" localSheetId="83">#REF!</definedName>
    <definedName name="CY_TOTAL_ASSETS" localSheetId="59">#REF!</definedName>
    <definedName name="CY_TOTAL_ASSETS" localSheetId="2">#REF!</definedName>
    <definedName name="CY_TOTAL_ASSETS">#REF!</definedName>
    <definedName name="CY_TOTAL_CURR_ASSETS" localSheetId="56">#REF!</definedName>
    <definedName name="CY_TOTAL_CURR_ASSETS" localSheetId="70">#REF!</definedName>
    <definedName name="CY_TOTAL_CURR_ASSETS" localSheetId="82">#REF!</definedName>
    <definedName name="CY_TOTAL_CURR_ASSETS" localSheetId="58">#REF!</definedName>
    <definedName name="CY_TOTAL_CURR_ASSETS" localSheetId="68">#REF!</definedName>
    <definedName name="CY_TOTAL_CURR_ASSETS" localSheetId="78">#REF!</definedName>
    <definedName name="CY_TOTAL_CURR_ASSETS" localSheetId="73">#REF!</definedName>
    <definedName name="CY_TOTAL_CURR_ASSETS" localSheetId="83">#REF!</definedName>
    <definedName name="CY_TOTAL_CURR_ASSETS" localSheetId="59">#REF!</definedName>
    <definedName name="CY_TOTAL_CURR_ASSETS" localSheetId="2">#REF!</definedName>
    <definedName name="CY_TOTAL_CURR_ASSETS">#REF!</definedName>
    <definedName name="CY_TOTAL_DEBT" localSheetId="56">#REF!</definedName>
    <definedName name="CY_TOTAL_DEBT" localSheetId="70">#REF!</definedName>
    <definedName name="CY_TOTAL_DEBT" localSheetId="82">#REF!</definedName>
    <definedName name="CY_TOTAL_DEBT" localSheetId="58">#REF!</definedName>
    <definedName name="CY_TOTAL_DEBT" localSheetId="68">#REF!</definedName>
    <definedName name="CY_TOTAL_DEBT" localSheetId="78">#REF!</definedName>
    <definedName name="CY_TOTAL_DEBT" localSheetId="73">#REF!</definedName>
    <definedName name="CY_TOTAL_DEBT" localSheetId="83">#REF!</definedName>
    <definedName name="CY_TOTAL_DEBT" localSheetId="59">#REF!</definedName>
    <definedName name="CY_TOTAL_DEBT" localSheetId="2">#REF!</definedName>
    <definedName name="CY_TOTAL_DEBT">#REF!</definedName>
    <definedName name="CY_TOTAL_EQUITY" localSheetId="56">#REF!</definedName>
    <definedName name="CY_TOTAL_EQUITY" localSheetId="70">#REF!</definedName>
    <definedName name="CY_TOTAL_EQUITY" localSheetId="82">#REF!</definedName>
    <definedName name="CY_TOTAL_EQUITY" localSheetId="58">#REF!</definedName>
    <definedName name="CY_TOTAL_EQUITY" localSheetId="68">#REF!</definedName>
    <definedName name="CY_TOTAL_EQUITY" localSheetId="78">#REF!</definedName>
    <definedName name="CY_TOTAL_EQUITY" localSheetId="73">#REF!</definedName>
    <definedName name="CY_TOTAL_EQUITY" localSheetId="83">#REF!</definedName>
    <definedName name="CY_TOTAL_EQUITY" localSheetId="59">#REF!</definedName>
    <definedName name="CY_TOTAL_EQUITY" localSheetId="2">#REF!</definedName>
    <definedName name="CY_TOTAL_EQUITY">#REF!</definedName>
    <definedName name="CY_Working_Capital" localSheetId="56">#REF!</definedName>
    <definedName name="CY_Working_Capital" localSheetId="70">#REF!</definedName>
    <definedName name="CY_Working_Capital" localSheetId="82">#REF!</definedName>
    <definedName name="CY_Working_Capital" localSheetId="58">#REF!</definedName>
    <definedName name="CY_Working_Capital" localSheetId="68">#REF!</definedName>
    <definedName name="CY_Working_Capital" localSheetId="78">#REF!</definedName>
    <definedName name="CY_Working_Capital" localSheetId="73">#REF!</definedName>
    <definedName name="CY_Working_Capital" localSheetId="83">#REF!</definedName>
    <definedName name="CY_Working_Capital" localSheetId="59">#REF!</definedName>
    <definedName name="CY_Working_Capital" localSheetId="2">#REF!</definedName>
    <definedName name="CY_Working_Capital">#REF!</definedName>
    <definedName name="Dollar_Threshold" localSheetId="56">#REF!</definedName>
    <definedName name="Dollar_Threshold" localSheetId="70">#REF!</definedName>
    <definedName name="Dollar_Threshold" localSheetId="82">#REF!</definedName>
    <definedName name="Dollar_Threshold" localSheetId="58">#REF!</definedName>
    <definedName name="Dollar_Threshold" localSheetId="68">#REF!</definedName>
    <definedName name="Dollar_Threshold" localSheetId="78">#REF!</definedName>
    <definedName name="Dollar_Threshold" localSheetId="73">#REF!</definedName>
    <definedName name="Dollar_Threshold" localSheetId="83">#REF!</definedName>
    <definedName name="Dollar_Threshold" localSheetId="59">#REF!</definedName>
    <definedName name="Dollar_Threshold" localSheetId="2">#REF!</definedName>
    <definedName name="Dollar_Threshold">#REF!</definedName>
    <definedName name="_xlnm.Print_Titles" localSheetId="80">'BS - G Statutoryo'!$1:$3</definedName>
    <definedName name="_xlnm.Print_Titles" localSheetId="71">'BS- E Statutory'!$1:$3</definedName>
    <definedName name="_xlnm.Print_Titles" localSheetId="70">'BS-E Statutory'!$1:$3</definedName>
    <definedName name="_xlnm.Print_Titles" localSheetId="82">'BS-G Statutory'!$1:$3</definedName>
    <definedName name="_xlnm.Print_Titles" localSheetId="58">'BS-SK Statutory'!$1:$3</definedName>
    <definedName name="_xlnm.Print_Titles" localSheetId="64">'BS-SK Statutory old'!$1:$3</definedName>
    <definedName name="_xlnm.Print_Titles" localSheetId="73">'IS-E Statutory'!$1:$5</definedName>
    <definedName name="_xlnm.Print_Titles" localSheetId="74">'IS-E Statutory m'!$1:$5</definedName>
    <definedName name="_xlnm.Print_Titles" localSheetId="83">'IS-G Statutory'!$1:$5</definedName>
    <definedName name="_xlnm.Print_Titles" localSheetId="59">'IS-SK Statutory '!$1:$5</definedName>
    <definedName name="_xlnm.Print_Titles" localSheetId="65">'IS-SK Statutoryold '!$1:$5</definedName>
    <definedName name="_xlnm.Print_Titles" localSheetId="76">'Notes - E Template'!$2:$6</definedName>
    <definedName name="_xlnm.Print_Titles" localSheetId="60">'Notes- SK Template'!$2:$6</definedName>
    <definedName name="_xlnm.Print_Area" localSheetId="56">BS!$A$5:$G$162</definedName>
    <definedName name="_xlnm.Print_Area" localSheetId="80">'BS - G Statutoryo'!$A$1:$J$210</definedName>
    <definedName name="_xlnm.Print_Area" localSheetId="71">'BS- E Statutory'!$A$1:$J$210</definedName>
    <definedName name="_xlnm.Print_Area" localSheetId="61">'BS old'!$A$5:$G$142</definedName>
    <definedName name="_xlnm.Print_Area" localSheetId="69">'BS-E Cover sheet'!$A$1:$AN$53</definedName>
    <definedName name="_xlnm.Print_Area" localSheetId="70">'BS-E Statutory'!$A$1:$L$248</definedName>
    <definedName name="_xlnm.Print_Area" localSheetId="79">'BS-G Cover sheet'!$A$1:$AM$54</definedName>
    <definedName name="_xlnm.Print_Area" localSheetId="82">'BS-G Statutory'!$A$1:$L$248</definedName>
    <definedName name="_xlnm.Print_Area" localSheetId="58">'BS-SK Statutory'!$A$1:$L$248</definedName>
    <definedName name="_xlnm.Print_Area" localSheetId="64">'BS-SK Statutory old'!$A$1:$L$210</definedName>
    <definedName name="_xlnm.Print_Area" localSheetId="77">'Cash Flow (ENG)'!$A$1:$F$97</definedName>
    <definedName name="_xlnm.Print_Area" localSheetId="67">'Cash Flow SK'!$A$1:$G$101</definedName>
    <definedName name="_xlnm.Print_Area" localSheetId="68">'E_Cover sheet'!$A$1:$AM$54</definedName>
    <definedName name="_xlnm.Print_Area" localSheetId="78">'G-Cover sheet'!$A$1:$AM$55</definedName>
    <definedName name="_xlnm.Print_Area" localSheetId="72">'IS-E Cover sheet'!$A$1:$AN$53</definedName>
    <definedName name="_xlnm.Print_Area" localSheetId="73">'IS-E Statutory'!$A$1:$H$72</definedName>
    <definedName name="_xlnm.Print_Area" localSheetId="74">'IS-E Statutory m'!$A$1:$F$66</definedName>
    <definedName name="_xlnm.Print_Area" localSheetId="81">'IS-G Cover sheet'!$A$1:$AM$55</definedName>
    <definedName name="_xlnm.Print_Area" localSheetId="83">'IS-G Statutory'!$A$1:$H$66</definedName>
    <definedName name="_xlnm.Print_Area" localSheetId="66">'IS-SK Cover sheet'!$A$1:$AM$55</definedName>
    <definedName name="_xlnm.Print_Area" localSheetId="59">'IS-SK Statutory '!$A$1:$H$66</definedName>
    <definedName name="_xlnm.Print_Area" localSheetId="65">'IS-SK Statutoryold '!$A$1:$F$66</definedName>
    <definedName name="_xlnm.Print_Area" localSheetId="76">'Notes - E Template'!$B$2:$AH$1498</definedName>
    <definedName name="_xlnm.Print_Area" localSheetId="60">'Notes- SK Template'!$B$2:$AH$758</definedName>
    <definedName name="_xlnm.Print_Area" localSheetId="75">'Notes-E Cover sheet'!$A$1:$AK$55</definedName>
    <definedName name="_xlnm.Print_Area" localSheetId="63">'Notes-SK Cover sheet'!$A$1:$AK$55</definedName>
    <definedName name="_xlnm.Print_Area" localSheetId="2">'P&amp;L'!$A$4:$F$68</definedName>
    <definedName name="_xlnm.Print_Area" localSheetId="62">'P&amp;L old'!$A$4:$E$68</definedName>
    <definedName name="_xlnm.Print_Area" localSheetId="57">'SK Cover sheet'!$A$1:$AM$54</definedName>
    <definedName name="_xlnm.Print_Area">#REF!</definedName>
    <definedName name="Percent_Threshold" localSheetId="56">#REF!</definedName>
    <definedName name="Percent_Threshold" localSheetId="70">#REF!</definedName>
    <definedName name="Percent_Threshold" localSheetId="82">#REF!</definedName>
    <definedName name="Percent_Threshold" localSheetId="58">#REF!</definedName>
    <definedName name="Percent_Threshold" localSheetId="68">#REF!</definedName>
    <definedName name="Percent_Threshold" localSheetId="78">#REF!</definedName>
    <definedName name="Percent_Threshold" localSheetId="73">#REF!</definedName>
    <definedName name="Percent_Threshold" localSheetId="83">#REF!</definedName>
    <definedName name="Percent_Threshold" localSheetId="59">#REF!</definedName>
    <definedName name="Percent_Threshold" localSheetId="2">#REF!</definedName>
    <definedName name="Percent_Threshold">#REF!</definedName>
    <definedName name="PL_Dollar_Threshold" localSheetId="56">#REF!</definedName>
    <definedName name="PL_Dollar_Threshold" localSheetId="70">#REF!</definedName>
    <definedName name="PL_Dollar_Threshold" localSheetId="82">#REF!</definedName>
    <definedName name="PL_Dollar_Threshold" localSheetId="58">#REF!</definedName>
    <definedName name="PL_Dollar_Threshold" localSheetId="68">#REF!</definedName>
    <definedName name="PL_Dollar_Threshold" localSheetId="78">#REF!</definedName>
    <definedName name="PL_Dollar_Threshold" localSheetId="73">#REF!</definedName>
    <definedName name="PL_Dollar_Threshold" localSheetId="83">#REF!</definedName>
    <definedName name="PL_Dollar_Threshold" localSheetId="59">#REF!</definedName>
    <definedName name="PL_Dollar_Threshold" localSheetId="2">#REF!</definedName>
    <definedName name="PL_Dollar_Threshold">#REF!</definedName>
    <definedName name="PL_Percent_Threshold" localSheetId="56">#REF!</definedName>
    <definedName name="PL_Percent_Threshold" localSheetId="70">#REF!</definedName>
    <definedName name="PL_Percent_Threshold" localSheetId="82">#REF!</definedName>
    <definedName name="PL_Percent_Threshold" localSheetId="58">#REF!</definedName>
    <definedName name="PL_Percent_Threshold" localSheetId="68">#REF!</definedName>
    <definedName name="PL_Percent_Threshold" localSheetId="78">#REF!</definedName>
    <definedName name="PL_Percent_Threshold" localSheetId="73">#REF!</definedName>
    <definedName name="PL_Percent_Threshold" localSheetId="83">#REF!</definedName>
    <definedName name="PL_Percent_Threshold" localSheetId="59">#REF!</definedName>
    <definedName name="PL_Percent_Threshold" localSheetId="2">#REF!</definedName>
    <definedName name="PL_Percent_Threshold">#REF!</definedName>
    <definedName name="Print" localSheetId="56">#REF!</definedName>
    <definedName name="Print" localSheetId="70">#REF!</definedName>
    <definedName name="Print" localSheetId="82">#REF!</definedName>
    <definedName name="Print" localSheetId="58">#REF!</definedName>
    <definedName name="Print" localSheetId="77">#REF!</definedName>
    <definedName name="Print" localSheetId="68">#REF!</definedName>
    <definedName name="Print" localSheetId="78">#REF!</definedName>
    <definedName name="Print" localSheetId="73">#REF!</definedName>
    <definedName name="Print" localSheetId="83">#REF!</definedName>
    <definedName name="Print" localSheetId="59">#REF!</definedName>
    <definedName name="Print" localSheetId="76">#REF!</definedName>
    <definedName name="Print" localSheetId="63">#REF!</definedName>
    <definedName name="Print" localSheetId="2">#REF!</definedName>
    <definedName name="Print">#REF!</definedName>
    <definedName name="Print_Area_ENG" localSheetId="56">#REF!</definedName>
    <definedName name="Print_Area_ENG" localSheetId="70">#REF!</definedName>
    <definedName name="Print_Area_ENG" localSheetId="82">#REF!</definedName>
    <definedName name="Print_Area_ENG" localSheetId="58">#REF!</definedName>
    <definedName name="Print_Area_ENG" localSheetId="77">#REF!</definedName>
    <definedName name="Print_Area_ENG" localSheetId="68">#REF!</definedName>
    <definedName name="Print_Area_ENG" localSheetId="78">#REF!</definedName>
    <definedName name="Print_Area_ENG" localSheetId="73">#REF!</definedName>
    <definedName name="Print_Area_ENG" localSheetId="83">#REF!</definedName>
    <definedName name="Print_Area_ENG" localSheetId="59">#REF!</definedName>
    <definedName name="Print_Area_ENG" localSheetId="2">#REF!</definedName>
    <definedName name="Print_Area_ENG">#REF!</definedName>
    <definedName name="PY_Accounts_Receivable" localSheetId="56">#REF!</definedName>
    <definedName name="PY_Accounts_Receivable" localSheetId="70">#REF!</definedName>
    <definedName name="PY_Accounts_Receivable" localSheetId="82">#REF!</definedName>
    <definedName name="PY_Accounts_Receivable" localSheetId="58">#REF!</definedName>
    <definedName name="PY_Accounts_Receivable" localSheetId="68">#REF!</definedName>
    <definedName name="PY_Accounts_Receivable" localSheetId="78">#REF!</definedName>
    <definedName name="PY_Accounts_Receivable" localSheetId="73">#REF!</definedName>
    <definedName name="PY_Accounts_Receivable" localSheetId="83">#REF!</definedName>
    <definedName name="PY_Accounts_Receivable" localSheetId="59">#REF!</definedName>
    <definedName name="PY_Accounts_Receivable" localSheetId="2">#REF!</definedName>
    <definedName name="PY_Accounts_Receivable">#REF!</definedName>
    <definedName name="PY_Administration" localSheetId="56">#REF!</definedName>
    <definedName name="PY_Administration" localSheetId="70">#REF!</definedName>
    <definedName name="PY_Administration" localSheetId="82">#REF!</definedName>
    <definedName name="PY_Administration" localSheetId="58">#REF!</definedName>
    <definedName name="PY_Administration" localSheetId="68">#REF!</definedName>
    <definedName name="PY_Administration" localSheetId="78">#REF!</definedName>
    <definedName name="PY_Administration" localSheetId="73">#REF!</definedName>
    <definedName name="PY_Administration" localSheetId="83">#REF!</definedName>
    <definedName name="PY_Administration" localSheetId="59">#REF!</definedName>
    <definedName name="PY_Administration" localSheetId="2">#REF!</definedName>
    <definedName name="PY_Administration">#REF!</definedName>
    <definedName name="PY_Cash" localSheetId="56">#REF!</definedName>
    <definedName name="PY_Cash" localSheetId="70">#REF!</definedName>
    <definedName name="PY_Cash" localSheetId="82">#REF!</definedName>
    <definedName name="PY_Cash" localSheetId="58">#REF!</definedName>
    <definedName name="PY_Cash" localSheetId="68">#REF!</definedName>
    <definedName name="PY_Cash" localSheetId="78">#REF!</definedName>
    <definedName name="PY_Cash" localSheetId="73">#REF!</definedName>
    <definedName name="PY_Cash" localSheetId="83">#REF!</definedName>
    <definedName name="PY_Cash" localSheetId="59">#REF!</definedName>
    <definedName name="PY_Cash" localSheetId="2">#REF!</definedName>
    <definedName name="PY_Cash">#REF!</definedName>
    <definedName name="PY_Common_Equity" localSheetId="56">#REF!</definedName>
    <definedName name="PY_Common_Equity" localSheetId="70">#REF!</definedName>
    <definedName name="PY_Common_Equity" localSheetId="82">#REF!</definedName>
    <definedName name="PY_Common_Equity" localSheetId="58">#REF!</definedName>
    <definedName name="PY_Common_Equity" localSheetId="68">#REF!</definedName>
    <definedName name="PY_Common_Equity" localSheetId="78">#REF!</definedName>
    <definedName name="PY_Common_Equity" localSheetId="73">#REF!</definedName>
    <definedName name="PY_Common_Equity" localSheetId="83">#REF!</definedName>
    <definedName name="PY_Common_Equity" localSheetId="59">#REF!</definedName>
    <definedName name="PY_Common_Equity" localSheetId="2">#REF!</definedName>
    <definedName name="PY_Common_Equity">#REF!</definedName>
    <definedName name="PY_Cost_of_Sales" localSheetId="56">#REF!</definedName>
    <definedName name="PY_Cost_of_Sales" localSheetId="70">#REF!</definedName>
    <definedName name="PY_Cost_of_Sales" localSheetId="82">#REF!</definedName>
    <definedName name="PY_Cost_of_Sales" localSheetId="58">#REF!</definedName>
    <definedName name="PY_Cost_of_Sales" localSheetId="68">#REF!</definedName>
    <definedName name="PY_Cost_of_Sales" localSheetId="78">#REF!</definedName>
    <definedName name="PY_Cost_of_Sales" localSheetId="73">#REF!</definedName>
    <definedName name="PY_Cost_of_Sales" localSheetId="83">#REF!</definedName>
    <definedName name="PY_Cost_of_Sales" localSheetId="59">#REF!</definedName>
    <definedName name="PY_Cost_of_Sales" localSheetId="2">#REF!</definedName>
    <definedName name="PY_Cost_of_Sales">#REF!</definedName>
    <definedName name="PY_Current_Liabilities" localSheetId="56">#REF!</definedName>
    <definedName name="PY_Current_Liabilities" localSheetId="70">#REF!</definedName>
    <definedName name="PY_Current_Liabilities" localSheetId="82">#REF!</definedName>
    <definedName name="PY_Current_Liabilities" localSheetId="58">#REF!</definedName>
    <definedName name="PY_Current_Liabilities" localSheetId="68">#REF!</definedName>
    <definedName name="PY_Current_Liabilities" localSheetId="78">#REF!</definedName>
    <definedName name="PY_Current_Liabilities" localSheetId="73">#REF!</definedName>
    <definedName name="PY_Current_Liabilities" localSheetId="83">#REF!</definedName>
    <definedName name="PY_Current_Liabilities" localSheetId="59">#REF!</definedName>
    <definedName name="PY_Current_Liabilities" localSheetId="2">#REF!</definedName>
    <definedName name="PY_Current_Liabilities">#REF!</definedName>
    <definedName name="PY_Depreciation" localSheetId="56">#REF!</definedName>
    <definedName name="PY_Depreciation" localSheetId="70">#REF!</definedName>
    <definedName name="PY_Depreciation" localSheetId="82">#REF!</definedName>
    <definedName name="PY_Depreciation" localSheetId="58">#REF!</definedName>
    <definedName name="PY_Depreciation" localSheetId="68">#REF!</definedName>
    <definedName name="PY_Depreciation" localSheetId="78">#REF!</definedName>
    <definedName name="PY_Depreciation" localSheetId="73">#REF!</definedName>
    <definedName name="PY_Depreciation" localSheetId="83">#REF!</definedName>
    <definedName name="PY_Depreciation" localSheetId="59">#REF!</definedName>
    <definedName name="PY_Depreciation" localSheetId="2">#REF!</definedName>
    <definedName name="PY_Depreciation">#REF!</definedName>
    <definedName name="PY_Gross_Profit" localSheetId="56">#REF!</definedName>
    <definedName name="PY_Gross_Profit" localSheetId="70">#REF!</definedName>
    <definedName name="PY_Gross_Profit" localSheetId="82">#REF!</definedName>
    <definedName name="PY_Gross_Profit" localSheetId="58">#REF!</definedName>
    <definedName name="PY_Gross_Profit" localSheetId="68">#REF!</definedName>
    <definedName name="PY_Gross_Profit" localSheetId="78">#REF!</definedName>
    <definedName name="PY_Gross_Profit" localSheetId="73">#REF!</definedName>
    <definedName name="PY_Gross_Profit" localSheetId="83">#REF!</definedName>
    <definedName name="PY_Gross_Profit" localSheetId="59">#REF!</definedName>
    <definedName name="PY_Gross_Profit" localSheetId="2">#REF!</definedName>
    <definedName name="PY_Gross_Profit">#REF!</definedName>
    <definedName name="PY_Inc_Bef_Tax" localSheetId="56">#REF!</definedName>
    <definedName name="PY_Inc_Bef_Tax" localSheetId="70">#REF!</definedName>
    <definedName name="PY_Inc_Bef_Tax" localSheetId="82">#REF!</definedName>
    <definedName name="PY_Inc_Bef_Tax" localSheetId="58">#REF!</definedName>
    <definedName name="PY_Inc_Bef_Tax" localSheetId="68">#REF!</definedName>
    <definedName name="PY_Inc_Bef_Tax" localSheetId="78">#REF!</definedName>
    <definedName name="PY_Inc_Bef_Tax" localSheetId="73">#REF!</definedName>
    <definedName name="PY_Inc_Bef_Tax" localSheetId="83">#REF!</definedName>
    <definedName name="PY_Inc_Bef_Tax" localSheetId="59">#REF!</definedName>
    <definedName name="PY_Inc_Bef_Tax" localSheetId="2">#REF!</definedName>
    <definedName name="PY_Inc_Bef_Tax">#REF!</definedName>
    <definedName name="PY_Intangible_Assets" localSheetId="56">#REF!</definedName>
    <definedName name="PY_Intangible_Assets" localSheetId="70">#REF!</definedName>
    <definedName name="PY_Intangible_Assets" localSheetId="82">#REF!</definedName>
    <definedName name="PY_Intangible_Assets" localSheetId="58">#REF!</definedName>
    <definedName name="PY_Intangible_Assets" localSheetId="68">#REF!</definedName>
    <definedName name="PY_Intangible_Assets" localSheetId="78">#REF!</definedName>
    <definedName name="PY_Intangible_Assets" localSheetId="73">#REF!</definedName>
    <definedName name="PY_Intangible_Assets" localSheetId="83">#REF!</definedName>
    <definedName name="PY_Intangible_Assets" localSheetId="59">#REF!</definedName>
    <definedName name="PY_Intangible_Assets" localSheetId="2">#REF!</definedName>
    <definedName name="PY_Intangible_Assets">#REF!</definedName>
    <definedName name="PY_Interest_Expense" localSheetId="56">#REF!</definedName>
    <definedName name="PY_Interest_Expense" localSheetId="70">#REF!</definedName>
    <definedName name="PY_Interest_Expense" localSheetId="82">#REF!</definedName>
    <definedName name="PY_Interest_Expense" localSheetId="58">#REF!</definedName>
    <definedName name="PY_Interest_Expense" localSheetId="68">#REF!</definedName>
    <definedName name="PY_Interest_Expense" localSheetId="78">#REF!</definedName>
    <definedName name="PY_Interest_Expense" localSheetId="73">#REF!</definedName>
    <definedName name="PY_Interest_Expense" localSheetId="83">#REF!</definedName>
    <definedName name="PY_Interest_Expense" localSheetId="59">#REF!</definedName>
    <definedName name="PY_Interest_Expense" localSheetId="2">#REF!</definedName>
    <definedName name="PY_Interest_Expense">#REF!</definedName>
    <definedName name="PY_Inventory" localSheetId="56">#REF!</definedName>
    <definedName name="PY_Inventory" localSheetId="70">#REF!</definedName>
    <definedName name="PY_Inventory" localSheetId="82">#REF!</definedName>
    <definedName name="PY_Inventory" localSheetId="58">#REF!</definedName>
    <definedName name="PY_Inventory" localSheetId="68">#REF!</definedName>
    <definedName name="PY_Inventory" localSheetId="78">#REF!</definedName>
    <definedName name="PY_Inventory" localSheetId="73">#REF!</definedName>
    <definedName name="PY_Inventory" localSheetId="83">#REF!</definedName>
    <definedName name="PY_Inventory" localSheetId="59">#REF!</definedName>
    <definedName name="PY_Inventory" localSheetId="2">#REF!</definedName>
    <definedName name="PY_Inventory">#REF!</definedName>
    <definedName name="PY_LIABIL_EQUITY" localSheetId="56">#REF!</definedName>
    <definedName name="PY_LIABIL_EQUITY" localSheetId="70">#REF!</definedName>
    <definedName name="PY_LIABIL_EQUITY" localSheetId="82">#REF!</definedName>
    <definedName name="PY_LIABIL_EQUITY" localSheetId="58">#REF!</definedName>
    <definedName name="PY_LIABIL_EQUITY" localSheetId="68">#REF!</definedName>
    <definedName name="PY_LIABIL_EQUITY" localSheetId="78">#REF!</definedName>
    <definedName name="PY_LIABIL_EQUITY" localSheetId="73">#REF!</definedName>
    <definedName name="PY_LIABIL_EQUITY" localSheetId="83">#REF!</definedName>
    <definedName name="PY_LIABIL_EQUITY" localSheetId="59">#REF!</definedName>
    <definedName name="PY_LIABIL_EQUITY" localSheetId="2">#REF!</definedName>
    <definedName name="PY_LIABIL_EQUITY">#REF!</definedName>
    <definedName name="PY_LT_Debt" localSheetId="56">#REF!</definedName>
    <definedName name="PY_LT_Debt" localSheetId="70">#REF!</definedName>
    <definedName name="PY_LT_Debt" localSheetId="82">#REF!</definedName>
    <definedName name="PY_LT_Debt" localSheetId="58">#REF!</definedName>
    <definedName name="PY_LT_Debt" localSheetId="68">#REF!</definedName>
    <definedName name="PY_LT_Debt" localSheetId="78">#REF!</definedName>
    <definedName name="PY_LT_Debt" localSheetId="73">#REF!</definedName>
    <definedName name="PY_LT_Debt" localSheetId="83">#REF!</definedName>
    <definedName name="PY_LT_Debt" localSheetId="59">#REF!</definedName>
    <definedName name="PY_LT_Debt" localSheetId="2">#REF!</definedName>
    <definedName name="PY_LT_Debt">#REF!</definedName>
    <definedName name="PY_Market_Value_of_Equity" localSheetId="56">#REF!</definedName>
    <definedName name="PY_Market_Value_of_Equity" localSheetId="70">#REF!</definedName>
    <definedName name="PY_Market_Value_of_Equity" localSheetId="82">#REF!</definedName>
    <definedName name="PY_Market_Value_of_Equity" localSheetId="58">#REF!</definedName>
    <definedName name="PY_Market_Value_of_Equity" localSheetId="68">#REF!</definedName>
    <definedName name="PY_Market_Value_of_Equity" localSheetId="78">#REF!</definedName>
    <definedName name="PY_Market_Value_of_Equity" localSheetId="73">#REF!</definedName>
    <definedName name="PY_Market_Value_of_Equity" localSheetId="83">#REF!</definedName>
    <definedName name="PY_Market_Value_of_Equity" localSheetId="59">#REF!</definedName>
    <definedName name="PY_Market_Value_of_Equity" localSheetId="2">#REF!</definedName>
    <definedName name="PY_Market_Value_of_Equity">#REF!</definedName>
    <definedName name="PY_Marketable_Sec" localSheetId="56">#REF!</definedName>
    <definedName name="PY_Marketable_Sec" localSheetId="70">#REF!</definedName>
    <definedName name="PY_Marketable_Sec" localSheetId="82">#REF!</definedName>
    <definedName name="PY_Marketable_Sec" localSheetId="58">#REF!</definedName>
    <definedName name="PY_Marketable_Sec" localSheetId="68">#REF!</definedName>
    <definedName name="PY_Marketable_Sec" localSheetId="78">#REF!</definedName>
    <definedName name="PY_Marketable_Sec" localSheetId="73">#REF!</definedName>
    <definedName name="PY_Marketable_Sec" localSheetId="83">#REF!</definedName>
    <definedName name="PY_Marketable_Sec" localSheetId="59">#REF!</definedName>
    <definedName name="PY_Marketable_Sec" localSheetId="2">#REF!</definedName>
    <definedName name="PY_Marketable_Sec">#REF!</definedName>
    <definedName name="PY_NET_PROFIT" localSheetId="56">#REF!</definedName>
    <definedName name="PY_NET_PROFIT" localSheetId="70">#REF!</definedName>
    <definedName name="PY_NET_PROFIT" localSheetId="82">#REF!</definedName>
    <definedName name="PY_NET_PROFIT" localSheetId="58">#REF!</definedName>
    <definedName name="PY_NET_PROFIT" localSheetId="68">#REF!</definedName>
    <definedName name="PY_NET_PROFIT" localSheetId="78">#REF!</definedName>
    <definedName name="PY_NET_PROFIT" localSheetId="73">#REF!</definedName>
    <definedName name="PY_NET_PROFIT" localSheetId="83">#REF!</definedName>
    <definedName name="PY_NET_PROFIT" localSheetId="59">#REF!</definedName>
    <definedName name="PY_NET_PROFIT" localSheetId="2">#REF!</definedName>
    <definedName name="PY_NET_PROFIT">#REF!</definedName>
    <definedName name="PY_Net_Revenue" localSheetId="56">#REF!</definedName>
    <definedName name="PY_Net_Revenue" localSheetId="70">#REF!</definedName>
    <definedName name="PY_Net_Revenue" localSheetId="82">#REF!</definedName>
    <definedName name="PY_Net_Revenue" localSheetId="58">#REF!</definedName>
    <definedName name="PY_Net_Revenue" localSheetId="68">#REF!</definedName>
    <definedName name="PY_Net_Revenue" localSheetId="78">#REF!</definedName>
    <definedName name="PY_Net_Revenue" localSheetId="73">#REF!</definedName>
    <definedName name="PY_Net_Revenue" localSheetId="83">#REF!</definedName>
    <definedName name="PY_Net_Revenue" localSheetId="59">#REF!</definedName>
    <definedName name="PY_Net_Revenue" localSheetId="2">#REF!</definedName>
    <definedName name="PY_Net_Revenue">#REF!</definedName>
    <definedName name="PY_Operating_Inc" localSheetId="56">#REF!</definedName>
    <definedName name="PY_Operating_Inc" localSheetId="70">#REF!</definedName>
    <definedName name="PY_Operating_Inc" localSheetId="82">#REF!</definedName>
    <definedName name="PY_Operating_Inc" localSheetId="58">#REF!</definedName>
    <definedName name="PY_Operating_Inc" localSheetId="68">#REF!</definedName>
    <definedName name="PY_Operating_Inc" localSheetId="78">#REF!</definedName>
    <definedName name="PY_Operating_Inc" localSheetId="73">#REF!</definedName>
    <definedName name="PY_Operating_Inc" localSheetId="83">#REF!</definedName>
    <definedName name="PY_Operating_Inc" localSheetId="59">#REF!</definedName>
    <definedName name="PY_Operating_Inc" localSheetId="2">#REF!</definedName>
    <definedName name="PY_Operating_Inc">#REF!</definedName>
    <definedName name="PY_Operating_Income" localSheetId="56">#REF!</definedName>
    <definedName name="PY_Operating_Income" localSheetId="70">#REF!</definedName>
    <definedName name="PY_Operating_Income" localSheetId="82">#REF!</definedName>
    <definedName name="PY_Operating_Income" localSheetId="58">#REF!</definedName>
    <definedName name="PY_Operating_Income" localSheetId="68">#REF!</definedName>
    <definedName name="PY_Operating_Income" localSheetId="78">#REF!</definedName>
    <definedName name="PY_Operating_Income" localSheetId="73">#REF!</definedName>
    <definedName name="PY_Operating_Income" localSheetId="83">#REF!</definedName>
    <definedName name="PY_Operating_Income" localSheetId="59">#REF!</definedName>
    <definedName name="PY_Operating_Income" localSheetId="2">#REF!</definedName>
    <definedName name="PY_Operating_Income">#REF!</definedName>
    <definedName name="PY_Other_Curr_Assets" localSheetId="56">#REF!</definedName>
    <definedName name="PY_Other_Curr_Assets" localSheetId="70">#REF!</definedName>
    <definedName name="PY_Other_Curr_Assets" localSheetId="82">#REF!</definedName>
    <definedName name="PY_Other_Curr_Assets" localSheetId="58">#REF!</definedName>
    <definedName name="PY_Other_Curr_Assets" localSheetId="68">#REF!</definedName>
    <definedName name="PY_Other_Curr_Assets" localSheetId="78">#REF!</definedName>
    <definedName name="PY_Other_Curr_Assets" localSheetId="73">#REF!</definedName>
    <definedName name="PY_Other_Curr_Assets" localSheetId="83">#REF!</definedName>
    <definedName name="PY_Other_Curr_Assets" localSheetId="59">#REF!</definedName>
    <definedName name="PY_Other_Curr_Assets" localSheetId="2">#REF!</definedName>
    <definedName name="PY_Other_Curr_Assets">#REF!</definedName>
    <definedName name="PY_Other_Exp" localSheetId="56">#REF!</definedName>
    <definedName name="PY_Other_Exp" localSheetId="70">#REF!</definedName>
    <definedName name="PY_Other_Exp" localSheetId="82">#REF!</definedName>
    <definedName name="PY_Other_Exp" localSheetId="58">#REF!</definedName>
    <definedName name="PY_Other_Exp" localSheetId="68">#REF!</definedName>
    <definedName name="PY_Other_Exp" localSheetId="78">#REF!</definedName>
    <definedName name="PY_Other_Exp" localSheetId="73">#REF!</definedName>
    <definedName name="PY_Other_Exp" localSheetId="83">#REF!</definedName>
    <definedName name="PY_Other_Exp" localSheetId="59">#REF!</definedName>
    <definedName name="PY_Other_Exp" localSheetId="2">#REF!</definedName>
    <definedName name="PY_Other_Exp">#REF!</definedName>
    <definedName name="PY_Other_LT_Assets" localSheetId="56">#REF!</definedName>
    <definedName name="PY_Other_LT_Assets" localSheetId="70">#REF!</definedName>
    <definedName name="PY_Other_LT_Assets" localSheetId="82">#REF!</definedName>
    <definedName name="PY_Other_LT_Assets" localSheetId="58">#REF!</definedName>
    <definedName name="PY_Other_LT_Assets" localSheetId="68">#REF!</definedName>
    <definedName name="PY_Other_LT_Assets" localSheetId="78">#REF!</definedName>
    <definedName name="PY_Other_LT_Assets" localSheetId="73">#REF!</definedName>
    <definedName name="PY_Other_LT_Assets" localSheetId="83">#REF!</definedName>
    <definedName name="PY_Other_LT_Assets" localSheetId="59">#REF!</definedName>
    <definedName name="PY_Other_LT_Assets" localSheetId="2">#REF!</definedName>
    <definedName name="PY_Other_LT_Assets">#REF!</definedName>
    <definedName name="PY_Other_LT_Liabilities" localSheetId="56">#REF!</definedName>
    <definedName name="PY_Other_LT_Liabilities" localSheetId="70">#REF!</definedName>
    <definedName name="PY_Other_LT_Liabilities" localSheetId="82">#REF!</definedName>
    <definedName name="PY_Other_LT_Liabilities" localSheetId="58">#REF!</definedName>
    <definedName name="PY_Other_LT_Liabilities" localSheetId="68">#REF!</definedName>
    <definedName name="PY_Other_LT_Liabilities" localSheetId="78">#REF!</definedName>
    <definedName name="PY_Other_LT_Liabilities" localSheetId="73">#REF!</definedName>
    <definedName name="PY_Other_LT_Liabilities" localSheetId="83">#REF!</definedName>
    <definedName name="PY_Other_LT_Liabilities" localSheetId="59">#REF!</definedName>
    <definedName name="PY_Other_LT_Liabilities" localSheetId="2">#REF!</definedName>
    <definedName name="PY_Other_LT_Liabilities">#REF!</definedName>
    <definedName name="PY_Preferred_Stock" localSheetId="56">#REF!</definedName>
    <definedName name="PY_Preferred_Stock" localSheetId="70">#REF!</definedName>
    <definedName name="PY_Preferred_Stock" localSheetId="82">#REF!</definedName>
    <definedName name="PY_Preferred_Stock" localSheetId="58">#REF!</definedName>
    <definedName name="PY_Preferred_Stock" localSheetId="68">#REF!</definedName>
    <definedName name="PY_Preferred_Stock" localSheetId="78">#REF!</definedName>
    <definedName name="PY_Preferred_Stock" localSheetId="73">#REF!</definedName>
    <definedName name="PY_Preferred_Stock" localSheetId="83">#REF!</definedName>
    <definedName name="PY_Preferred_Stock" localSheetId="59">#REF!</definedName>
    <definedName name="PY_Preferred_Stock" localSheetId="2">#REF!</definedName>
    <definedName name="PY_Preferred_Stock">#REF!</definedName>
    <definedName name="PY_QUICK_ASSETS" localSheetId="56">#REF!</definedName>
    <definedName name="PY_QUICK_ASSETS" localSheetId="70">#REF!</definedName>
    <definedName name="PY_QUICK_ASSETS" localSheetId="82">#REF!</definedName>
    <definedName name="PY_QUICK_ASSETS" localSheetId="58">#REF!</definedName>
    <definedName name="PY_QUICK_ASSETS" localSheetId="68">#REF!</definedName>
    <definedName name="PY_QUICK_ASSETS" localSheetId="78">#REF!</definedName>
    <definedName name="PY_QUICK_ASSETS" localSheetId="73">#REF!</definedName>
    <definedName name="PY_QUICK_ASSETS" localSheetId="83">#REF!</definedName>
    <definedName name="PY_QUICK_ASSETS" localSheetId="59">#REF!</definedName>
    <definedName name="PY_QUICK_ASSETS" localSheetId="2">#REF!</definedName>
    <definedName name="PY_QUICK_ASSETS">#REF!</definedName>
    <definedName name="PY_Retained_Earnings" localSheetId="56">#REF!</definedName>
    <definedName name="PY_Retained_Earnings" localSheetId="70">#REF!</definedName>
    <definedName name="PY_Retained_Earnings" localSheetId="82">#REF!</definedName>
    <definedName name="PY_Retained_Earnings" localSheetId="58">#REF!</definedName>
    <definedName name="PY_Retained_Earnings" localSheetId="68">#REF!</definedName>
    <definedName name="PY_Retained_Earnings" localSheetId="78">#REF!</definedName>
    <definedName name="PY_Retained_Earnings" localSheetId="73">#REF!</definedName>
    <definedName name="PY_Retained_Earnings" localSheetId="83">#REF!</definedName>
    <definedName name="PY_Retained_Earnings" localSheetId="59">#REF!</definedName>
    <definedName name="PY_Retained_Earnings" localSheetId="2">#REF!</definedName>
    <definedName name="PY_Retained_Earnings">#REF!</definedName>
    <definedName name="PY_Selling" localSheetId="56">#REF!</definedName>
    <definedName name="PY_Selling" localSheetId="70">#REF!</definedName>
    <definedName name="PY_Selling" localSheetId="82">#REF!</definedName>
    <definedName name="PY_Selling" localSheetId="58">#REF!</definedName>
    <definedName name="PY_Selling" localSheetId="68">#REF!</definedName>
    <definedName name="PY_Selling" localSheetId="78">#REF!</definedName>
    <definedName name="PY_Selling" localSheetId="73">#REF!</definedName>
    <definedName name="PY_Selling" localSheetId="83">#REF!</definedName>
    <definedName name="PY_Selling" localSheetId="59">#REF!</definedName>
    <definedName name="PY_Selling" localSheetId="2">#REF!</definedName>
    <definedName name="PY_Selling">#REF!</definedName>
    <definedName name="PY_Tangible_Assets" localSheetId="56">#REF!</definedName>
    <definedName name="PY_Tangible_Assets" localSheetId="70">#REF!</definedName>
    <definedName name="PY_Tangible_Assets" localSheetId="82">#REF!</definedName>
    <definedName name="PY_Tangible_Assets" localSheetId="58">#REF!</definedName>
    <definedName name="PY_Tangible_Assets" localSheetId="68">#REF!</definedName>
    <definedName name="PY_Tangible_Assets" localSheetId="78">#REF!</definedName>
    <definedName name="PY_Tangible_Assets" localSheetId="73">#REF!</definedName>
    <definedName name="PY_Tangible_Assets" localSheetId="83">#REF!</definedName>
    <definedName name="PY_Tangible_Assets" localSheetId="59">#REF!</definedName>
    <definedName name="PY_Tangible_Assets" localSheetId="2">#REF!</definedName>
    <definedName name="PY_Tangible_Assets">#REF!</definedName>
    <definedName name="PY_Tangible_Net_Worth" localSheetId="56">#REF!</definedName>
    <definedName name="PY_Tangible_Net_Worth" localSheetId="70">#REF!</definedName>
    <definedName name="PY_Tangible_Net_Worth" localSheetId="82">#REF!</definedName>
    <definedName name="PY_Tangible_Net_Worth" localSheetId="58">#REF!</definedName>
    <definedName name="PY_Tangible_Net_Worth" localSheetId="68">#REF!</definedName>
    <definedName name="PY_Tangible_Net_Worth" localSheetId="78">#REF!</definedName>
    <definedName name="PY_Tangible_Net_Worth" localSheetId="73">#REF!</definedName>
    <definedName name="PY_Tangible_Net_Worth" localSheetId="83">#REF!</definedName>
    <definedName name="PY_Tangible_Net_Worth" localSheetId="59">#REF!</definedName>
    <definedName name="PY_Tangible_Net_Worth" localSheetId="2">#REF!</definedName>
    <definedName name="PY_Tangible_Net_Worth">#REF!</definedName>
    <definedName name="PY_Taxes" localSheetId="56">#REF!</definedName>
    <definedName name="PY_Taxes" localSheetId="70">#REF!</definedName>
    <definedName name="PY_Taxes" localSheetId="82">#REF!</definedName>
    <definedName name="PY_Taxes" localSheetId="58">#REF!</definedName>
    <definedName name="PY_Taxes" localSheetId="68">#REF!</definedName>
    <definedName name="PY_Taxes" localSheetId="78">#REF!</definedName>
    <definedName name="PY_Taxes" localSheetId="73">#REF!</definedName>
    <definedName name="PY_Taxes" localSheetId="83">#REF!</definedName>
    <definedName name="PY_Taxes" localSheetId="59">#REF!</definedName>
    <definedName name="PY_Taxes" localSheetId="2">#REF!</definedName>
    <definedName name="PY_Taxes">#REF!</definedName>
    <definedName name="PY_TOTAL_ASSETS" localSheetId="56">#REF!</definedName>
    <definedName name="PY_TOTAL_ASSETS" localSheetId="70">#REF!</definedName>
    <definedName name="PY_TOTAL_ASSETS" localSheetId="82">#REF!</definedName>
    <definedName name="PY_TOTAL_ASSETS" localSheetId="58">#REF!</definedName>
    <definedName name="PY_TOTAL_ASSETS" localSheetId="68">#REF!</definedName>
    <definedName name="PY_TOTAL_ASSETS" localSheetId="78">#REF!</definedName>
    <definedName name="PY_TOTAL_ASSETS" localSheetId="73">#REF!</definedName>
    <definedName name="PY_TOTAL_ASSETS" localSheetId="83">#REF!</definedName>
    <definedName name="PY_TOTAL_ASSETS" localSheetId="59">#REF!</definedName>
    <definedName name="PY_TOTAL_ASSETS" localSheetId="2">#REF!</definedName>
    <definedName name="PY_TOTAL_ASSETS">#REF!</definedName>
    <definedName name="PY_TOTAL_CURR_ASSETS" localSheetId="56">#REF!</definedName>
    <definedName name="PY_TOTAL_CURR_ASSETS" localSheetId="70">#REF!</definedName>
    <definedName name="PY_TOTAL_CURR_ASSETS" localSheetId="82">#REF!</definedName>
    <definedName name="PY_TOTAL_CURR_ASSETS" localSheetId="58">#REF!</definedName>
    <definedName name="PY_TOTAL_CURR_ASSETS" localSheetId="68">#REF!</definedName>
    <definedName name="PY_TOTAL_CURR_ASSETS" localSheetId="78">#REF!</definedName>
    <definedName name="PY_TOTAL_CURR_ASSETS" localSheetId="73">#REF!</definedName>
    <definedName name="PY_TOTAL_CURR_ASSETS" localSheetId="83">#REF!</definedName>
    <definedName name="PY_TOTAL_CURR_ASSETS" localSheetId="59">#REF!</definedName>
    <definedName name="PY_TOTAL_CURR_ASSETS" localSheetId="2">#REF!</definedName>
    <definedName name="PY_TOTAL_CURR_ASSETS">#REF!</definedName>
    <definedName name="PY_TOTAL_DEBT" localSheetId="56">#REF!</definedName>
    <definedName name="PY_TOTAL_DEBT" localSheetId="70">#REF!</definedName>
    <definedName name="PY_TOTAL_DEBT" localSheetId="82">#REF!</definedName>
    <definedName name="PY_TOTAL_DEBT" localSheetId="58">#REF!</definedName>
    <definedName name="PY_TOTAL_DEBT" localSheetId="68">#REF!</definedName>
    <definedName name="PY_TOTAL_DEBT" localSheetId="78">#REF!</definedName>
    <definedName name="PY_TOTAL_DEBT" localSheetId="73">#REF!</definedName>
    <definedName name="PY_TOTAL_DEBT" localSheetId="83">#REF!</definedName>
    <definedName name="PY_TOTAL_DEBT" localSheetId="59">#REF!</definedName>
    <definedName name="PY_TOTAL_DEBT" localSheetId="2">#REF!</definedName>
    <definedName name="PY_TOTAL_DEBT">#REF!</definedName>
    <definedName name="PY_TOTAL_EQUITY" localSheetId="56">#REF!</definedName>
    <definedName name="PY_TOTAL_EQUITY" localSheetId="70">#REF!</definedName>
    <definedName name="PY_TOTAL_EQUITY" localSheetId="82">#REF!</definedName>
    <definedName name="PY_TOTAL_EQUITY" localSheetId="58">#REF!</definedName>
    <definedName name="PY_TOTAL_EQUITY" localSheetId="68">#REF!</definedName>
    <definedName name="PY_TOTAL_EQUITY" localSheetId="78">#REF!</definedName>
    <definedName name="PY_TOTAL_EQUITY" localSheetId="73">#REF!</definedName>
    <definedName name="PY_TOTAL_EQUITY" localSheetId="83">#REF!</definedName>
    <definedName name="PY_TOTAL_EQUITY" localSheetId="59">#REF!</definedName>
    <definedName name="PY_TOTAL_EQUITY" localSheetId="2">#REF!</definedName>
    <definedName name="PY_TOTAL_EQUITY">#REF!</definedName>
    <definedName name="PY_Working_Capital" localSheetId="56">#REF!</definedName>
    <definedName name="PY_Working_Capital" localSheetId="70">#REF!</definedName>
    <definedName name="PY_Working_Capital" localSheetId="82">#REF!</definedName>
    <definedName name="PY_Working_Capital" localSheetId="58">#REF!</definedName>
    <definedName name="PY_Working_Capital" localSheetId="68">#REF!</definedName>
    <definedName name="PY_Working_Capital" localSheetId="78">#REF!</definedName>
    <definedName name="PY_Working_Capital" localSheetId="73">#REF!</definedName>
    <definedName name="PY_Working_Capital" localSheetId="83">#REF!</definedName>
    <definedName name="PY_Working_Capital" localSheetId="59">#REF!</definedName>
    <definedName name="PY_Working_Capital" localSheetId="2">#REF!</definedName>
    <definedName name="PY_Working_Capital">#REF!</definedName>
    <definedName name="PY2_Accounts_Receivable" localSheetId="56">#REF!</definedName>
    <definedName name="PY2_Accounts_Receivable" localSheetId="70">#REF!</definedName>
    <definedName name="PY2_Accounts_Receivable" localSheetId="82">#REF!</definedName>
    <definedName name="PY2_Accounts_Receivable" localSheetId="58">#REF!</definedName>
    <definedName name="PY2_Accounts_Receivable" localSheetId="68">#REF!</definedName>
    <definedName name="PY2_Accounts_Receivable" localSheetId="78">#REF!</definedName>
    <definedName name="PY2_Accounts_Receivable" localSheetId="73">#REF!</definedName>
    <definedName name="PY2_Accounts_Receivable" localSheetId="83">#REF!</definedName>
    <definedName name="PY2_Accounts_Receivable" localSheetId="59">#REF!</definedName>
    <definedName name="PY2_Accounts_Receivable" localSheetId="2">#REF!</definedName>
    <definedName name="PY2_Accounts_Receivable">#REF!</definedName>
    <definedName name="PY2_Administration" localSheetId="56">#REF!</definedName>
    <definedName name="PY2_Administration" localSheetId="70">#REF!</definedName>
    <definedName name="PY2_Administration" localSheetId="82">#REF!</definedName>
    <definedName name="PY2_Administration" localSheetId="58">#REF!</definedName>
    <definedName name="PY2_Administration" localSheetId="68">#REF!</definedName>
    <definedName name="PY2_Administration" localSheetId="78">#REF!</definedName>
    <definedName name="PY2_Administration" localSheetId="73">#REF!</definedName>
    <definedName name="PY2_Administration" localSheetId="83">#REF!</definedName>
    <definedName name="PY2_Administration" localSheetId="59">#REF!</definedName>
    <definedName name="PY2_Administration" localSheetId="2">#REF!</definedName>
    <definedName name="PY2_Administration">#REF!</definedName>
    <definedName name="PY2_Cash" localSheetId="56">#REF!</definedName>
    <definedName name="PY2_Cash" localSheetId="70">#REF!</definedName>
    <definedName name="PY2_Cash" localSheetId="82">#REF!</definedName>
    <definedName name="PY2_Cash" localSheetId="58">#REF!</definedName>
    <definedName name="PY2_Cash" localSheetId="68">#REF!</definedName>
    <definedName name="PY2_Cash" localSheetId="78">#REF!</definedName>
    <definedName name="PY2_Cash" localSheetId="73">#REF!</definedName>
    <definedName name="PY2_Cash" localSheetId="83">#REF!</definedName>
    <definedName name="PY2_Cash" localSheetId="59">#REF!</definedName>
    <definedName name="PY2_Cash" localSheetId="2">#REF!</definedName>
    <definedName name="PY2_Cash">#REF!</definedName>
    <definedName name="PY2_Common_Equity" localSheetId="56">#REF!</definedName>
    <definedName name="PY2_Common_Equity" localSheetId="70">#REF!</definedName>
    <definedName name="PY2_Common_Equity" localSheetId="82">#REF!</definedName>
    <definedName name="PY2_Common_Equity" localSheetId="58">#REF!</definedName>
    <definedName name="PY2_Common_Equity" localSheetId="68">#REF!</definedName>
    <definedName name="PY2_Common_Equity" localSheetId="78">#REF!</definedName>
    <definedName name="PY2_Common_Equity" localSheetId="73">#REF!</definedName>
    <definedName name="PY2_Common_Equity" localSheetId="83">#REF!</definedName>
    <definedName name="PY2_Common_Equity" localSheetId="59">#REF!</definedName>
    <definedName name="PY2_Common_Equity" localSheetId="2">#REF!</definedName>
    <definedName name="PY2_Common_Equity">#REF!</definedName>
    <definedName name="PY2_Cost_of_Sales" localSheetId="56">#REF!</definedName>
    <definedName name="PY2_Cost_of_Sales" localSheetId="70">#REF!</definedName>
    <definedName name="PY2_Cost_of_Sales" localSheetId="82">#REF!</definedName>
    <definedName name="PY2_Cost_of_Sales" localSheetId="58">#REF!</definedName>
    <definedName name="PY2_Cost_of_Sales" localSheetId="68">#REF!</definedName>
    <definedName name="PY2_Cost_of_Sales" localSheetId="78">#REF!</definedName>
    <definedName name="PY2_Cost_of_Sales" localSheetId="73">#REF!</definedName>
    <definedName name="PY2_Cost_of_Sales" localSheetId="83">#REF!</definedName>
    <definedName name="PY2_Cost_of_Sales" localSheetId="59">#REF!</definedName>
    <definedName name="PY2_Cost_of_Sales" localSheetId="2">#REF!</definedName>
    <definedName name="PY2_Cost_of_Sales">#REF!</definedName>
    <definedName name="PY2_Current_Liabilities" localSheetId="56">#REF!</definedName>
    <definedName name="PY2_Current_Liabilities" localSheetId="70">#REF!</definedName>
    <definedName name="PY2_Current_Liabilities" localSheetId="82">#REF!</definedName>
    <definedName name="PY2_Current_Liabilities" localSheetId="58">#REF!</definedName>
    <definedName name="PY2_Current_Liabilities" localSheetId="68">#REF!</definedName>
    <definedName name="PY2_Current_Liabilities" localSheetId="78">#REF!</definedName>
    <definedName name="PY2_Current_Liabilities" localSheetId="73">#REF!</definedName>
    <definedName name="PY2_Current_Liabilities" localSheetId="83">#REF!</definedName>
    <definedName name="PY2_Current_Liabilities" localSheetId="59">#REF!</definedName>
    <definedName name="PY2_Current_Liabilities" localSheetId="2">#REF!</definedName>
    <definedName name="PY2_Current_Liabilities">#REF!</definedName>
    <definedName name="PY2_Depreciation" localSheetId="56">#REF!</definedName>
    <definedName name="PY2_Depreciation" localSheetId="70">#REF!</definedName>
    <definedName name="PY2_Depreciation" localSheetId="82">#REF!</definedName>
    <definedName name="PY2_Depreciation" localSheetId="58">#REF!</definedName>
    <definedName name="PY2_Depreciation" localSheetId="68">#REF!</definedName>
    <definedName name="PY2_Depreciation" localSheetId="78">#REF!</definedName>
    <definedName name="PY2_Depreciation" localSheetId="73">#REF!</definedName>
    <definedName name="PY2_Depreciation" localSheetId="83">#REF!</definedName>
    <definedName name="PY2_Depreciation" localSheetId="59">#REF!</definedName>
    <definedName name="PY2_Depreciation" localSheetId="2">#REF!</definedName>
    <definedName name="PY2_Depreciation">#REF!</definedName>
    <definedName name="PY2_Gross_Profit" localSheetId="56">#REF!</definedName>
    <definedName name="PY2_Gross_Profit" localSheetId="70">#REF!</definedName>
    <definedName name="PY2_Gross_Profit" localSheetId="82">#REF!</definedName>
    <definedName name="PY2_Gross_Profit" localSheetId="58">#REF!</definedName>
    <definedName name="PY2_Gross_Profit" localSheetId="68">#REF!</definedName>
    <definedName name="PY2_Gross_Profit" localSheetId="78">#REF!</definedName>
    <definedName name="PY2_Gross_Profit" localSheetId="73">#REF!</definedName>
    <definedName name="PY2_Gross_Profit" localSheetId="83">#REF!</definedName>
    <definedName name="PY2_Gross_Profit" localSheetId="59">#REF!</definedName>
    <definedName name="PY2_Gross_Profit" localSheetId="2">#REF!</definedName>
    <definedName name="PY2_Gross_Profit">#REF!</definedName>
    <definedName name="PY2_Inc_Bef_Tax" localSheetId="56">#REF!</definedName>
    <definedName name="PY2_Inc_Bef_Tax" localSheetId="70">#REF!</definedName>
    <definedName name="PY2_Inc_Bef_Tax" localSheetId="82">#REF!</definedName>
    <definedName name="PY2_Inc_Bef_Tax" localSheetId="58">#REF!</definedName>
    <definedName name="PY2_Inc_Bef_Tax" localSheetId="68">#REF!</definedName>
    <definedName name="PY2_Inc_Bef_Tax" localSheetId="78">#REF!</definedName>
    <definedName name="PY2_Inc_Bef_Tax" localSheetId="73">#REF!</definedName>
    <definedName name="PY2_Inc_Bef_Tax" localSheetId="83">#REF!</definedName>
    <definedName name="PY2_Inc_Bef_Tax" localSheetId="59">#REF!</definedName>
    <definedName name="PY2_Inc_Bef_Tax" localSheetId="2">#REF!</definedName>
    <definedName name="PY2_Inc_Bef_Tax">#REF!</definedName>
    <definedName name="PY2_Intangible_Assets" localSheetId="56">#REF!</definedName>
    <definedName name="PY2_Intangible_Assets" localSheetId="70">#REF!</definedName>
    <definedName name="PY2_Intangible_Assets" localSheetId="82">#REF!</definedName>
    <definedName name="PY2_Intangible_Assets" localSheetId="58">#REF!</definedName>
    <definedName name="PY2_Intangible_Assets" localSheetId="68">#REF!</definedName>
    <definedName name="PY2_Intangible_Assets" localSheetId="78">#REF!</definedName>
    <definedName name="PY2_Intangible_Assets" localSheetId="73">#REF!</definedName>
    <definedName name="PY2_Intangible_Assets" localSheetId="83">#REF!</definedName>
    <definedName name="PY2_Intangible_Assets" localSheetId="59">#REF!</definedName>
    <definedName name="PY2_Intangible_Assets" localSheetId="2">#REF!</definedName>
    <definedName name="PY2_Intangible_Assets">#REF!</definedName>
    <definedName name="PY2_Interest_Expense" localSheetId="56">#REF!</definedName>
    <definedName name="PY2_Interest_Expense" localSheetId="70">#REF!</definedName>
    <definedName name="PY2_Interest_Expense" localSheetId="82">#REF!</definedName>
    <definedName name="PY2_Interest_Expense" localSheetId="58">#REF!</definedName>
    <definedName name="PY2_Interest_Expense" localSheetId="68">#REF!</definedName>
    <definedName name="PY2_Interest_Expense" localSheetId="78">#REF!</definedName>
    <definedName name="PY2_Interest_Expense" localSheetId="73">#REF!</definedName>
    <definedName name="PY2_Interest_Expense" localSheetId="83">#REF!</definedName>
    <definedName name="PY2_Interest_Expense" localSheetId="59">#REF!</definedName>
    <definedName name="PY2_Interest_Expense" localSheetId="2">#REF!</definedName>
    <definedName name="PY2_Interest_Expense">#REF!</definedName>
    <definedName name="PY2_Inventory" localSheetId="56">#REF!</definedName>
    <definedName name="PY2_Inventory" localSheetId="70">#REF!</definedName>
    <definedName name="PY2_Inventory" localSheetId="82">#REF!</definedName>
    <definedName name="PY2_Inventory" localSheetId="58">#REF!</definedName>
    <definedName name="PY2_Inventory" localSheetId="68">#REF!</definedName>
    <definedName name="PY2_Inventory" localSheetId="78">#REF!</definedName>
    <definedName name="PY2_Inventory" localSheetId="73">#REF!</definedName>
    <definedName name="PY2_Inventory" localSheetId="83">#REF!</definedName>
    <definedName name="PY2_Inventory" localSheetId="59">#REF!</definedName>
    <definedName name="PY2_Inventory" localSheetId="2">#REF!</definedName>
    <definedName name="PY2_Inventory">#REF!</definedName>
    <definedName name="PY2_LIABIL_EQUITY" localSheetId="56">#REF!</definedName>
    <definedName name="PY2_LIABIL_EQUITY" localSheetId="70">#REF!</definedName>
    <definedName name="PY2_LIABIL_EQUITY" localSheetId="82">#REF!</definedName>
    <definedName name="PY2_LIABIL_EQUITY" localSheetId="58">#REF!</definedName>
    <definedName name="PY2_LIABIL_EQUITY" localSheetId="68">#REF!</definedName>
    <definedName name="PY2_LIABIL_EQUITY" localSheetId="78">#REF!</definedName>
    <definedName name="PY2_LIABIL_EQUITY" localSheetId="73">#REF!</definedName>
    <definedName name="PY2_LIABIL_EQUITY" localSheetId="83">#REF!</definedName>
    <definedName name="PY2_LIABIL_EQUITY" localSheetId="59">#REF!</definedName>
    <definedName name="PY2_LIABIL_EQUITY" localSheetId="2">#REF!</definedName>
    <definedName name="PY2_LIABIL_EQUITY">#REF!</definedName>
    <definedName name="PY2_LT_Debt" localSheetId="56">#REF!</definedName>
    <definedName name="PY2_LT_Debt" localSheetId="70">#REF!</definedName>
    <definedName name="PY2_LT_Debt" localSheetId="82">#REF!</definedName>
    <definedName name="PY2_LT_Debt" localSheetId="58">#REF!</definedName>
    <definedName name="PY2_LT_Debt" localSheetId="68">#REF!</definedName>
    <definedName name="PY2_LT_Debt" localSheetId="78">#REF!</definedName>
    <definedName name="PY2_LT_Debt" localSheetId="73">#REF!</definedName>
    <definedName name="PY2_LT_Debt" localSheetId="83">#REF!</definedName>
    <definedName name="PY2_LT_Debt" localSheetId="59">#REF!</definedName>
    <definedName name="PY2_LT_Debt" localSheetId="2">#REF!</definedName>
    <definedName name="PY2_LT_Debt">#REF!</definedName>
    <definedName name="PY2_Marketable_Sec" localSheetId="56">#REF!</definedName>
    <definedName name="PY2_Marketable_Sec" localSheetId="70">#REF!</definedName>
    <definedName name="PY2_Marketable_Sec" localSheetId="82">#REF!</definedName>
    <definedName name="PY2_Marketable_Sec" localSheetId="58">#REF!</definedName>
    <definedName name="PY2_Marketable_Sec" localSheetId="68">#REF!</definedName>
    <definedName name="PY2_Marketable_Sec" localSheetId="78">#REF!</definedName>
    <definedName name="PY2_Marketable_Sec" localSheetId="73">#REF!</definedName>
    <definedName name="PY2_Marketable_Sec" localSheetId="83">#REF!</definedName>
    <definedName name="PY2_Marketable_Sec" localSheetId="59">#REF!</definedName>
    <definedName name="PY2_Marketable_Sec" localSheetId="2">#REF!</definedName>
    <definedName name="PY2_Marketable_Sec">#REF!</definedName>
    <definedName name="PY2_NET_PROFIT" localSheetId="56">#REF!</definedName>
    <definedName name="PY2_NET_PROFIT" localSheetId="70">#REF!</definedName>
    <definedName name="PY2_NET_PROFIT" localSheetId="82">#REF!</definedName>
    <definedName name="PY2_NET_PROFIT" localSheetId="58">#REF!</definedName>
    <definedName name="PY2_NET_PROFIT" localSheetId="68">#REF!</definedName>
    <definedName name="PY2_NET_PROFIT" localSheetId="78">#REF!</definedName>
    <definedName name="PY2_NET_PROFIT" localSheetId="73">#REF!</definedName>
    <definedName name="PY2_NET_PROFIT" localSheetId="83">#REF!</definedName>
    <definedName name="PY2_NET_PROFIT" localSheetId="59">#REF!</definedName>
    <definedName name="PY2_NET_PROFIT" localSheetId="2">#REF!</definedName>
    <definedName name="PY2_NET_PROFIT">#REF!</definedName>
    <definedName name="PY2_Net_Revenue" localSheetId="56">#REF!</definedName>
    <definedName name="PY2_Net_Revenue" localSheetId="70">#REF!</definedName>
    <definedName name="PY2_Net_Revenue" localSheetId="82">#REF!</definedName>
    <definedName name="PY2_Net_Revenue" localSheetId="58">#REF!</definedName>
    <definedName name="PY2_Net_Revenue" localSheetId="68">#REF!</definedName>
    <definedName name="PY2_Net_Revenue" localSheetId="78">#REF!</definedName>
    <definedName name="PY2_Net_Revenue" localSheetId="73">#REF!</definedName>
    <definedName name="PY2_Net_Revenue" localSheetId="83">#REF!</definedName>
    <definedName name="PY2_Net_Revenue" localSheetId="59">#REF!</definedName>
    <definedName name="PY2_Net_Revenue" localSheetId="2">#REF!</definedName>
    <definedName name="PY2_Net_Revenue">#REF!</definedName>
    <definedName name="PY2_Operating_Inc" localSheetId="56">#REF!</definedName>
    <definedName name="PY2_Operating_Inc" localSheetId="70">#REF!</definedName>
    <definedName name="PY2_Operating_Inc" localSheetId="82">#REF!</definedName>
    <definedName name="PY2_Operating_Inc" localSheetId="58">#REF!</definedName>
    <definedName name="PY2_Operating_Inc" localSheetId="68">#REF!</definedName>
    <definedName name="PY2_Operating_Inc" localSheetId="78">#REF!</definedName>
    <definedName name="PY2_Operating_Inc" localSheetId="73">#REF!</definedName>
    <definedName name="PY2_Operating_Inc" localSheetId="83">#REF!</definedName>
    <definedName name="PY2_Operating_Inc" localSheetId="59">#REF!</definedName>
    <definedName name="PY2_Operating_Inc" localSheetId="2">#REF!</definedName>
    <definedName name="PY2_Operating_Inc">#REF!</definedName>
    <definedName name="PY2_Operating_Income" localSheetId="56">#REF!</definedName>
    <definedName name="PY2_Operating_Income" localSheetId="70">#REF!</definedName>
    <definedName name="PY2_Operating_Income" localSheetId="82">#REF!</definedName>
    <definedName name="PY2_Operating_Income" localSheetId="58">#REF!</definedName>
    <definedName name="PY2_Operating_Income" localSheetId="68">#REF!</definedName>
    <definedName name="PY2_Operating_Income" localSheetId="78">#REF!</definedName>
    <definedName name="PY2_Operating_Income" localSheetId="73">#REF!</definedName>
    <definedName name="PY2_Operating_Income" localSheetId="83">#REF!</definedName>
    <definedName name="PY2_Operating_Income" localSheetId="59">#REF!</definedName>
    <definedName name="PY2_Operating_Income" localSheetId="2">#REF!</definedName>
    <definedName name="PY2_Operating_Income">#REF!</definedName>
    <definedName name="PY2_Other_Curr_Assets" localSheetId="56">#REF!</definedName>
    <definedName name="PY2_Other_Curr_Assets" localSheetId="70">#REF!</definedName>
    <definedName name="PY2_Other_Curr_Assets" localSheetId="82">#REF!</definedName>
    <definedName name="PY2_Other_Curr_Assets" localSheetId="58">#REF!</definedName>
    <definedName name="PY2_Other_Curr_Assets" localSheetId="68">#REF!</definedName>
    <definedName name="PY2_Other_Curr_Assets" localSheetId="78">#REF!</definedName>
    <definedName name="PY2_Other_Curr_Assets" localSheetId="73">#REF!</definedName>
    <definedName name="PY2_Other_Curr_Assets" localSheetId="83">#REF!</definedName>
    <definedName name="PY2_Other_Curr_Assets" localSheetId="59">#REF!</definedName>
    <definedName name="PY2_Other_Curr_Assets" localSheetId="2">#REF!</definedName>
    <definedName name="PY2_Other_Curr_Assets">#REF!</definedName>
    <definedName name="PY2_Other_Exp." localSheetId="56">#REF!</definedName>
    <definedName name="PY2_Other_Exp." localSheetId="70">#REF!</definedName>
    <definedName name="PY2_Other_Exp." localSheetId="82">#REF!</definedName>
    <definedName name="PY2_Other_Exp." localSheetId="58">#REF!</definedName>
    <definedName name="PY2_Other_Exp." localSheetId="68">#REF!</definedName>
    <definedName name="PY2_Other_Exp." localSheetId="78">#REF!</definedName>
    <definedName name="PY2_Other_Exp." localSheetId="73">#REF!</definedName>
    <definedName name="PY2_Other_Exp." localSheetId="83">#REF!</definedName>
    <definedName name="PY2_Other_Exp." localSheetId="59">#REF!</definedName>
    <definedName name="PY2_Other_Exp." localSheetId="2">#REF!</definedName>
    <definedName name="PY2_Other_Exp.">#REF!</definedName>
    <definedName name="PY2_Other_LT_Assets" localSheetId="56">#REF!</definedName>
    <definedName name="PY2_Other_LT_Assets" localSheetId="70">#REF!</definedName>
    <definedName name="PY2_Other_LT_Assets" localSheetId="82">#REF!</definedName>
    <definedName name="PY2_Other_LT_Assets" localSheetId="58">#REF!</definedName>
    <definedName name="PY2_Other_LT_Assets" localSheetId="68">#REF!</definedName>
    <definedName name="PY2_Other_LT_Assets" localSheetId="78">#REF!</definedName>
    <definedName name="PY2_Other_LT_Assets" localSheetId="73">#REF!</definedName>
    <definedName name="PY2_Other_LT_Assets" localSheetId="83">#REF!</definedName>
    <definedName name="PY2_Other_LT_Assets" localSheetId="59">#REF!</definedName>
    <definedName name="PY2_Other_LT_Assets" localSheetId="2">#REF!</definedName>
    <definedName name="PY2_Other_LT_Assets">#REF!</definedName>
    <definedName name="PY2_Other_LT_Liabilities" localSheetId="56">#REF!</definedName>
    <definedName name="PY2_Other_LT_Liabilities" localSheetId="70">#REF!</definedName>
    <definedName name="PY2_Other_LT_Liabilities" localSheetId="82">#REF!</definedName>
    <definedName name="PY2_Other_LT_Liabilities" localSheetId="58">#REF!</definedName>
    <definedName name="PY2_Other_LT_Liabilities" localSheetId="68">#REF!</definedName>
    <definedName name="PY2_Other_LT_Liabilities" localSheetId="78">#REF!</definedName>
    <definedName name="PY2_Other_LT_Liabilities" localSheetId="73">#REF!</definedName>
    <definedName name="PY2_Other_LT_Liabilities" localSheetId="83">#REF!</definedName>
    <definedName name="PY2_Other_LT_Liabilities" localSheetId="59">#REF!</definedName>
    <definedName name="PY2_Other_LT_Liabilities" localSheetId="2">#REF!</definedName>
    <definedName name="PY2_Other_LT_Liabilities">#REF!</definedName>
    <definedName name="PY2_Preferred_Stock" localSheetId="56">#REF!</definedName>
    <definedName name="PY2_Preferred_Stock" localSheetId="70">#REF!</definedName>
    <definedName name="PY2_Preferred_Stock" localSheetId="82">#REF!</definedName>
    <definedName name="PY2_Preferred_Stock" localSheetId="58">#REF!</definedName>
    <definedName name="PY2_Preferred_Stock" localSheetId="68">#REF!</definedName>
    <definedName name="PY2_Preferred_Stock" localSheetId="78">#REF!</definedName>
    <definedName name="PY2_Preferred_Stock" localSheetId="73">#REF!</definedName>
    <definedName name="PY2_Preferred_Stock" localSheetId="83">#REF!</definedName>
    <definedName name="PY2_Preferred_Stock" localSheetId="59">#REF!</definedName>
    <definedName name="PY2_Preferred_Stock" localSheetId="2">#REF!</definedName>
    <definedName name="PY2_Preferred_Stock">#REF!</definedName>
    <definedName name="PY2_QUICK_ASSETS" localSheetId="56">#REF!</definedName>
    <definedName name="PY2_QUICK_ASSETS" localSheetId="70">#REF!</definedName>
    <definedName name="PY2_QUICK_ASSETS" localSheetId="82">#REF!</definedName>
    <definedName name="PY2_QUICK_ASSETS" localSheetId="58">#REF!</definedName>
    <definedName name="PY2_QUICK_ASSETS" localSheetId="68">#REF!</definedName>
    <definedName name="PY2_QUICK_ASSETS" localSheetId="78">#REF!</definedName>
    <definedName name="PY2_QUICK_ASSETS" localSheetId="73">#REF!</definedName>
    <definedName name="PY2_QUICK_ASSETS" localSheetId="83">#REF!</definedName>
    <definedName name="PY2_QUICK_ASSETS" localSheetId="59">#REF!</definedName>
    <definedName name="PY2_QUICK_ASSETS" localSheetId="2">#REF!</definedName>
    <definedName name="PY2_QUICK_ASSETS">#REF!</definedName>
    <definedName name="PY2_Retained_Earnings" localSheetId="56">#REF!</definedName>
    <definedName name="PY2_Retained_Earnings" localSheetId="70">#REF!</definedName>
    <definedName name="PY2_Retained_Earnings" localSheetId="82">#REF!</definedName>
    <definedName name="PY2_Retained_Earnings" localSheetId="58">#REF!</definedName>
    <definedName name="PY2_Retained_Earnings" localSheetId="68">#REF!</definedName>
    <definedName name="PY2_Retained_Earnings" localSheetId="78">#REF!</definedName>
    <definedName name="PY2_Retained_Earnings" localSheetId="73">#REF!</definedName>
    <definedName name="PY2_Retained_Earnings" localSheetId="83">#REF!</definedName>
    <definedName name="PY2_Retained_Earnings" localSheetId="59">#REF!</definedName>
    <definedName name="PY2_Retained_Earnings" localSheetId="2">#REF!</definedName>
    <definedName name="PY2_Retained_Earnings">#REF!</definedName>
    <definedName name="PY2_Selling" localSheetId="56">#REF!</definedName>
    <definedName name="PY2_Selling" localSheetId="70">#REF!</definedName>
    <definedName name="PY2_Selling" localSheetId="82">#REF!</definedName>
    <definedName name="PY2_Selling" localSheetId="58">#REF!</definedName>
    <definedName name="PY2_Selling" localSheetId="68">#REF!</definedName>
    <definedName name="PY2_Selling" localSheetId="78">#REF!</definedName>
    <definedName name="PY2_Selling" localSheetId="73">#REF!</definedName>
    <definedName name="PY2_Selling" localSheetId="83">#REF!</definedName>
    <definedName name="PY2_Selling" localSheetId="59">#REF!</definedName>
    <definedName name="PY2_Selling" localSheetId="2">#REF!</definedName>
    <definedName name="PY2_Selling">#REF!</definedName>
    <definedName name="PY2_Tangible_Assets" localSheetId="56">#REF!</definedName>
    <definedName name="PY2_Tangible_Assets" localSheetId="70">#REF!</definedName>
    <definedName name="PY2_Tangible_Assets" localSheetId="82">#REF!</definedName>
    <definedName name="PY2_Tangible_Assets" localSheetId="58">#REF!</definedName>
    <definedName name="PY2_Tangible_Assets" localSheetId="68">#REF!</definedName>
    <definedName name="PY2_Tangible_Assets" localSheetId="78">#REF!</definedName>
    <definedName name="PY2_Tangible_Assets" localSheetId="73">#REF!</definedName>
    <definedName name="PY2_Tangible_Assets" localSheetId="83">#REF!</definedName>
    <definedName name="PY2_Tangible_Assets" localSheetId="59">#REF!</definedName>
    <definedName name="PY2_Tangible_Assets" localSheetId="2">#REF!</definedName>
    <definedName name="PY2_Tangible_Assets">#REF!</definedName>
    <definedName name="PY2_Tangible_Net_Worth" localSheetId="56">#REF!</definedName>
    <definedName name="PY2_Tangible_Net_Worth" localSheetId="70">#REF!</definedName>
    <definedName name="PY2_Tangible_Net_Worth" localSheetId="82">#REF!</definedName>
    <definedName name="PY2_Tangible_Net_Worth" localSheetId="58">#REF!</definedName>
    <definedName name="PY2_Tangible_Net_Worth" localSheetId="68">#REF!</definedName>
    <definedName name="PY2_Tangible_Net_Worth" localSheetId="78">#REF!</definedName>
    <definedName name="PY2_Tangible_Net_Worth" localSheetId="73">#REF!</definedName>
    <definedName name="PY2_Tangible_Net_Worth" localSheetId="83">#REF!</definedName>
    <definedName name="PY2_Tangible_Net_Worth" localSheetId="59">#REF!</definedName>
    <definedName name="PY2_Tangible_Net_Worth" localSheetId="2">#REF!</definedName>
    <definedName name="PY2_Tangible_Net_Worth">#REF!</definedName>
    <definedName name="PY2_Taxes" localSheetId="56">#REF!</definedName>
    <definedName name="PY2_Taxes" localSheetId="70">#REF!</definedName>
    <definedName name="PY2_Taxes" localSheetId="82">#REF!</definedName>
    <definedName name="PY2_Taxes" localSheetId="58">#REF!</definedName>
    <definedName name="PY2_Taxes" localSheetId="68">#REF!</definedName>
    <definedName name="PY2_Taxes" localSheetId="78">#REF!</definedName>
    <definedName name="PY2_Taxes" localSheetId="73">#REF!</definedName>
    <definedName name="PY2_Taxes" localSheetId="83">#REF!</definedName>
    <definedName name="PY2_Taxes" localSheetId="59">#REF!</definedName>
    <definedName name="PY2_Taxes" localSheetId="2">#REF!</definedName>
    <definedName name="PY2_Taxes">#REF!</definedName>
    <definedName name="PY2_TOTAL_ASSETS" localSheetId="56">#REF!</definedName>
    <definedName name="PY2_TOTAL_ASSETS" localSheetId="70">#REF!</definedName>
    <definedName name="PY2_TOTAL_ASSETS" localSheetId="82">#REF!</definedName>
    <definedName name="PY2_TOTAL_ASSETS" localSheetId="58">#REF!</definedName>
    <definedName name="PY2_TOTAL_ASSETS" localSheetId="68">#REF!</definedName>
    <definedName name="PY2_TOTAL_ASSETS" localSheetId="78">#REF!</definedName>
    <definedName name="PY2_TOTAL_ASSETS" localSheetId="73">#REF!</definedName>
    <definedName name="PY2_TOTAL_ASSETS" localSheetId="83">#REF!</definedName>
    <definedName name="PY2_TOTAL_ASSETS" localSheetId="59">#REF!</definedName>
    <definedName name="PY2_TOTAL_ASSETS" localSheetId="2">#REF!</definedName>
    <definedName name="PY2_TOTAL_ASSETS">#REF!</definedName>
    <definedName name="PY2_TOTAL_CURR_ASSETS" localSheetId="56">#REF!</definedName>
    <definedName name="PY2_TOTAL_CURR_ASSETS" localSheetId="70">#REF!</definedName>
    <definedName name="PY2_TOTAL_CURR_ASSETS" localSheetId="82">#REF!</definedName>
    <definedName name="PY2_TOTAL_CURR_ASSETS" localSheetId="58">#REF!</definedName>
    <definedName name="PY2_TOTAL_CURR_ASSETS" localSheetId="68">#REF!</definedName>
    <definedName name="PY2_TOTAL_CURR_ASSETS" localSheetId="78">#REF!</definedName>
    <definedName name="PY2_TOTAL_CURR_ASSETS" localSheetId="73">#REF!</definedName>
    <definedName name="PY2_TOTAL_CURR_ASSETS" localSheetId="83">#REF!</definedName>
    <definedName name="PY2_TOTAL_CURR_ASSETS" localSheetId="59">#REF!</definedName>
    <definedName name="PY2_TOTAL_CURR_ASSETS" localSheetId="2">#REF!</definedName>
    <definedName name="PY2_TOTAL_CURR_ASSETS">#REF!</definedName>
    <definedName name="PY2_TOTAL_DEBT" localSheetId="56">#REF!</definedName>
    <definedName name="PY2_TOTAL_DEBT" localSheetId="70">#REF!</definedName>
    <definedName name="PY2_TOTAL_DEBT" localSheetId="82">#REF!</definedName>
    <definedName name="PY2_TOTAL_DEBT" localSheetId="58">#REF!</definedName>
    <definedName name="PY2_TOTAL_DEBT" localSheetId="68">#REF!</definedName>
    <definedName name="PY2_TOTAL_DEBT" localSheetId="78">#REF!</definedName>
    <definedName name="PY2_TOTAL_DEBT" localSheetId="73">#REF!</definedName>
    <definedName name="PY2_TOTAL_DEBT" localSheetId="83">#REF!</definedName>
    <definedName name="PY2_TOTAL_DEBT" localSheetId="59">#REF!</definedName>
    <definedName name="PY2_TOTAL_DEBT" localSheetId="2">#REF!</definedName>
    <definedName name="PY2_TOTAL_DEBT">#REF!</definedName>
    <definedName name="PY2_TOTAL_EQUITY" localSheetId="56">#REF!</definedName>
    <definedName name="PY2_TOTAL_EQUITY" localSheetId="70">#REF!</definedName>
    <definedName name="PY2_TOTAL_EQUITY" localSheetId="82">#REF!</definedName>
    <definedName name="PY2_TOTAL_EQUITY" localSheetId="58">#REF!</definedName>
    <definedName name="PY2_TOTAL_EQUITY" localSheetId="68">#REF!</definedName>
    <definedName name="PY2_TOTAL_EQUITY" localSheetId="78">#REF!</definedName>
    <definedName name="PY2_TOTAL_EQUITY" localSheetId="73">#REF!</definedName>
    <definedName name="PY2_TOTAL_EQUITY" localSheetId="83">#REF!</definedName>
    <definedName name="PY2_TOTAL_EQUITY" localSheetId="59">#REF!</definedName>
    <definedName name="PY2_TOTAL_EQUITY" localSheetId="2">#REF!</definedName>
    <definedName name="PY2_TOTAL_EQUITY">#REF!</definedName>
    <definedName name="PY2_Working_Capital" localSheetId="56">#REF!</definedName>
    <definedName name="PY2_Working_Capital" localSheetId="70">#REF!</definedName>
    <definedName name="PY2_Working_Capital" localSheetId="82">#REF!</definedName>
    <definedName name="PY2_Working_Capital" localSheetId="58">#REF!</definedName>
    <definedName name="PY2_Working_Capital" localSheetId="68">#REF!</definedName>
    <definedName name="PY2_Working_Capital" localSheetId="78">#REF!</definedName>
    <definedName name="PY2_Working_Capital" localSheetId="73">#REF!</definedName>
    <definedName name="PY2_Working_Capital" localSheetId="83">#REF!</definedName>
    <definedName name="PY2_Working_Capital" localSheetId="59">#REF!</definedName>
    <definedName name="PY2_Working_Capital" localSheetId="2">#REF!</definedName>
    <definedName name="PY2_Working_Capital">#REF!</definedName>
    <definedName name="Účty">[1]Sheet3!$A$4:$BF$371</definedName>
    <definedName name="VER_CF_BALANCES" localSheetId="56">#REF!</definedName>
    <definedName name="VER_CF_BALANCES" localSheetId="80">#REF!</definedName>
    <definedName name="VER_CF_BALANCES" localSheetId="71">#REF!</definedName>
    <definedName name="VER_CF_BALANCES" localSheetId="69">#REF!</definedName>
    <definedName name="VER_CF_BALANCES" localSheetId="70">#REF!</definedName>
    <definedName name="VER_CF_BALANCES" localSheetId="79">#REF!</definedName>
    <definedName name="VER_CF_BALANCES" localSheetId="82">#REF!</definedName>
    <definedName name="VER_CF_BALANCES" localSheetId="58">#REF!</definedName>
    <definedName name="VER_CF_BALANCES" localSheetId="64">#REF!</definedName>
    <definedName name="VER_CF_BALANCES" localSheetId="68">#REF!</definedName>
    <definedName name="VER_CF_BALANCES" localSheetId="78">#REF!</definedName>
    <definedName name="VER_CF_BALANCES" localSheetId="0">#REF!</definedName>
    <definedName name="VER_CF_BALANCES" localSheetId="72">#REF!</definedName>
    <definedName name="VER_CF_BALANCES" localSheetId="73">#REF!</definedName>
    <definedName name="VER_CF_BALANCES" localSheetId="74">#REF!</definedName>
    <definedName name="VER_CF_BALANCES" localSheetId="81">#REF!</definedName>
    <definedName name="VER_CF_BALANCES" localSheetId="83">#REF!</definedName>
    <definedName name="VER_CF_BALANCES" localSheetId="66">#REF!</definedName>
    <definedName name="VER_CF_BALANCES" localSheetId="59">#REF!</definedName>
    <definedName name="VER_CF_BALANCES" localSheetId="65">#REF!</definedName>
    <definedName name="VER_CF_BALANCES" localSheetId="76">#REF!</definedName>
    <definedName name="VER_CF_BALANCES" localSheetId="63">#REF!</definedName>
    <definedName name="VER_CF_BALANCES" localSheetId="2">#REF!</definedName>
    <definedName name="VER_CF_BALANCES" localSheetId="57">#REF!</definedName>
    <definedName name="VER_CF_BALANCES">#REF!</definedName>
    <definedName name="VER_SH_RATIOS" localSheetId="56">#REF!</definedName>
    <definedName name="VER_SH_RATIOS" localSheetId="80">#REF!</definedName>
    <definedName name="VER_SH_RATIOS" localSheetId="71">#REF!</definedName>
    <definedName name="VER_SH_RATIOS" localSheetId="69">#REF!</definedName>
    <definedName name="VER_SH_RATIOS" localSheetId="70">#REF!</definedName>
    <definedName name="VER_SH_RATIOS" localSheetId="79">#REF!</definedName>
    <definedName name="VER_SH_RATIOS" localSheetId="82">#REF!</definedName>
    <definedName name="VER_SH_RATIOS" localSheetId="58">#REF!</definedName>
    <definedName name="VER_SH_RATIOS" localSheetId="64">#REF!</definedName>
    <definedName name="VER_SH_RATIOS" localSheetId="68">#REF!</definedName>
    <definedName name="VER_SH_RATIOS" localSheetId="78">#REF!</definedName>
    <definedName name="VER_SH_RATIOS" localSheetId="0">#REF!</definedName>
    <definedName name="VER_SH_RATIOS" localSheetId="72">#REF!</definedName>
    <definedName name="VER_SH_RATIOS" localSheetId="73">#REF!</definedName>
    <definedName name="VER_SH_RATIOS" localSheetId="74">#REF!</definedName>
    <definedName name="VER_SH_RATIOS" localSheetId="81">#REF!</definedName>
    <definedName name="VER_SH_RATIOS" localSheetId="83">#REF!</definedName>
    <definedName name="VER_SH_RATIOS" localSheetId="66">#REF!</definedName>
    <definedName name="VER_SH_RATIOS" localSheetId="59">#REF!</definedName>
    <definedName name="VER_SH_RATIOS" localSheetId="65">#REF!</definedName>
    <definedName name="VER_SH_RATIOS" localSheetId="76">#REF!</definedName>
    <definedName name="VER_SH_RATIOS" localSheetId="63">#REF!</definedName>
    <definedName name="VER_SH_RATIOS" localSheetId="2">#REF!</definedName>
    <definedName name="VER_SH_RATIOS" localSheetId="57">#REF!</definedName>
    <definedName name="VER_SH_RATIOS">#REF!</definedName>
    <definedName name="VER_SCH_10" localSheetId="56">#REF!</definedName>
    <definedName name="VER_SCH_10" localSheetId="80">#REF!</definedName>
    <definedName name="VER_SCH_10" localSheetId="71">#REF!</definedName>
    <definedName name="VER_SCH_10" localSheetId="69">#REF!</definedName>
    <definedName name="VER_SCH_10" localSheetId="70">#REF!</definedName>
    <definedName name="VER_SCH_10" localSheetId="79">#REF!</definedName>
    <definedName name="VER_SCH_10" localSheetId="82">#REF!</definedName>
    <definedName name="VER_SCH_10" localSheetId="58">#REF!</definedName>
    <definedName name="VER_SCH_10" localSheetId="64">#REF!</definedName>
    <definedName name="VER_SCH_10" localSheetId="68">#REF!</definedName>
    <definedName name="VER_SCH_10" localSheetId="78">#REF!</definedName>
    <definedName name="VER_SCH_10" localSheetId="0">#REF!</definedName>
    <definedName name="VER_SCH_10" localSheetId="72">#REF!</definedName>
    <definedName name="VER_SCH_10" localSheetId="73">#REF!</definedName>
    <definedName name="VER_SCH_10" localSheetId="74">#REF!</definedName>
    <definedName name="VER_SCH_10" localSheetId="81">#REF!</definedName>
    <definedName name="VER_SCH_10" localSheetId="83">#REF!</definedName>
    <definedName name="VER_SCH_10" localSheetId="66">#REF!</definedName>
    <definedName name="VER_SCH_10" localSheetId="59">#REF!</definedName>
    <definedName name="VER_SCH_10" localSheetId="65">#REF!</definedName>
    <definedName name="VER_SCH_10" localSheetId="76">#REF!</definedName>
    <definedName name="VER_SCH_10" localSheetId="63">#REF!</definedName>
    <definedName name="VER_SCH_10" localSheetId="2">#REF!</definedName>
    <definedName name="VER_SCH_10" localSheetId="57">#REF!</definedName>
    <definedName name="VER_SCH_10">#REF!</definedName>
    <definedName name="VER_SCH_14" localSheetId="56">#REF!</definedName>
    <definedName name="VER_SCH_14" localSheetId="70">#REF!</definedName>
    <definedName name="VER_SCH_14" localSheetId="82">#REF!</definedName>
    <definedName name="VER_SCH_14" localSheetId="58">#REF!</definedName>
    <definedName name="VER_SCH_14" localSheetId="68">#REF!</definedName>
    <definedName name="VER_SCH_14" localSheetId="78">#REF!</definedName>
    <definedName name="VER_SCH_14" localSheetId="73">#REF!</definedName>
    <definedName name="VER_SCH_14" localSheetId="83">#REF!</definedName>
    <definedName name="VER_SCH_14" localSheetId="59">#REF!</definedName>
    <definedName name="VER_SCH_14" localSheetId="76">#REF!</definedName>
    <definedName name="VER_SCH_14" localSheetId="63">#REF!</definedName>
    <definedName name="VER_SCH_14" localSheetId="2">#REF!</definedName>
    <definedName name="VER_SCH_14">#REF!</definedName>
    <definedName name="VER_SCH_2" localSheetId="56">#REF!</definedName>
    <definedName name="VER_SCH_2" localSheetId="70">#REF!</definedName>
    <definedName name="VER_SCH_2" localSheetId="82">#REF!</definedName>
    <definedName name="VER_SCH_2" localSheetId="58">#REF!</definedName>
    <definedName name="VER_SCH_2" localSheetId="68">#REF!</definedName>
    <definedName name="VER_SCH_2" localSheetId="78">#REF!</definedName>
    <definedName name="VER_SCH_2" localSheetId="73">#REF!</definedName>
    <definedName name="VER_SCH_2" localSheetId="83">#REF!</definedName>
    <definedName name="VER_SCH_2" localSheetId="59">#REF!</definedName>
    <definedName name="VER_SCH_2" localSheetId="76">#REF!</definedName>
    <definedName name="VER_SCH_2" localSheetId="63">#REF!</definedName>
    <definedName name="VER_SCH_2" localSheetId="2">#REF!</definedName>
    <definedName name="VER_SCH_2">#REF!</definedName>
    <definedName name="VER_SCH_7" localSheetId="56">#REF!</definedName>
    <definedName name="VER_SCH_7" localSheetId="70">#REF!</definedName>
    <definedName name="VER_SCH_7" localSheetId="82">#REF!</definedName>
    <definedName name="VER_SCH_7" localSheetId="58">#REF!</definedName>
    <definedName name="VER_SCH_7" localSheetId="68">#REF!</definedName>
    <definedName name="VER_SCH_7" localSheetId="78">#REF!</definedName>
    <definedName name="VER_SCH_7" localSheetId="73">#REF!</definedName>
    <definedName name="VER_SCH_7" localSheetId="83">#REF!</definedName>
    <definedName name="VER_SCH_7" localSheetId="59">#REF!</definedName>
    <definedName name="VER_SCH_7" localSheetId="76">#REF!</definedName>
    <definedName name="VER_SCH_7" localSheetId="63">#REF!</definedName>
    <definedName name="VER_SCH_7" localSheetId="2">#REF!</definedName>
    <definedName name="VER_SCH_7">#REF!</definedName>
    <definedName name="Visit">[1]Sheet2!$I$3</definedName>
    <definedName name="wrn.Aging._.and._.Trend._.Analysis." localSheetId="56"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58" hidden="1">{#N/A,#N/A,FALSE,"Aging Summary";#N/A,#N/A,FALSE,"Ratio Analysis";#N/A,#N/A,FALSE,"Test 120 Day Accts";#N/A,#N/A,FALSE,"Tickmarks"}</definedName>
    <definedName name="wrn.Aging._.and._.Trend._.Analysis." localSheetId="77" hidden="1">{#N/A,#N/A,FALSE,"Aging Summary";#N/A,#N/A,FALSE,"Ratio Analysis";#N/A,#N/A,FALSE,"Test 120 Day Accts";#N/A,#N/A,FALSE,"Tickmarks"}</definedName>
    <definedName name="wrn.Aging._.and._.Trend._.Analysis." localSheetId="73" hidden="1">{#N/A,#N/A,FALSE,"Aging Summary";#N/A,#N/A,FALSE,"Ratio Analysis";#N/A,#N/A,FALSE,"Test 120 Day Accts";#N/A,#N/A,FALSE,"Tickmarks"}</definedName>
    <definedName name="wrn.Aging._.and._.Trend._.Analysis." localSheetId="83"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6" hidden="1">BS!#REF!</definedName>
    <definedName name="Z_4D14509E_B826_11D1_8159_444553540000_.wvu.Cols" localSheetId="61" hidden="1">'BS old'!#REF!</definedName>
    <definedName name="Z_4D14509E_B826_11D1_8159_444553540000_.wvu.Cols" localSheetId="2" hidden="1">'P&amp;L'!#REF!</definedName>
    <definedName name="Z_4D14509E_B826_11D1_8159_444553540000_.wvu.Cols" localSheetId="62" hidden="1">'P&amp;L old'!#REF!</definedName>
  </definedNames>
  <calcPr calcId="145621"/>
</workbook>
</file>

<file path=xl/calcChain.xml><?xml version="1.0" encoding="utf-8"?>
<calcChain xmlns="http://schemas.openxmlformats.org/spreadsheetml/2006/main">
  <c r="X587" i="71" l="1"/>
  <c r="N587" i="71"/>
  <c r="X475" i="71" l="1"/>
  <c r="N475" i="71"/>
  <c r="E41" i="62" l="1"/>
  <c r="X626" i="71" l="1"/>
  <c r="N626" i="71"/>
  <c r="N615" i="71"/>
  <c r="N622" i="71" s="1"/>
  <c r="X615" i="71"/>
  <c r="X622" i="71" s="1"/>
  <c r="N614" i="71"/>
  <c r="N633" i="71"/>
  <c r="X633" i="71"/>
  <c r="X581" i="71"/>
  <c r="N581" i="71"/>
  <c r="X555" i="71"/>
  <c r="N555" i="71"/>
  <c r="M396" i="71" l="1"/>
  <c r="D148" i="89" l="1"/>
  <c r="E9" i="90"/>
  <c r="D9" i="90"/>
  <c r="E23" i="90"/>
  <c r="I243" i="91"/>
  <c r="F66" i="89"/>
  <c r="AD713" i="71" l="1"/>
  <c r="B67" i="95" l="1"/>
  <c r="B68" i="95"/>
  <c r="B69" i="95"/>
  <c r="B70" i="95"/>
  <c r="B71" i="95"/>
  <c r="B72" i="95"/>
  <c r="B66" i="95"/>
  <c r="B37" i="95"/>
  <c r="B38" i="95"/>
  <c r="B39" i="95"/>
  <c r="B40" i="95"/>
  <c r="B41" i="95"/>
  <c r="B42" i="95"/>
  <c r="B43" i="95"/>
  <c r="B44" i="95"/>
  <c r="B45" i="95"/>
  <c r="B46" i="95"/>
  <c r="B47" i="95"/>
  <c r="B48" i="95"/>
  <c r="B49" i="95"/>
  <c r="B50" i="95"/>
  <c r="B51" i="95"/>
  <c r="B52" i="95"/>
  <c r="B53" i="95"/>
  <c r="B54" i="95"/>
  <c r="B55" i="95"/>
  <c r="B56" i="95"/>
  <c r="B57" i="95"/>
  <c r="B58" i="95"/>
  <c r="B59" i="95"/>
  <c r="B60" i="95"/>
  <c r="B61" i="95"/>
  <c r="B62" i="95"/>
  <c r="B36" i="95"/>
  <c r="B7" i="95"/>
  <c r="B8" i="95"/>
  <c r="B9" i="95"/>
  <c r="B10" i="95"/>
  <c r="B11" i="95"/>
  <c r="B12" i="95"/>
  <c r="B13" i="95"/>
  <c r="B14" i="95"/>
  <c r="B15" i="95"/>
  <c r="B16" i="95"/>
  <c r="B17" i="95"/>
  <c r="B18" i="95"/>
  <c r="B19" i="95"/>
  <c r="B20" i="95"/>
  <c r="B21" i="95"/>
  <c r="B22" i="95"/>
  <c r="B23" i="95"/>
  <c r="B24" i="95"/>
  <c r="B25" i="95"/>
  <c r="B26" i="95"/>
  <c r="B27" i="95"/>
  <c r="B28" i="95"/>
  <c r="B29" i="95"/>
  <c r="B30" i="95"/>
  <c r="B31" i="95"/>
  <c r="B32" i="95"/>
  <c r="B6" i="95"/>
  <c r="B222" i="99"/>
  <c r="B223" i="99"/>
  <c r="B224" i="99"/>
  <c r="B225" i="99"/>
  <c r="B226" i="99"/>
  <c r="B227" i="99"/>
  <c r="B228" i="99"/>
  <c r="B229" i="99"/>
  <c r="B230" i="99"/>
  <c r="B231" i="99"/>
  <c r="B232" i="99"/>
  <c r="B233" i="99"/>
  <c r="B234" i="99"/>
  <c r="B235" i="99"/>
  <c r="B236" i="99"/>
  <c r="B237" i="99"/>
  <c r="B238" i="99"/>
  <c r="B239" i="99"/>
  <c r="B240" i="99"/>
  <c r="B241" i="99"/>
  <c r="B242" i="99"/>
  <c r="B243" i="99"/>
  <c r="B244" i="99"/>
  <c r="B245" i="99"/>
  <c r="B246" i="99"/>
  <c r="B247" i="99"/>
  <c r="B248" i="99"/>
  <c r="B221" i="99"/>
  <c r="B193" i="99"/>
  <c r="B194" i="99"/>
  <c r="B195" i="99"/>
  <c r="B196" i="99"/>
  <c r="B197" i="99"/>
  <c r="B198" i="99"/>
  <c r="B199" i="99"/>
  <c r="B200" i="99"/>
  <c r="B201" i="99"/>
  <c r="B202" i="99"/>
  <c r="B203" i="99"/>
  <c r="B204" i="99"/>
  <c r="B205" i="99"/>
  <c r="B206" i="99"/>
  <c r="B207" i="99"/>
  <c r="B208" i="99"/>
  <c r="B209" i="99"/>
  <c r="B210" i="99"/>
  <c r="B211" i="99"/>
  <c r="B212" i="99"/>
  <c r="B213" i="99"/>
  <c r="B214" i="99"/>
  <c r="B215" i="99"/>
  <c r="B216" i="99"/>
  <c r="B217" i="99"/>
  <c r="B218" i="99"/>
  <c r="B219" i="99"/>
  <c r="B192" i="99"/>
  <c r="B181" i="99"/>
  <c r="B182" i="99"/>
  <c r="B183" i="99"/>
  <c r="B184" i="99"/>
  <c r="B185" i="99"/>
  <c r="B186" i="99"/>
  <c r="B187" i="99"/>
  <c r="B188" i="99"/>
  <c r="B189" i="99"/>
  <c r="B190" i="99"/>
  <c r="B180" i="99"/>
  <c r="AP633" i="71" l="1"/>
  <c r="AO633" i="71"/>
  <c r="AP598" i="71"/>
  <c r="AP597" i="71"/>
  <c r="AO598" i="71"/>
  <c r="AO597" i="71"/>
  <c r="G63" i="89" l="1"/>
  <c r="F63" i="89"/>
  <c r="E63" i="89"/>
  <c r="D63" i="89"/>
  <c r="G51" i="89"/>
  <c r="F51" i="89"/>
  <c r="E51" i="89"/>
  <c r="D51" i="89"/>
  <c r="R13" i="65" l="1"/>
  <c r="R12" i="65"/>
  <c r="G30" i="89"/>
  <c r="F30" i="89"/>
  <c r="E30" i="89"/>
  <c r="D30" i="89"/>
  <c r="AG3" i="86" l="1"/>
  <c r="AF3" i="86"/>
  <c r="AE3" i="86"/>
  <c r="AD3" i="86"/>
  <c r="AC3" i="86"/>
  <c r="AB3" i="86"/>
  <c r="AA3" i="86"/>
  <c r="Z3" i="86"/>
  <c r="W3" i="86"/>
  <c r="V3" i="86"/>
  <c r="U3" i="86"/>
  <c r="T3" i="86"/>
  <c r="S3" i="86"/>
  <c r="R3" i="86"/>
  <c r="Q3" i="86"/>
  <c r="P3" i="86"/>
  <c r="O3" i="86"/>
  <c r="N3" i="86"/>
  <c r="X472" i="71" l="1"/>
  <c r="AM472" i="71" s="1"/>
  <c r="N472" i="71"/>
  <c r="AL472" i="71" s="1"/>
  <c r="AM475" i="71"/>
  <c r="X461" i="71"/>
  <c r="S461" i="71"/>
  <c r="N461" i="71"/>
  <c r="I461" i="71"/>
  <c r="X455" i="71"/>
  <c r="S455" i="71"/>
  <c r="N455" i="71"/>
  <c r="I455" i="71"/>
  <c r="P425" i="71"/>
  <c r="Y425" i="71"/>
  <c r="P428" i="71"/>
  <c r="Y428" i="71"/>
  <c r="AG3" i="71" l="1"/>
  <c r="AF3" i="71"/>
  <c r="AE3" i="71"/>
  <c r="AD3" i="71"/>
  <c r="AC3" i="71"/>
  <c r="AB3" i="71"/>
  <c r="AA3" i="71"/>
  <c r="Z3" i="71"/>
  <c r="Y3" i="71"/>
  <c r="E151" i="89" l="1"/>
  <c r="D151" i="89"/>
  <c r="E156" i="89" l="1"/>
  <c r="D156" i="89"/>
  <c r="E137" i="89"/>
  <c r="D137" i="89"/>
  <c r="D116" i="89" s="1"/>
  <c r="E133" i="89"/>
  <c r="D133" i="89"/>
  <c r="E117" i="89"/>
  <c r="D117" i="89"/>
  <c r="E112" i="89"/>
  <c r="D112" i="89"/>
  <c r="E108" i="89"/>
  <c r="D108" i="89"/>
  <c r="E105" i="89"/>
  <c r="D105" i="89"/>
  <c r="E96" i="89"/>
  <c r="D96" i="89"/>
  <c r="G83" i="89"/>
  <c r="F83" i="89"/>
  <c r="E83" i="89"/>
  <c r="D83" i="89"/>
  <c r="G80" i="89"/>
  <c r="F80" i="89"/>
  <c r="E80" i="89"/>
  <c r="D80" i="89"/>
  <c r="G75" i="89"/>
  <c r="F75" i="89"/>
  <c r="E75" i="89"/>
  <c r="D75" i="89"/>
  <c r="G62" i="89"/>
  <c r="F62" i="89"/>
  <c r="E62" i="89"/>
  <c r="D62" i="89"/>
  <c r="G43" i="89"/>
  <c r="G42" i="89" s="1"/>
  <c r="F43" i="89"/>
  <c r="F42" i="89" s="1"/>
  <c r="E43" i="89"/>
  <c r="D43" i="89"/>
  <c r="G20" i="89"/>
  <c r="F20" i="89"/>
  <c r="E20" i="89"/>
  <c r="D20" i="89"/>
  <c r="G12" i="89"/>
  <c r="F12" i="89"/>
  <c r="E12" i="89"/>
  <c r="E11" i="89" s="1"/>
  <c r="D12" i="89"/>
  <c r="G11" i="89"/>
  <c r="F11" i="89"/>
  <c r="E65" i="90"/>
  <c r="D65" i="90"/>
  <c r="E53" i="90"/>
  <c r="E63" i="90" s="1"/>
  <c r="D53" i="90"/>
  <c r="D63" i="90" s="1"/>
  <c r="E47" i="90"/>
  <c r="E37" i="90" s="1"/>
  <c r="D47" i="90"/>
  <c r="D37" i="90"/>
  <c r="E36" i="90"/>
  <c r="D36" i="90"/>
  <c r="E29" i="90"/>
  <c r="D29" i="90"/>
  <c r="D23" i="90"/>
  <c r="D18" i="90"/>
  <c r="E10" i="90"/>
  <c r="D10" i="90"/>
  <c r="E116" i="89" l="1"/>
  <c r="K203" i="101" s="1"/>
  <c r="G10" i="89"/>
  <c r="G88" i="89" s="1"/>
  <c r="E42" i="89"/>
  <c r="E10" i="89" s="1"/>
  <c r="E88" i="89" s="1"/>
  <c r="D11" i="89"/>
  <c r="E9" i="101" s="1"/>
  <c r="E18" i="90"/>
  <c r="E35" i="90" s="1"/>
  <c r="E64" i="90" s="1"/>
  <c r="E69" i="90" s="1"/>
  <c r="H66" i="103" s="1"/>
  <c r="D35" i="90"/>
  <c r="G32" i="103" s="1"/>
  <c r="F10" i="89"/>
  <c r="F88" i="89" s="1"/>
  <c r="D42" i="89"/>
  <c r="E77" i="101" s="1"/>
  <c r="H65" i="103"/>
  <c r="G65" i="103"/>
  <c r="H64" i="103"/>
  <c r="G64" i="103"/>
  <c r="H63" i="103"/>
  <c r="G63" i="103"/>
  <c r="H62" i="103"/>
  <c r="G62" i="103"/>
  <c r="H60" i="103"/>
  <c r="G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I241" i="101"/>
  <c r="K240" i="101"/>
  <c r="I240" i="101"/>
  <c r="K239" i="101"/>
  <c r="I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I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E176" i="101"/>
  <c r="I176" i="101" s="1"/>
  <c r="E175" i="101"/>
  <c r="E174" i="101"/>
  <c r="E173" i="101"/>
  <c r="I172" i="101" s="1"/>
  <c r="E172" i="101"/>
  <c r="E171" i="101"/>
  <c r="E170" i="101"/>
  <c r="E169" i="101"/>
  <c r="E168" i="10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I157" i="101" s="1"/>
  <c r="E156" i="101"/>
  <c r="I155" i="101" s="1"/>
  <c r="E155" i="101"/>
  <c r="E154" i="101"/>
  <c r="E153" i="101"/>
  <c r="I153" i="101" s="1"/>
  <c r="E152" i="101"/>
  <c r="I151" i="101" s="1"/>
  <c r="E151" i="101"/>
  <c r="E150" i="101"/>
  <c r="E149" i="101"/>
  <c r="I149" i="101" s="1"/>
  <c r="E148" i="101"/>
  <c r="I147" i="101" s="1"/>
  <c r="E147" i="101"/>
  <c r="E146" i="101"/>
  <c r="E145" i="101"/>
  <c r="E144" i="101"/>
  <c r="I143" i="101" s="1"/>
  <c r="E143" i="101"/>
  <c r="E142" i="101"/>
  <c r="E141" i="101"/>
  <c r="I141" i="101" s="1"/>
  <c r="E140" i="101"/>
  <c r="I139" i="101" s="1"/>
  <c r="E139" i="101"/>
  <c r="E138" i="101"/>
  <c r="E137" i="101"/>
  <c r="I137" i="101" s="1"/>
  <c r="E136" i="101"/>
  <c r="I135" i="101" s="1"/>
  <c r="E135" i="101"/>
  <c r="E134" i="101"/>
  <c r="E133" i="101"/>
  <c r="I133" i="101" s="1"/>
  <c r="E132" i="101"/>
  <c r="E131" i="101"/>
  <c r="J127" i="101"/>
  <c r="J125" i="101"/>
  <c r="J123" i="101"/>
  <c r="J121" i="101"/>
  <c r="J119" i="101"/>
  <c r="J117" i="101"/>
  <c r="J115" i="101"/>
  <c r="J113" i="101"/>
  <c r="J111" i="101"/>
  <c r="J109" i="101"/>
  <c r="J107" i="101"/>
  <c r="J105" i="101"/>
  <c r="J103" i="101"/>
  <c r="J101" i="101"/>
  <c r="E127" i="101"/>
  <c r="I126" i="101" s="1"/>
  <c r="E126" i="101"/>
  <c r="E125" i="101"/>
  <c r="E124" i="101"/>
  <c r="E123" i="101"/>
  <c r="E122" i="101"/>
  <c r="I122" i="101" s="1"/>
  <c r="E121" i="101"/>
  <c r="E120" i="101"/>
  <c r="E119" i="101"/>
  <c r="I118" i="101" s="1"/>
  <c r="E118" i="101"/>
  <c r="E117" i="101"/>
  <c r="E116" i="101"/>
  <c r="E115" i="101"/>
  <c r="E114" i="101"/>
  <c r="E113" i="101"/>
  <c r="E112" i="101"/>
  <c r="E111" i="101"/>
  <c r="I110" i="101" s="1"/>
  <c r="E110" i="101"/>
  <c r="E109" i="101"/>
  <c r="E108" i="101"/>
  <c r="E107" i="101"/>
  <c r="E106" i="101"/>
  <c r="E105" i="101"/>
  <c r="E104" i="101"/>
  <c r="E103" i="101"/>
  <c r="I102" i="101" s="1"/>
  <c r="E102" i="101"/>
  <c r="E101" i="101"/>
  <c r="E100" i="101"/>
  <c r="J96" i="101"/>
  <c r="J94" i="101"/>
  <c r="J92" i="101"/>
  <c r="J90" i="101"/>
  <c r="J88" i="101"/>
  <c r="J86" i="101"/>
  <c r="J84" i="101"/>
  <c r="J82" i="101"/>
  <c r="J80" i="101"/>
  <c r="J78" i="101"/>
  <c r="J76" i="101"/>
  <c r="J74" i="101"/>
  <c r="J72" i="101"/>
  <c r="J70" i="101"/>
  <c r="E96" i="101"/>
  <c r="E95" i="101"/>
  <c r="I95" i="101" s="1"/>
  <c r="E94" i="101"/>
  <c r="I93" i="101" s="1"/>
  <c r="E93" i="101"/>
  <c r="E92" i="101"/>
  <c r="E91" i="101"/>
  <c r="E90" i="101"/>
  <c r="I89" i="101" s="1"/>
  <c r="E89" i="101"/>
  <c r="E88" i="101"/>
  <c r="E87" i="101"/>
  <c r="I87" i="101" s="1"/>
  <c r="E86" i="101"/>
  <c r="I85" i="101" s="1"/>
  <c r="E85" i="101"/>
  <c r="E84" i="101"/>
  <c r="E83" i="101"/>
  <c r="I83" i="101" s="1"/>
  <c r="E82" i="101"/>
  <c r="I81" i="101" s="1"/>
  <c r="E81" i="101"/>
  <c r="E80" i="101"/>
  <c r="E79" i="101"/>
  <c r="E76" i="101"/>
  <c r="E75" i="101"/>
  <c r="I75" i="101" s="1"/>
  <c r="E74" i="101"/>
  <c r="I73" i="101" s="1"/>
  <c r="E73" i="101"/>
  <c r="E72" i="101"/>
  <c r="E71" i="101"/>
  <c r="I71" i="101" s="1"/>
  <c r="E70" i="101"/>
  <c r="I69" i="101" s="1"/>
  <c r="E69" i="101"/>
  <c r="J65" i="101"/>
  <c r="J63" i="101"/>
  <c r="J61" i="101"/>
  <c r="J59" i="101"/>
  <c r="J57" i="101"/>
  <c r="J55" i="101"/>
  <c r="J53" i="101"/>
  <c r="J51" i="101"/>
  <c r="J49" i="101"/>
  <c r="J47" i="101"/>
  <c r="J45" i="101"/>
  <c r="J43" i="101"/>
  <c r="J41" i="101"/>
  <c r="J39" i="101"/>
  <c r="E65" i="101"/>
  <c r="I64" i="101" s="1"/>
  <c r="E64" i="101"/>
  <c r="E63" i="101"/>
  <c r="E62" i="101"/>
  <c r="E61" i="101"/>
  <c r="I60" i="101" s="1"/>
  <c r="E60" i="101"/>
  <c r="E59" i="101"/>
  <c r="E58" i="101"/>
  <c r="E57" i="101"/>
  <c r="I56" i="101" s="1"/>
  <c r="E56" i="101"/>
  <c r="E55" i="101"/>
  <c r="E54" i="101"/>
  <c r="E53" i="101"/>
  <c r="E52" i="101"/>
  <c r="E51" i="101"/>
  <c r="E50" i="101"/>
  <c r="E49" i="101"/>
  <c r="I48" i="101" s="1"/>
  <c r="E48" i="101"/>
  <c r="E47" i="101"/>
  <c r="E46" i="101"/>
  <c r="E45" i="101"/>
  <c r="E44" i="101"/>
  <c r="E43" i="101"/>
  <c r="E42" i="101"/>
  <c r="E41" i="101"/>
  <c r="I40" i="101" s="1"/>
  <c r="E40" i="101"/>
  <c r="E39" i="101"/>
  <c r="E38" i="101"/>
  <c r="J34" i="101"/>
  <c r="J32" i="101"/>
  <c r="J30" i="101"/>
  <c r="J28" i="101"/>
  <c r="J26" i="101"/>
  <c r="J24" i="101"/>
  <c r="J22" i="101"/>
  <c r="J20" i="101"/>
  <c r="J18" i="101"/>
  <c r="J16" i="101"/>
  <c r="J14" i="101"/>
  <c r="J12" i="101"/>
  <c r="J10" i="101"/>
  <c r="E34" i="101"/>
  <c r="E33" i="101"/>
  <c r="E32" i="101"/>
  <c r="E31" i="101"/>
  <c r="E30" i="101"/>
  <c r="E29" i="101"/>
  <c r="I29" i="101" s="1"/>
  <c r="E28" i="101"/>
  <c r="E27" i="101"/>
  <c r="E26" i="101"/>
  <c r="E25" i="101"/>
  <c r="I25" i="101" s="1"/>
  <c r="E24" i="101"/>
  <c r="I23" i="101" s="1"/>
  <c r="E23" i="101"/>
  <c r="E22" i="101"/>
  <c r="E21" i="101"/>
  <c r="E20" i="101"/>
  <c r="I19" i="101" s="1"/>
  <c r="E19" i="101"/>
  <c r="E18" i="101"/>
  <c r="E17" i="101"/>
  <c r="I17" i="101" s="1"/>
  <c r="E16" i="101"/>
  <c r="E15" i="101"/>
  <c r="E14" i="101"/>
  <c r="E13" i="101"/>
  <c r="I13" i="101" s="1"/>
  <c r="E12" i="101"/>
  <c r="E11" i="101"/>
  <c r="E10" i="101"/>
  <c r="I168" i="101"/>
  <c r="I145" i="101"/>
  <c r="I114" i="101"/>
  <c r="I106" i="101"/>
  <c r="I91" i="101"/>
  <c r="I52" i="101"/>
  <c r="I21" i="101"/>
  <c r="K248" i="99"/>
  <c r="I248" i="99"/>
  <c r="K247" i="99"/>
  <c r="I247" i="99"/>
  <c r="K246" i="99"/>
  <c r="I246" i="99"/>
  <c r="K245" i="99"/>
  <c r="I245" i="99"/>
  <c r="K244" i="99"/>
  <c r="I244" i="99"/>
  <c r="K243" i="99"/>
  <c r="I243" i="99"/>
  <c r="K242" i="99"/>
  <c r="I242" i="99"/>
  <c r="K241" i="99"/>
  <c r="I241" i="99"/>
  <c r="K240" i="99"/>
  <c r="I240" i="99"/>
  <c r="K239" i="99"/>
  <c r="I239" i="99"/>
  <c r="K238" i="99"/>
  <c r="I238" i="99"/>
  <c r="K237" i="99"/>
  <c r="I237" i="99"/>
  <c r="K236" i="99"/>
  <c r="I236" i="99"/>
  <c r="K235" i="99"/>
  <c r="I235" i="99"/>
  <c r="K234" i="99"/>
  <c r="I234" i="99"/>
  <c r="K233" i="99"/>
  <c r="I233" i="99"/>
  <c r="K232" i="99"/>
  <c r="I232" i="99"/>
  <c r="K231" i="99"/>
  <c r="I231" i="99"/>
  <c r="K230" i="99"/>
  <c r="I230" i="99"/>
  <c r="K229" i="99"/>
  <c r="I229" i="99"/>
  <c r="K228" i="99"/>
  <c r="I228" i="99"/>
  <c r="K227" i="99"/>
  <c r="I227" i="99"/>
  <c r="K226" i="99"/>
  <c r="I226" i="99"/>
  <c r="K225" i="99"/>
  <c r="I225" i="99"/>
  <c r="K224" i="99"/>
  <c r="I224" i="99"/>
  <c r="K223" i="99"/>
  <c r="I223" i="99"/>
  <c r="K222" i="99"/>
  <c r="I222" i="99"/>
  <c r="K221" i="99"/>
  <c r="I221" i="99"/>
  <c r="K219" i="99"/>
  <c r="I219" i="99"/>
  <c r="K218" i="99"/>
  <c r="I218" i="99"/>
  <c r="K217" i="99"/>
  <c r="I217" i="99"/>
  <c r="K216" i="99"/>
  <c r="I216" i="99"/>
  <c r="K215" i="99"/>
  <c r="I215" i="99"/>
  <c r="K214" i="99"/>
  <c r="I214" i="99"/>
  <c r="K213" i="99"/>
  <c r="I213" i="99"/>
  <c r="K212" i="99"/>
  <c r="I212" i="99"/>
  <c r="K211" i="99"/>
  <c r="I211" i="99"/>
  <c r="K210" i="99"/>
  <c r="I210" i="99"/>
  <c r="K209" i="99"/>
  <c r="I209" i="99"/>
  <c r="K208" i="99"/>
  <c r="I208" i="99"/>
  <c r="K207" i="99"/>
  <c r="I207" i="99"/>
  <c r="K206" i="99"/>
  <c r="I206" i="99"/>
  <c r="K205" i="99"/>
  <c r="I205" i="99"/>
  <c r="K204" i="99"/>
  <c r="I204" i="99"/>
  <c r="K203" i="99"/>
  <c r="I203" i="99"/>
  <c r="K201" i="99"/>
  <c r="I201" i="99"/>
  <c r="K200" i="99"/>
  <c r="I200" i="99"/>
  <c r="K199" i="99"/>
  <c r="I199" i="99"/>
  <c r="K198" i="99"/>
  <c r="I198" i="99"/>
  <c r="K197" i="99"/>
  <c r="I197" i="99"/>
  <c r="K196" i="99"/>
  <c r="I196" i="99"/>
  <c r="K195" i="99"/>
  <c r="I195" i="99"/>
  <c r="K194" i="99"/>
  <c r="I194" i="99"/>
  <c r="K193" i="99"/>
  <c r="I193" i="99"/>
  <c r="K192" i="99"/>
  <c r="I192" i="99"/>
  <c r="K190" i="99"/>
  <c r="I190" i="99"/>
  <c r="K189" i="99"/>
  <c r="I189" i="99"/>
  <c r="K188" i="99"/>
  <c r="I188" i="99"/>
  <c r="K187" i="99"/>
  <c r="I187" i="99"/>
  <c r="K186" i="99"/>
  <c r="I186" i="99"/>
  <c r="K185" i="99"/>
  <c r="I185" i="99"/>
  <c r="K184" i="99"/>
  <c r="I184" i="99"/>
  <c r="K183" i="99"/>
  <c r="I183" i="99"/>
  <c r="K182" i="99"/>
  <c r="I182" i="99"/>
  <c r="J177" i="99"/>
  <c r="J175" i="99"/>
  <c r="J173" i="99"/>
  <c r="J171" i="99"/>
  <c r="J169" i="99"/>
  <c r="J167" i="99"/>
  <c r="J165" i="99"/>
  <c r="J163" i="99"/>
  <c r="E177" i="99"/>
  <c r="E176" i="99"/>
  <c r="I176" i="99" s="1"/>
  <c r="E175" i="99"/>
  <c r="E174" i="99"/>
  <c r="E173" i="99"/>
  <c r="E172" i="99"/>
  <c r="I172" i="99" s="1"/>
  <c r="E171" i="99"/>
  <c r="I170" i="99" s="1"/>
  <c r="E170" i="99"/>
  <c r="E169" i="99"/>
  <c r="E168" i="99"/>
  <c r="E167" i="99"/>
  <c r="I166" i="99" s="1"/>
  <c r="E166" i="99"/>
  <c r="E165" i="99"/>
  <c r="E164" i="99"/>
  <c r="I164" i="99" s="1"/>
  <c r="E163" i="99"/>
  <c r="E162" i="99"/>
  <c r="J158" i="99"/>
  <c r="J156" i="99"/>
  <c r="J154" i="99"/>
  <c r="J152" i="99"/>
  <c r="J150" i="99"/>
  <c r="J148" i="99"/>
  <c r="J146" i="99"/>
  <c r="J144" i="99"/>
  <c r="J142" i="99"/>
  <c r="J140" i="99"/>
  <c r="J138" i="99"/>
  <c r="J136" i="99"/>
  <c r="J134" i="99"/>
  <c r="J132" i="99"/>
  <c r="E158" i="99"/>
  <c r="E157" i="99"/>
  <c r="E156" i="99"/>
  <c r="E155" i="99"/>
  <c r="I155" i="99" s="1"/>
  <c r="E154" i="99"/>
  <c r="I153" i="99" s="1"/>
  <c r="E153" i="99"/>
  <c r="E152" i="99"/>
  <c r="E151" i="99"/>
  <c r="I151" i="99" s="1"/>
  <c r="E150" i="99"/>
  <c r="E149" i="99"/>
  <c r="E148" i="99"/>
  <c r="E147" i="99"/>
  <c r="E146" i="99"/>
  <c r="I145" i="99" s="1"/>
  <c r="E145" i="99"/>
  <c r="E144" i="99"/>
  <c r="E143" i="99"/>
  <c r="I143" i="99" s="1"/>
  <c r="E142" i="99"/>
  <c r="I141" i="99" s="1"/>
  <c r="E141" i="99"/>
  <c r="E140" i="99"/>
  <c r="E139" i="99"/>
  <c r="E138" i="99"/>
  <c r="E137" i="99"/>
  <c r="E136" i="99"/>
  <c r="E135" i="99"/>
  <c r="I135" i="99" s="1"/>
  <c r="E134" i="99"/>
  <c r="I133" i="99" s="1"/>
  <c r="E133" i="99"/>
  <c r="E132" i="99"/>
  <c r="E131" i="99"/>
  <c r="I131" i="99" s="1"/>
  <c r="J127" i="99"/>
  <c r="J125" i="99"/>
  <c r="J123" i="99"/>
  <c r="J121" i="99"/>
  <c r="J119" i="99"/>
  <c r="J117" i="99"/>
  <c r="J115" i="99"/>
  <c r="J113" i="99"/>
  <c r="J111" i="99"/>
  <c r="J109" i="99"/>
  <c r="J107" i="99"/>
  <c r="J105" i="99"/>
  <c r="J103" i="99"/>
  <c r="J101" i="99"/>
  <c r="E127" i="99"/>
  <c r="E126" i="99"/>
  <c r="I126" i="99" s="1"/>
  <c r="E125" i="99"/>
  <c r="I124" i="99" s="1"/>
  <c r="E124" i="99"/>
  <c r="E123" i="99"/>
  <c r="E122" i="99"/>
  <c r="E121" i="99"/>
  <c r="E120" i="99"/>
  <c r="E119" i="99"/>
  <c r="E118" i="99"/>
  <c r="I118" i="99" s="1"/>
  <c r="E117" i="99"/>
  <c r="I116" i="99" s="1"/>
  <c r="E116" i="99"/>
  <c r="E115" i="99"/>
  <c r="E114" i="99"/>
  <c r="I114" i="99" s="1"/>
  <c r="E113" i="99"/>
  <c r="I112" i="99" s="1"/>
  <c r="E112" i="99"/>
  <c r="E111" i="99"/>
  <c r="E110" i="99"/>
  <c r="I110" i="99" s="1"/>
  <c r="E109" i="99"/>
  <c r="I108" i="99" s="1"/>
  <c r="E108" i="99"/>
  <c r="E107" i="99"/>
  <c r="E106" i="99"/>
  <c r="I106" i="99" s="1"/>
  <c r="E105" i="99"/>
  <c r="E104" i="99"/>
  <c r="E103" i="99"/>
  <c r="E102" i="99"/>
  <c r="I102" i="99" s="1"/>
  <c r="E101" i="99"/>
  <c r="I100" i="99" s="1"/>
  <c r="E100" i="99"/>
  <c r="J96" i="99"/>
  <c r="J94" i="99"/>
  <c r="J92" i="99"/>
  <c r="J90" i="99"/>
  <c r="J88" i="99"/>
  <c r="J86" i="99"/>
  <c r="J84" i="99"/>
  <c r="J82" i="99"/>
  <c r="J80" i="99"/>
  <c r="J78" i="99"/>
  <c r="J76" i="99"/>
  <c r="J74" i="99"/>
  <c r="J72" i="99"/>
  <c r="J70" i="99"/>
  <c r="E96" i="99"/>
  <c r="I95" i="99" s="1"/>
  <c r="E95" i="99"/>
  <c r="E94" i="99"/>
  <c r="E93" i="99"/>
  <c r="E92" i="99"/>
  <c r="E91" i="99"/>
  <c r="E90" i="99"/>
  <c r="E89" i="99"/>
  <c r="I89" i="99" s="1"/>
  <c r="E88" i="99"/>
  <c r="I87" i="99" s="1"/>
  <c r="E87" i="99"/>
  <c r="E86" i="99"/>
  <c r="E85" i="99"/>
  <c r="I85" i="99" s="1"/>
  <c r="E84" i="99"/>
  <c r="I83" i="99" s="1"/>
  <c r="E83" i="99"/>
  <c r="E82" i="99"/>
  <c r="E81" i="99"/>
  <c r="I81" i="99" s="1"/>
  <c r="E80" i="99"/>
  <c r="E79" i="99"/>
  <c r="E76" i="99"/>
  <c r="E75" i="99"/>
  <c r="E74" i="99"/>
  <c r="E73" i="99"/>
  <c r="E72" i="99"/>
  <c r="E71" i="99"/>
  <c r="E70" i="99"/>
  <c r="E69" i="99"/>
  <c r="I69" i="99" s="1"/>
  <c r="J65" i="99"/>
  <c r="J63" i="99"/>
  <c r="J61" i="99"/>
  <c r="J59" i="99"/>
  <c r="J57" i="99"/>
  <c r="J55" i="99"/>
  <c r="J53" i="99"/>
  <c r="J51" i="99"/>
  <c r="J49" i="99"/>
  <c r="J47" i="99"/>
  <c r="J45" i="99"/>
  <c r="J43" i="99"/>
  <c r="J41" i="99"/>
  <c r="J39" i="99"/>
  <c r="E65" i="99"/>
  <c r="E64" i="99"/>
  <c r="E63" i="99"/>
  <c r="E62" i="99"/>
  <c r="E61" i="99"/>
  <c r="E60" i="99"/>
  <c r="E59" i="99"/>
  <c r="E58" i="99"/>
  <c r="I58" i="99" s="1"/>
  <c r="E57" i="99"/>
  <c r="E56" i="99"/>
  <c r="E55" i="99"/>
  <c r="E54" i="99"/>
  <c r="E53" i="99"/>
  <c r="E52" i="99"/>
  <c r="E51" i="99"/>
  <c r="E50" i="99"/>
  <c r="E49" i="99"/>
  <c r="E48" i="99"/>
  <c r="E47" i="99"/>
  <c r="E46" i="99"/>
  <c r="E45" i="99"/>
  <c r="E44" i="99"/>
  <c r="E43" i="99"/>
  <c r="E42" i="99"/>
  <c r="I42" i="99" s="1"/>
  <c r="E41" i="99"/>
  <c r="E40" i="99"/>
  <c r="E39" i="99"/>
  <c r="E38" i="99"/>
  <c r="J34" i="99"/>
  <c r="J32" i="99"/>
  <c r="J30" i="99"/>
  <c r="J28" i="99"/>
  <c r="J26" i="99"/>
  <c r="J24" i="99"/>
  <c r="J22" i="99"/>
  <c r="J20" i="99"/>
  <c r="J18" i="99"/>
  <c r="J16" i="99"/>
  <c r="J14" i="99"/>
  <c r="J12" i="99"/>
  <c r="J10" i="99"/>
  <c r="E34" i="99"/>
  <c r="E33" i="99"/>
  <c r="I33" i="99" s="1"/>
  <c r="E32" i="99"/>
  <c r="E31" i="99"/>
  <c r="E30" i="99"/>
  <c r="E29" i="99"/>
  <c r="I29" i="99" s="1"/>
  <c r="E28" i="99"/>
  <c r="E27" i="99"/>
  <c r="E26" i="99"/>
  <c r="I25" i="99" s="1"/>
  <c r="E25" i="99"/>
  <c r="E24" i="99"/>
  <c r="E23" i="99"/>
  <c r="E22" i="99"/>
  <c r="I21" i="99" s="1"/>
  <c r="E21" i="99"/>
  <c r="E20" i="99"/>
  <c r="E19" i="99"/>
  <c r="I19" i="99" s="1"/>
  <c r="E18" i="99"/>
  <c r="E17" i="99"/>
  <c r="I17" i="99" s="1"/>
  <c r="E16" i="99"/>
  <c r="E15" i="99"/>
  <c r="E14" i="99"/>
  <c r="E13" i="99"/>
  <c r="E12" i="99"/>
  <c r="E11" i="99"/>
  <c r="E10" i="99"/>
  <c r="E9" i="99"/>
  <c r="I174" i="99"/>
  <c r="I157" i="99"/>
  <c r="I147" i="99"/>
  <c r="I139" i="99"/>
  <c r="I137" i="99"/>
  <c r="I104" i="99"/>
  <c r="I93" i="99"/>
  <c r="I91" i="99"/>
  <c r="I23" i="99"/>
  <c r="I13" i="99"/>
  <c r="J8" i="99" l="1"/>
  <c r="I131" i="101"/>
  <c r="I15" i="99"/>
  <c r="I164" i="101"/>
  <c r="E78" i="99"/>
  <c r="I120" i="99"/>
  <c r="E78" i="101"/>
  <c r="I79" i="99"/>
  <c r="J8" i="101"/>
  <c r="E115" i="89"/>
  <c r="K202" i="99" s="1"/>
  <c r="I44" i="101"/>
  <c r="I33" i="101"/>
  <c r="D10" i="89"/>
  <c r="E7" i="99" s="1"/>
  <c r="D115" i="89"/>
  <c r="D95" i="89" s="1"/>
  <c r="E8" i="99"/>
  <c r="E8" i="101"/>
  <c r="I31" i="101"/>
  <c r="I9" i="101"/>
  <c r="I11" i="101"/>
  <c r="I15" i="101"/>
  <c r="H15" i="103"/>
  <c r="H32" i="103"/>
  <c r="D64" i="90"/>
  <c r="D69" i="90" s="1"/>
  <c r="G66" i="103" s="1"/>
  <c r="H61" i="103"/>
  <c r="E77" i="99"/>
  <c r="I122" i="99"/>
  <c r="I168" i="99"/>
  <c r="I162" i="99"/>
  <c r="I149" i="99"/>
  <c r="I77" i="101"/>
  <c r="I79" i="101"/>
  <c r="I50" i="99"/>
  <c r="I38" i="99"/>
  <c r="I46" i="99"/>
  <c r="I54" i="99"/>
  <c r="I62" i="99"/>
  <c r="I71" i="99"/>
  <c r="I75" i="99"/>
  <c r="I31" i="99"/>
  <c r="I40" i="99"/>
  <c r="I44" i="99"/>
  <c r="I48" i="99"/>
  <c r="I52" i="99"/>
  <c r="I56" i="99"/>
  <c r="I60" i="99"/>
  <c r="I64" i="99"/>
  <c r="I73" i="99"/>
  <c r="I27" i="99"/>
  <c r="I27" i="101"/>
  <c r="I9" i="99"/>
  <c r="I11" i="99"/>
  <c r="I46" i="101"/>
  <c r="I54" i="101"/>
  <c r="I62" i="101"/>
  <c r="I100" i="101"/>
  <c r="I108" i="101"/>
  <c r="I116" i="101"/>
  <c r="I124" i="101"/>
  <c r="I162" i="101"/>
  <c r="I166" i="101"/>
  <c r="I170" i="101"/>
  <c r="I174" i="101"/>
  <c r="I38" i="101"/>
  <c r="I42" i="101"/>
  <c r="I50" i="101"/>
  <c r="I58" i="101"/>
  <c r="I104" i="101"/>
  <c r="I112" i="101"/>
  <c r="I120" i="101"/>
  <c r="AP664" i="71"/>
  <c r="AO664" i="71"/>
  <c r="AP663" i="71"/>
  <c r="AO663" i="71"/>
  <c r="AP654" i="71"/>
  <c r="AO654" i="71"/>
  <c r="D94" i="89" l="1"/>
  <c r="I180" i="99" s="1"/>
  <c r="D88" i="89"/>
  <c r="I77" i="99"/>
  <c r="I202" i="99"/>
  <c r="K202" i="101"/>
  <c r="D161" i="89"/>
  <c r="E95" i="89"/>
  <c r="K181" i="99" s="1"/>
  <c r="I181" i="99"/>
  <c r="I202" i="101"/>
  <c r="E7" i="101"/>
  <c r="I7" i="101" s="1"/>
  <c r="I181" i="101"/>
  <c r="I7" i="99"/>
  <c r="G61" i="103"/>
  <c r="AP624" i="71"/>
  <c r="AO624" i="71"/>
  <c r="AP623" i="71"/>
  <c r="AO623" i="71"/>
  <c r="AP608" i="71"/>
  <c r="AO608" i="71"/>
  <c r="AP589" i="71"/>
  <c r="AO589" i="71"/>
  <c r="AP588" i="71"/>
  <c r="AO588" i="71"/>
  <c r="AP555" i="71"/>
  <c r="I180" i="101" l="1"/>
  <c r="E94" i="89"/>
  <c r="K180" i="101" s="1"/>
  <c r="K181" i="101"/>
  <c r="W29" i="96"/>
  <c r="E161" i="89" l="1"/>
  <c r="K180" i="99"/>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AJ16" i="96"/>
  <c r="AI16" i="96"/>
  <c r="AH16" i="96"/>
  <c r="AG16" i="96"/>
  <c r="AE16" i="96"/>
  <c r="AD16" i="96"/>
  <c r="L16" i="96"/>
  <c r="G16" i="96"/>
  <c r="E16" i="96"/>
  <c r="D16" i="96"/>
  <c r="B16" i="96"/>
  <c r="A16" i="96"/>
  <c r="AJ15" i="96"/>
  <c r="AI15" i="96"/>
  <c r="AH15" i="96"/>
  <c r="AG15" i="96"/>
  <c r="AE15" i="96"/>
  <c r="AD15" i="96"/>
  <c r="L15" i="96"/>
  <c r="R14" i="96"/>
  <c r="L14" i="96"/>
  <c r="H14" i="96"/>
  <c r="G14" i="96"/>
  <c r="F14" i="96"/>
  <c r="E14" i="96"/>
  <c r="D14" i="96"/>
  <c r="C14" i="96"/>
  <c r="B14" i="96"/>
  <c r="A14" i="96"/>
  <c r="AJ13" i="96"/>
  <c r="AI13" i="96"/>
  <c r="AH13" i="96"/>
  <c r="AG13" i="96"/>
  <c r="AE13" i="96"/>
  <c r="AD13" i="96"/>
  <c r="R13" i="96"/>
  <c r="L13" i="96"/>
  <c r="AJ12" i="96"/>
  <c r="AI12" i="96"/>
  <c r="AH12" i="96"/>
  <c r="AG12" i="96"/>
  <c r="AE12" i="96"/>
  <c r="AD12" i="96"/>
  <c r="J12" i="96"/>
  <c r="I12" i="96"/>
  <c r="H12" i="96"/>
  <c r="G12" i="96"/>
  <c r="F12" i="96"/>
  <c r="E12" i="96"/>
  <c r="D12" i="96"/>
  <c r="C12" i="96"/>
  <c r="B12" i="96"/>
  <c r="A12" i="96"/>
  <c r="Z4" i="96"/>
  <c r="Y4" i="96"/>
  <c r="X4" i="96"/>
  <c r="W4" i="96"/>
  <c r="U4" i="96"/>
  <c r="T4" i="96"/>
  <c r="R4" i="96"/>
  <c r="Q4" i="96"/>
  <c r="H72" i="95"/>
  <c r="G72" i="95"/>
  <c r="H71" i="95"/>
  <c r="G71" i="95"/>
  <c r="H70" i="95"/>
  <c r="G70" i="95"/>
  <c r="H69" i="95"/>
  <c r="G69" i="95"/>
  <c r="H68" i="95"/>
  <c r="G68" i="95"/>
  <c r="H67" i="95"/>
  <c r="G67" i="95"/>
  <c r="H66" i="95"/>
  <c r="G66" i="95"/>
  <c r="H62" i="95"/>
  <c r="G62" i="95"/>
  <c r="H61" i="95"/>
  <c r="G61" i="95"/>
  <c r="H60" i="95"/>
  <c r="G60" i="95"/>
  <c r="H59" i="95"/>
  <c r="G59" i="95"/>
  <c r="H58" i="95"/>
  <c r="G58" i="95"/>
  <c r="H57" i="95"/>
  <c r="G57" i="95"/>
  <c r="H56" i="95"/>
  <c r="G56" i="95"/>
  <c r="H55" i="95"/>
  <c r="G55" i="95"/>
  <c r="H54" i="95"/>
  <c r="G54" i="95"/>
  <c r="H53" i="95"/>
  <c r="G53" i="95"/>
  <c r="H52" i="95"/>
  <c r="G52" i="95"/>
  <c r="H51" i="95"/>
  <c r="G51" i="95"/>
  <c r="H50" i="95"/>
  <c r="G50" i="95"/>
  <c r="H49" i="95"/>
  <c r="G49" i="95"/>
  <c r="H48" i="95"/>
  <c r="G48" i="95"/>
  <c r="H47" i="95"/>
  <c r="G47" i="95"/>
  <c r="H46" i="95"/>
  <c r="G46" i="95"/>
  <c r="H45" i="95"/>
  <c r="G45" i="95"/>
  <c r="H44" i="95"/>
  <c r="G44" i="95"/>
  <c r="H43" i="95"/>
  <c r="G43" i="95"/>
  <c r="H42" i="95"/>
  <c r="G42" i="95"/>
  <c r="H41" i="95"/>
  <c r="G41" i="95"/>
  <c r="H40" i="95"/>
  <c r="G40" i="95"/>
  <c r="H39" i="95"/>
  <c r="G39" i="95"/>
  <c r="H38" i="95"/>
  <c r="G38" i="95"/>
  <c r="H37" i="95"/>
  <c r="G37" i="95"/>
  <c r="H36" i="95"/>
  <c r="G36" i="95"/>
  <c r="H32" i="95"/>
  <c r="G32" i="95"/>
  <c r="H31" i="95"/>
  <c r="G31" i="95"/>
  <c r="H30" i="95"/>
  <c r="G30" i="95"/>
  <c r="H29" i="95"/>
  <c r="G29" i="95"/>
  <c r="H28" i="95"/>
  <c r="G28" i="95"/>
  <c r="H27" i="95"/>
  <c r="G27" i="95"/>
  <c r="H26" i="95"/>
  <c r="G26" i="95"/>
  <c r="H25" i="95"/>
  <c r="G25" i="95"/>
  <c r="H24" i="95"/>
  <c r="G24" i="95"/>
  <c r="H23" i="95"/>
  <c r="G23" i="95"/>
  <c r="H22" i="95"/>
  <c r="G22" i="95"/>
  <c r="H21" i="95"/>
  <c r="G21" i="95"/>
  <c r="H20" i="95"/>
  <c r="G20" i="95"/>
  <c r="H19" i="95"/>
  <c r="G19" i="95"/>
  <c r="H18" i="95"/>
  <c r="G18" i="95"/>
  <c r="H17" i="95"/>
  <c r="G17" i="95"/>
  <c r="H16" i="95"/>
  <c r="G16" i="95"/>
  <c r="H15" i="95"/>
  <c r="G15" i="95"/>
  <c r="H14" i="95"/>
  <c r="G14" i="95"/>
  <c r="H13" i="95"/>
  <c r="G13" i="95"/>
  <c r="H12" i="95"/>
  <c r="G12" i="95"/>
  <c r="H11" i="95"/>
  <c r="G11" i="95"/>
  <c r="H10" i="95"/>
  <c r="G10" i="95"/>
  <c r="H9" i="95"/>
  <c r="G9" i="95"/>
  <c r="H8" i="95"/>
  <c r="G8" i="95"/>
  <c r="H7" i="95"/>
  <c r="G7" i="95"/>
  <c r="H6" i="95"/>
  <c r="G6" i="95"/>
  <c r="E156" i="91"/>
  <c r="E11" i="62" l="1"/>
  <c r="D11" i="62"/>
  <c r="AE15" i="93"/>
  <c r="W41" i="93"/>
  <c r="U40" i="93"/>
  <c r="T40" i="93"/>
  <c r="S40" i="93"/>
  <c r="R40" i="93"/>
  <c r="P40" i="93"/>
  <c r="O40" i="93"/>
  <c r="M40" i="93"/>
  <c r="L40" i="93"/>
  <c r="J40" i="93"/>
  <c r="I40" i="93"/>
  <c r="H40" i="93"/>
  <c r="G40" i="93"/>
  <c r="E40" i="93"/>
  <c r="D40" i="93"/>
  <c r="B40" i="93"/>
  <c r="A40" i="93"/>
  <c r="AK37" i="93"/>
  <c r="AJ37" i="93"/>
  <c r="AI37" i="93"/>
  <c r="AH37" i="93"/>
  <c r="AG37" i="93"/>
  <c r="AF37" i="93"/>
  <c r="AE37" i="93"/>
  <c r="AD37" i="93"/>
  <c r="AC37" i="93"/>
  <c r="AB37" i="93"/>
  <c r="AA37" i="93"/>
  <c r="Z37" i="93"/>
  <c r="Y37" i="93"/>
  <c r="X37" i="93"/>
  <c r="W37" i="93"/>
  <c r="V37" i="93"/>
  <c r="U37" i="93"/>
  <c r="T37" i="93"/>
  <c r="S37" i="93"/>
  <c r="R37" i="93"/>
  <c r="Q37" i="93"/>
  <c r="P37" i="93"/>
  <c r="O37" i="93"/>
  <c r="N37" i="93"/>
  <c r="M37" i="93"/>
  <c r="L37" i="93"/>
  <c r="K37" i="93"/>
  <c r="J37" i="93"/>
  <c r="I37" i="93"/>
  <c r="H37" i="93"/>
  <c r="G37" i="93"/>
  <c r="F37" i="93"/>
  <c r="E37" i="93"/>
  <c r="D37" i="93"/>
  <c r="C37" i="93"/>
  <c r="B37" i="93"/>
  <c r="A37" i="93"/>
  <c r="AA35" i="93"/>
  <c r="Z35" i="93"/>
  <c r="Y35" i="93"/>
  <c r="X35" i="93"/>
  <c r="W35" i="93"/>
  <c r="V35" i="93"/>
  <c r="U35" i="93"/>
  <c r="T35" i="93"/>
  <c r="R35" i="93"/>
  <c r="Q35" i="93"/>
  <c r="P35" i="93"/>
  <c r="M35" i="93"/>
  <c r="L35" i="93"/>
  <c r="K35" i="93"/>
  <c r="J35" i="93"/>
  <c r="I35" i="93"/>
  <c r="H35" i="93"/>
  <c r="G35" i="93"/>
  <c r="F35" i="93"/>
  <c r="D35" i="93"/>
  <c r="C35" i="93"/>
  <c r="B35" i="93"/>
  <c r="AK33" i="93"/>
  <c r="AJ33" i="93"/>
  <c r="AI33" i="93"/>
  <c r="AH33" i="93"/>
  <c r="AG33" i="93"/>
  <c r="AF33" i="93"/>
  <c r="AE33" i="93"/>
  <c r="AD33" i="93"/>
  <c r="AC33" i="93"/>
  <c r="AB33" i="93"/>
  <c r="AA33" i="93"/>
  <c r="Z33" i="93"/>
  <c r="Y33" i="93"/>
  <c r="X33" i="93"/>
  <c r="W33" i="93"/>
  <c r="V33" i="93"/>
  <c r="U33" i="93"/>
  <c r="T33" i="93"/>
  <c r="S33" i="93"/>
  <c r="R33" i="93"/>
  <c r="Q33" i="93"/>
  <c r="P33" i="93"/>
  <c r="O33" i="93"/>
  <c r="N33" i="93"/>
  <c r="M33" i="93"/>
  <c r="L33" i="93"/>
  <c r="K33" i="93"/>
  <c r="J33" i="93"/>
  <c r="I33" i="93"/>
  <c r="H33" i="93"/>
  <c r="G33" i="93"/>
  <c r="F33" i="93"/>
  <c r="E33" i="93"/>
  <c r="D33" i="93"/>
  <c r="C33" i="93"/>
  <c r="B33" i="93"/>
  <c r="A33" i="93"/>
  <c r="AK32" i="93"/>
  <c r="AJ32" i="93"/>
  <c r="AI32" i="93"/>
  <c r="AH32" i="93"/>
  <c r="AG32" i="93"/>
  <c r="AF32" i="93"/>
  <c r="AE32" i="93"/>
  <c r="AD32" i="93"/>
  <c r="AC32" i="93"/>
  <c r="AB32" i="93"/>
  <c r="AA32" i="93"/>
  <c r="Z32" i="93"/>
  <c r="Y32" i="93"/>
  <c r="X32" i="93"/>
  <c r="W32" i="93"/>
  <c r="V32" i="93"/>
  <c r="U32" i="93"/>
  <c r="T32" i="93"/>
  <c r="S32" i="93"/>
  <c r="R32" i="93"/>
  <c r="Q32" i="93"/>
  <c r="P32" i="93"/>
  <c r="O32" i="93"/>
  <c r="N32" i="93"/>
  <c r="M32" i="93"/>
  <c r="L32" i="93"/>
  <c r="K32" i="93"/>
  <c r="J32" i="93"/>
  <c r="I32" i="93"/>
  <c r="H32" i="93"/>
  <c r="G32" i="93"/>
  <c r="F32" i="93"/>
  <c r="E32" i="93"/>
  <c r="D32" i="93"/>
  <c r="C32" i="93"/>
  <c r="B32" i="93"/>
  <c r="A32" i="93"/>
  <c r="AK30" i="93"/>
  <c r="AJ30" i="93"/>
  <c r="AI30" i="93"/>
  <c r="AH30" i="93"/>
  <c r="AG30" i="93"/>
  <c r="AF30" i="93"/>
  <c r="AE30" i="93"/>
  <c r="AD30" i="93"/>
  <c r="AC30" i="93"/>
  <c r="AB30" i="93"/>
  <c r="AA30" i="93"/>
  <c r="Z30" i="93"/>
  <c r="Y30" i="93"/>
  <c r="X30" i="93"/>
  <c r="W30" i="93"/>
  <c r="V30" i="93"/>
  <c r="U30" i="93"/>
  <c r="T30" i="93"/>
  <c r="S30" i="93"/>
  <c r="R30" i="93"/>
  <c r="Q30" i="93"/>
  <c r="P30" i="93"/>
  <c r="O30" i="93"/>
  <c r="N30" i="93"/>
  <c r="M30" i="93"/>
  <c r="L30" i="93"/>
  <c r="K30" i="93"/>
  <c r="J30" i="93"/>
  <c r="I30" i="93"/>
  <c r="H30" i="93"/>
  <c r="G30" i="93"/>
  <c r="E30" i="93"/>
  <c r="D30" i="93"/>
  <c r="C30" i="93"/>
  <c r="B30" i="93"/>
  <c r="A30" i="93"/>
  <c r="AK28" i="93"/>
  <c r="AJ28" i="93"/>
  <c r="AI28" i="93"/>
  <c r="AH28" i="93"/>
  <c r="AG28" i="93"/>
  <c r="AF28" i="93"/>
  <c r="AE28" i="93"/>
  <c r="AD28" i="93"/>
  <c r="AB28" i="93"/>
  <c r="AA28" i="93"/>
  <c r="Z28" i="93"/>
  <c r="Y28" i="93"/>
  <c r="X28" i="93"/>
  <c r="W28" i="93"/>
  <c r="V28" i="93"/>
  <c r="U28" i="93"/>
  <c r="T28" i="93"/>
  <c r="S28" i="93"/>
  <c r="R28" i="93"/>
  <c r="Q28" i="93"/>
  <c r="P28" i="93"/>
  <c r="O28" i="93"/>
  <c r="N28" i="93"/>
  <c r="M28" i="93"/>
  <c r="L28" i="93"/>
  <c r="K28" i="93"/>
  <c r="J28" i="93"/>
  <c r="I28" i="93"/>
  <c r="H28" i="93"/>
  <c r="G28" i="93"/>
  <c r="F28" i="93"/>
  <c r="E28" i="93"/>
  <c r="D28" i="93"/>
  <c r="C28" i="93"/>
  <c r="B28" i="93"/>
  <c r="A28" i="93"/>
  <c r="AK25" i="93"/>
  <c r="AJ25" i="93"/>
  <c r="AI25" i="93"/>
  <c r="AH25" i="93"/>
  <c r="AG25" i="93"/>
  <c r="AF25" i="93"/>
  <c r="AE25" i="93"/>
  <c r="AD25" i="93"/>
  <c r="AC25" i="93"/>
  <c r="AB25" i="93"/>
  <c r="AA25" i="93"/>
  <c r="Z25" i="93"/>
  <c r="Y25" i="93"/>
  <c r="X25" i="93"/>
  <c r="W25" i="93"/>
  <c r="V25" i="93"/>
  <c r="U25" i="93"/>
  <c r="T25" i="93"/>
  <c r="S25" i="93"/>
  <c r="R25" i="93"/>
  <c r="Q25" i="93"/>
  <c r="P25" i="93"/>
  <c r="O25" i="93"/>
  <c r="N25" i="93"/>
  <c r="M25" i="93"/>
  <c r="L25" i="93"/>
  <c r="K25" i="93"/>
  <c r="J25" i="93"/>
  <c r="I25" i="93"/>
  <c r="H25" i="93"/>
  <c r="G25" i="93"/>
  <c r="AK23" i="93"/>
  <c r="AJ23" i="93"/>
  <c r="AI23" i="93"/>
  <c r="AH23" i="93"/>
  <c r="AG23" i="93"/>
  <c r="AF23" i="93"/>
  <c r="AE23" i="93"/>
  <c r="AD23" i="93"/>
  <c r="AC23" i="93"/>
  <c r="AB23" i="93"/>
  <c r="AA23" i="93"/>
  <c r="Z23" i="93"/>
  <c r="Y23" i="93"/>
  <c r="X23" i="93"/>
  <c r="W23" i="93"/>
  <c r="V23" i="93"/>
  <c r="U23" i="93"/>
  <c r="T23" i="93"/>
  <c r="S23" i="93"/>
  <c r="R23" i="93"/>
  <c r="Q23" i="93"/>
  <c r="P23" i="93"/>
  <c r="O23" i="93"/>
  <c r="N23" i="93"/>
  <c r="M23" i="93"/>
  <c r="L23" i="93"/>
  <c r="K23" i="93"/>
  <c r="J23" i="93"/>
  <c r="I23" i="93"/>
  <c r="H23" i="93"/>
  <c r="G23" i="93"/>
  <c r="F23" i="93"/>
  <c r="E23" i="93"/>
  <c r="D23" i="93"/>
  <c r="C23" i="93"/>
  <c r="B23" i="93"/>
  <c r="A23" i="93"/>
  <c r="AK22" i="93"/>
  <c r="AJ22" i="93"/>
  <c r="AI22" i="93"/>
  <c r="AH22" i="93"/>
  <c r="AG22" i="93"/>
  <c r="AF22" i="93"/>
  <c r="AE22" i="93"/>
  <c r="AD22" i="93"/>
  <c r="AC22" i="93"/>
  <c r="AB22" i="93"/>
  <c r="AA22" i="93"/>
  <c r="Z22" i="93"/>
  <c r="Y22" i="93"/>
  <c r="X22" i="93"/>
  <c r="W22" i="93"/>
  <c r="V22" i="93"/>
  <c r="U22" i="93"/>
  <c r="T22" i="93"/>
  <c r="S22" i="93"/>
  <c r="R22" i="93"/>
  <c r="Q22" i="93"/>
  <c r="P22" i="93"/>
  <c r="O22" i="93"/>
  <c r="N22" i="93"/>
  <c r="M22" i="93"/>
  <c r="L22" i="93"/>
  <c r="K22" i="93"/>
  <c r="J22" i="93"/>
  <c r="I22" i="93"/>
  <c r="H22" i="93"/>
  <c r="G22" i="93"/>
  <c r="F22" i="93"/>
  <c r="E22" i="93"/>
  <c r="D22" i="93"/>
  <c r="C22" i="93"/>
  <c r="B22" i="93"/>
  <c r="A22" i="93"/>
  <c r="Z18" i="93"/>
  <c r="N18" i="93"/>
  <c r="B18" i="93"/>
  <c r="AJ15" i="93"/>
  <c r="AI15" i="93"/>
  <c r="AH15" i="93"/>
  <c r="AG15" i="93"/>
  <c r="AD15" i="93"/>
  <c r="L15" i="93"/>
  <c r="G15" i="93"/>
  <c r="E15" i="93"/>
  <c r="D15" i="93"/>
  <c r="B15" i="93"/>
  <c r="A15" i="93"/>
  <c r="AJ14" i="93"/>
  <c r="AI14" i="93"/>
  <c r="AH14" i="93"/>
  <c r="AG14" i="93"/>
  <c r="AE14" i="93"/>
  <c r="AD14" i="93"/>
  <c r="L14" i="93"/>
  <c r="R13" i="93"/>
  <c r="L13" i="93"/>
  <c r="H13" i="93"/>
  <c r="G13" i="93"/>
  <c r="F13" i="93"/>
  <c r="E13" i="93"/>
  <c r="D13" i="93"/>
  <c r="C13" i="93"/>
  <c r="B13" i="93"/>
  <c r="A13" i="93"/>
  <c r="AJ12" i="93"/>
  <c r="AI12" i="93"/>
  <c r="AH12" i="93"/>
  <c r="AG12" i="93"/>
  <c r="AE12" i="93"/>
  <c r="AD12" i="93"/>
  <c r="R12" i="93"/>
  <c r="L12" i="93"/>
  <c r="AJ11" i="93"/>
  <c r="AI11" i="93"/>
  <c r="AH11" i="93"/>
  <c r="AG11" i="93"/>
  <c r="AE11" i="93"/>
  <c r="AD11" i="93"/>
  <c r="J11" i="93"/>
  <c r="I11" i="93"/>
  <c r="H11" i="93"/>
  <c r="G11" i="93"/>
  <c r="F11" i="93"/>
  <c r="E11" i="93"/>
  <c r="D11" i="93"/>
  <c r="C11" i="93"/>
  <c r="B11" i="93"/>
  <c r="A11" i="93"/>
  <c r="Z4" i="93"/>
  <c r="Y4" i="93"/>
  <c r="X4" i="93"/>
  <c r="W4" i="93"/>
  <c r="U4" i="93"/>
  <c r="T4" i="93"/>
  <c r="R4" i="93"/>
  <c r="Q4" i="93"/>
  <c r="D13" i="62"/>
  <c r="AP535" i="71" l="1"/>
  <c r="AO535" i="71"/>
  <c r="AP475" i="71"/>
  <c r="AP472" i="71"/>
  <c r="AO472" i="71"/>
  <c r="AP428" i="71"/>
  <c r="AO428" i="71"/>
  <c r="AP425" i="71"/>
  <c r="AO425" i="71"/>
  <c r="AP414" i="71"/>
  <c r="AO414" i="71"/>
  <c r="AP413" i="71"/>
  <c r="AO413" i="71"/>
  <c r="H35" i="92" l="1"/>
  <c r="L72" i="89"/>
  <c r="M72" i="89"/>
  <c r="N72" i="89"/>
  <c r="G7" i="92"/>
  <c r="G6" i="92"/>
  <c r="J70" i="91" l="1"/>
  <c r="E30" i="91"/>
  <c r="E101" i="91"/>
  <c r="E95" i="91"/>
  <c r="H66" i="92"/>
  <c r="H65" i="92"/>
  <c r="G65" i="92"/>
  <c r="H64" i="92"/>
  <c r="G64" i="92"/>
  <c r="H63" i="92"/>
  <c r="G63" i="92"/>
  <c r="H62" i="92"/>
  <c r="G62" i="92"/>
  <c r="H60" i="92"/>
  <c r="H59" i="92"/>
  <c r="G59" i="92"/>
  <c r="H58" i="92"/>
  <c r="G58" i="92"/>
  <c r="H57" i="92"/>
  <c r="G57" i="92"/>
  <c r="H56" i="92"/>
  <c r="G56" i="92"/>
  <c r="H55" i="92"/>
  <c r="G55" i="92"/>
  <c r="H54" i="92"/>
  <c r="G54" i="92"/>
  <c r="H53" i="92"/>
  <c r="G53" i="92"/>
  <c r="H52" i="92"/>
  <c r="G52" i="92"/>
  <c r="H51" i="92"/>
  <c r="G51" i="92"/>
  <c r="H50" i="92"/>
  <c r="G50" i="92"/>
  <c r="H49" i="92"/>
  <c r="G49" i="92"/>
  <c r="H48" i="92"/>
  <c r="G48" i="92"/>
  <c r="H47" i="92"/>
  <c r="G47" i="92"/>
  <c r="H46" i="92"/>
  <c r="G46" i="92"/>
  <c r="H45" i="92"/>
  <c r="G45" i="92"/>
  <c r="H44" i="92"/>
  <c r="G44" i="92"/>
  <c r="H43" i="92"/>
  <c r="G43" i="92"/>
  <c r="H42" i="92"/>
  <c r="G42" i="92"/>
  <c r="H41" i="92"/>
  <c r="G41" i="92"/>
  <c r="H40" i="92"/>
  <c r="G40" i="92"/>
  <c r="H39" i="92"/>
  <c r="G39" i="92"/>
  <c r="H38" i="92"/>
  <c r="G38" i="92"/>
  <c r="H37" i="92"/>
  <c r="G37" i="92"/>
  <c r="H36" i="92"/>
  <c r="G36" i="92"/>
  <c r="G35" i="92"/>
  <c r="H34" i="92"/>
  <c r="G34" i="92"/>
  <c r="H33" i="92"/>
  <c r="G33" i="92"/>
  <c r="H32" i="92"/>
  <c r="G32" i="92"/>
  <c r="H31" i="92"/>
  <c r="G31" i="92"/>
  <c r="H30" i="92"/>
  <c r="G30" i="92"/>
  <c r="H29" i="92"/>
  <c r="G29" i="92"/>
  <c r="H28" i="92"/>
  <c r="G28" i="92"/>
  <c r="H27" i="92"/>
  <c r="G27" i="92"/>
  <c r="H26" i="92"/>
  <c r="G26" i="92"/>
  <c r="H25" i="92"/>
  <c r="G25" i="92"/>
  <c r="H24" i="92"/>
  <c r="G24" i="92"/>
  <c r="H23" i="92"/>
  <c r="G23" i="92"/>
  <c r="H22" i="92"/>
  <c r="G22" i="92"/>
  <c r="H21" i="92"/>
  <c r="G21" i="92"/>
  <c r="H20" i="92"/>
  <c r="G20" i="92"/>
  <c r="H19" i="92"/>
  <c r="G19" i="92"/>
  <c r="H18" i="92"/>
  <c r="G18" i="92"/>
  <c r="H17" i="92"/>
  <c r="G17" i="92"/>
  <c r="H16" i="92"/>
  <c r="G16" i="92"/>
  <c r="H15" i="92"/>
  <c r="G15" i="92"/>
  <c r="H14" i="92"/>
  <c r="G14" i="92"/>
  <c r="H13" i="92"/>
  <c r="G13" i="92"/>
  <c r="H12" i="92"/>
  <c r="G12" i="92"/>
  <c r="H11" i="92"/>
  <c r="G11" i="92"/>
  <c r="H10" i="92"/>
  <c r="G10" i="92"/>
  <c r="H9" i="92"/>
  <c r="G9" i="92"/>
  <c r="H8" i="92"/>
  <c r="G8" i="92"/>
  <c r="H7" i="92"/>
  <c r="H6" i="92"/>
  <c r="E38" i="91"/>
  <c r="K248" i="91"/>
  <c r="I248" i="91"/>
  <c r="K247" i="91"/>
  <c r="I247" i="91"/>
  <c r="K246" i="91"/>
  <c r="I246" i="91"/>
  <c r="K245" i="91"/>
  <c r="I245" i="91"/>
  <c r="K244" i="91"/>
  <c r="I244" i="91"/>
  <c r="K243" i="91"/>
  <c r="K242" i="91"/>
  <c r="I242" i="91"/>
  <c r="K241" i="91"/>
  <c r="I241" i="91"/>
  <c r="K240" i="91"/>
  <c r="I240" i="91"/>
  <c r="K239" i="91"/>
  <c r="I239" i="91"/>
  <c r="K238" i="91"/>
  <c r="I238" i="91"/>
  <c r="K237" i="91"/>
  <c r="I237" i="91"/>
  <c r="K236" i="91"/>
  <c r="I236" i="91"/>
  <c r="K235" i="91"/>
  <c r="I235" i="91"/>
  <c r="K234" i="91"/>
  <c r="I234" i="91"/>
  <c r="K233" i="91"/>
  <c r="I233" i="91"/>
  <c r="K232" i="91"/>
  <c r="I232" i="91"/>
  <c r="K231" i="91"/>
  <c r="I231" i="91"/>
  <c r="K230" i="91"/>
  <c r="I230" i="91"/>
  <c r="K229" i="91"/>
  <c r="I229" i="91"/>
  <c r="K228" i="91"/>
  <c r="I228" i="91"/>
  <c r="K227" i="91"/>
  <c r="I227" i="91"/>
  <c r="K226" i="91"/>
  <c r="I226" i="91"/>
  <c r="K225" i="91"/>
  <c r="I225" i="91"/>
  <c r="K224" i="91"/>
  <c r="I224" i="91"/>
  <c r="K223" i="91"/>
  <c r="I223" i="91"/>
  <c r="K222" i="91"/>
  <c r="I222" i="91"/>
  <c r="K221" i="91"/>
  <c r="I221" i="91"/>
  <c r="K219" i="91"/>
  <c r="I219" i="91"/>
  <c r="K218" i="91"/>
  <c r="I218" i="91"/>
  <c r="K217" i="91"/>
  <c r="I217" i="91"/>
  <c r="K216" i="91"/>
  <c r="I216" i="91"/>
  <c r="K215" i="91"/>
  <c r="I215" i="91"/>
  <c r="K214" i="91"/>
  <c r="I214" i="91"/>
  <c r="K213" i="91"/>
  <c r="I213" i="91"/>
  <c r="K212" i="91"/>
  <c r="I212" i="91"/>
  <c r="K211" i="91"/>
  <c r="I211" i="91"/>
  <c r="K210" i="91"/>
  <c r="I210" i="91"/>
  <c r="K209" i="91"/>
  <c r="I209" i="91"/>
  <c r="K208" i="91"/>
  <c r="I208" i="91"/>
  <c r="K207" i="91"/>
  <c r="I207" i="91"/>
  <c r="K206" i="91"/>
  <c r="I206" i="91"/>
  <c r="K205" i="91"/>
  <c r="I205" i="91"/>
  <c r="K204" i="91"/>
  <c r="I204" i="91"/>
  <c r="K203" i="91"/>
  <c r="I203" i="91"/>
  <c r="K202" i="91"/>
  <c r="I202" i="91"/>
  <c r="K201" i="91"/>
  <c r="I201" i="91"/>
  <c r="K200" i="91"/>
  <c r="I200" i="91"/>
  <c r="K199" i="91"/>
  <c r="I199" i="91"/>
  <c r="K198" i="91"/>
  <c r="I198" i="91"/>
  <c r="K197" i="91"/>
  <c r="I197" i="91"/>
  <c r="K196" i="91"/>
  <c r="I196" i="91"/>
  <c r="K195" i="91"/>
  <c r="I195" i="91"/>
  <c r="K194" i="91"/>
  <c r="I194" i="91"/>
  <c r="K193" i="91"/>
  <c r="I193" i="91"/>
  <c r="K192" i="91"/>
  <c r="I192" i="91"/>
  <c r="K190" i="91"/>
  <c r="I190" i="91"/>
  <c r="K189" i="91"/>
  <c r="I189" i="91"/>
  <c r="K188" i="91"/>
  <c r="I188" i="91"/>
  <c r="K187" i="91"/>
  <c r="I187" i="91"/>
  <c r="K186" i="91"/>
  <c r="I186" i="91"/>
  <c r="K185" i="91"/>
  <c r="I185" i="91"/>
  <c r="K184" i="91"/>
  <c r="I184" i="91"/>
  <c r="K183" i="91"/>
  <c r="I183" i="91"/>
  <c r="K182" i="91"/>
  <c r="I182" i="91"/>
  <c r="K181" i="91"/>
  <c r="I181" i="91"/>
  <c r="K180" i="91"/>
  <c r="I180" i="91"/>
  <c r="J177" i="91"/>
  <c r="J175" i="91"/>
  <c r="J173" i="91"/>
  <c r="J171" i="91"/>
  <c r="J169" i="91"/>
  <c r="J167" i="91"/>
  <c r="J165" i="91"/>
  <c r="E177" i="91"/>
  <c r="E176" i="91"/>
  <c r="E175" i="91"/>
  <c r="E174" i="91"/>
  <c r="E173" i="91"/>
  <c r="E172" i="91"/>
  <c r="E171" i="91"/>
  <c r="E170" i="91"/>
  <c r="E169" i="91"/>
  <c r="E168" i="91"/>
  <c r="E167" i="91"/>
  <c r="E166" i="91"/>
  <c r="E165" i="91"/>
  <c r="E164" i="91"/>
  <c r="J163" i="91"/>
  <c r="J158" i="91"/>
  <c r="J156" i="91"/>
  <c r="J154" i="91"/>
  <c r="J152" i="91"/>
  <c r="J150" i="91"/>
  <c r="J148" i="91"/>
  <c r="J146" i="91"/>
  <c r="J144" i="91"/>
  <c r="J142" i="91"/>
  <c r="J140" i="91"/>
  <c r="J138" i="91"/>
  <c r="J136" i="91"/>
  <c r="J134" i="91"/>
  <c r="J132" i="91"/>
  <c r="E163" i="91"/>
  <c r="E162" i="91"/>
  <c r="E158" i="91"/>
  <c r="E157" i="91"/>
  <c r="E155" i="91"/>
  <c r="E154" i="91"/>
  <c r="E153" i="91"/>
  <c r="E152" i="91"/>
  <c r="E151" i="91"/>
  <c r="E150" i="91"/>
  <c r="E149" i="91"/>
  <c r="E148" i="91"/>
  <c r="E147" i="91"/>
  <c r="E146" i="91"/>
  <c r="E145" i="91"/>
  <c r="E144" i="91"/>
  <c r="E143" i="91"/>
  <c r="E142" i="91"/>
  <c r="E141" i="91"/>
  <c r="E140" i="91"/>
  <c r="E139" i="91"/>
  <c r="E138" i="91"/>
  <c r="E137" i="91"/>
  <c r="E136" i="91"/>
  <c r="E135" i="91"/>
  <c r="E134" i="91"/>
  <c r="E133" i="91"/>
  <c r="E132" i="91"/>
  <c r="E131" i="91"/>
  <c r="J127" i="91"/>
  <c r="J125" i="91"/>
  <c r="J123" i="91"/>
  <c r="J121" i="91"/>
  <c r="J119" i="91"/>
  <c r="J117" i="91"/>
  <c r="J115" i="91"/>
  <c r="J113" i="91"/>
  <c r="J111" i="91"/>
  <c r="J109" i="91"/>
  <c r="J107" i="91"/>
  <c r="J105" i="91"/>
  <c r="J103" i="91"/>
  <c r="J101" i="91"/>
  <c r="J96" i="91"/>
  <c r="E127" i="91"/>
  <c r="E126" i="91"/>
  <c r="E125" i="91"/>
  <c r="E124" i="91"/>
  <c r="E123" i="91"/>
  <c r="E122" i="91"/>
  <c r="E121" i="91"/>
  <c r="E120" i="91"/>
  <c r="E119" i="91"/>
  <c r="E118" i="91"/>
  <c r="E117" i="91"/>
  <c r="E116" i="91"/>
  <c r="E115" i="91"/>
  <c r="E114" i="91"/>
  <c r="E113" i="91"/>
  <c r="E112" i="91"/>
  <c r="E111" i="91"/>
  <c r="E110" i="91"/>
  <c r="E109" i="91"/>
  <c r="E108" i="91"/>
  <c r="E107" i="91"/>
  <c r="E106" i="91"/>
  <c r="E105" i="91"/>
  <c r="E104" i="91"/>
  <c r="E103" i="91"/>
  <c r="E102" i="91"/>
  <c r="E100" i="91"/>
  <c r="E96" i="91"/>
  <c r="J94" i="91"/>
  <c r="J92" i="91"/>
  <c r="J90" i="91"/>
  <c r="J88" i="91"/>
  <c r="J86" i="91"/>
  <c r="J84" i="91"/>
  <c r="J82" i="91"/>
  <c r="J80" i="91"/>
  <c r="J78" i="91"/>
  <c r="J76" i="91"/>
  <c r="J74" i="91"/>
  <c r="J72" i="91"/>
  <c r="J6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5" i="91"/>
  <c r="E64" i="91"/>
  <c r="J63" i="91"/>
  <c r="J61" i="91"/>
  <c r="J59" i="91"/>
  <c r="J57" i="91"/>
  <c r="J55" i="91"/>
  <c r="J53" i="91"/>
  <c r="J51" i="91"/>
  <c r="J49" i="91"/>
  <c r="J47" i="91"/>
  <c r="J45" i="91"/>
  <c r="J43" i="91"/>
  <c r="J41" i="91"/>
  <c r="J39" i="91"/>
  <c r="J34" i="91"/>
  <c r="E63" i="91"/>
  <c r="E62" i="91"/>
  <c r="E61" i="91"/>
  <c r="E60" i="91"/>
  <c r="E59" i="91"/>
  <c r="E58" i="91"/>
  <c r="E57" i="91"/>
  <c r="E56" i="91"/>
  <c r="E55" i="91"/>
  <c r="E54" i="91"/>
  <c r="E53" i="91"/>
  <c r="E52" i="91"/>
  <c r="E51" i="91"/>
  <c r="E50" i="91"/>
  <c r="E49" i="91"/>
  <c r="E48" i="91"/>
  <c r="E47" i="91"/>
  <c r="E46" i="91"/>
  <c r="E45" i="91"/>
  <c r="E44" i="91"/>
  <c r="E43" i="91"/>
  <c r="E42" i="91"/>
  <c r="E41" i="91"/>
  <c r="E40" i="91"/>
  <c r="E39" i="91"/>
  <c r="E34" i="91"/>
  <c r="E33" i="91"/>
  <c r="J32" i="91"/>
  <c r="J30" i="91"/>
  <c r="J28" i="91"/>
  <c r="J26" i="91"/>
  <c r="J24" i="91"/>
  <c r="J22" i="91"/>
  <c r="J20" i="91"/>
  <c r="J18" i="91"/>
  <c r="J16" i="91"/>
  <c r="J14" i="91"/>
  <c r="J12" i="91"/>
  <c r="J10" i="91"/>
  <c r="E32" i="91"/>
  <c r="E31" i="91"/>
  <c r="E29" i="91"/>
  <c r="E28" i="91"/>
  <c r="E27" i="91"/>
  <c r="E26" i="91"/>
  <c r="E25" i="91"/>
  <c r="E24" i="91"/>
  <c r="E23" i="91"/>
  <c r="E22" i="91"/>
  <c r="E21" i="91"/>
  <c r="E20" i="91"/>
  <c r="E19" i="91"/>
  <c r="E18" i="91"/>
  <c r="E17" i="91"/>
  <c r="E16" i="91"/>
  <c r="E15" i="91"/>
  <c r="E14" i="91"/>
  <c r="E13" i="91"/>
  <c r="E12" i="91"/>
  <c r="E11" i="91"/>
  <c r="E10" i="91"/>
  <c r="E9" i="91"/>
  <c r="J8" i="91"/>
  <c r="E8" i="91"/>
  <c r="E7" i="91"/>
  <c r="G66" i="92" l="1"/>
  <c r="G61" i="92"/>
  <c r="H61" i="92"/>
  <c r="G60" i="92"/>
  <c r="I73" i="91"/>
  <c r="I81" i="91"/>
  <c r="I89" i="91"/>
  <c r="I7" i="91"/>
  <c r="I9" i="91"/>
  <c r="I170" i="91"/>
  <c r="I11" i="91"/>
  <c r="I15" i="91"/>
  <c r="I19" i="91"/>
  <c r="I23" i="91"/>
  <c r="I27" i="91"/>
  <c r="I31" i="91"/>
  <c r="I38" i="91"/>
  <c r="I42" i="91"/>
  <c r="I46" i="91"/>
  <c r="I50" i="91"/>
  <c r="I54" i="91"/>
  <c r="I58" i="91"/>
  <c r="I62" i="91"/>
  <c r="I64" i="91"/>
  <c r="I71" i="91"/>
  <c r="I75" i="91"/>
  <c r="I79" i="91"/>
  <c r="I83" i="91"/>
  <c r="I87" i="91"/>
  <c r="I91" i="91"/>
  <c r="I100" i="91"/>
  <c r="I104" i="91"/>
  <c r="I108" i="91"/>
  <c r="I112" i="91"/>
  <c r="I116" i="91"/>
  <c r="I120" i="91"/>
  <c r="I124" i="91"/>
  <c r="I164" i="91"/>
  <c r="I168" i="91"/>
  <c r="I172" i="91"/>
  <c r="I176" i="91"/>
  <c r="I131" i="91"/>
  <c r="I135" i="91"/>
  <c r="I139" i="91"/>
  <c r="I143" i="91"/>
  <c r="I147" i="91"/>
  <c r="I151" i="91"/>
  <c r="I155" i="91"/>
  <c r="I162" i="91"/>
  <c r="I133" i="91"/>
  <c r="I137" i="91"/>
  <c r="I141" i="91"/>
  <c r="I145" i="91"/>
  <c r="I149" i="91"/>
  <c r="I153" i="91"/>
  <c r="I157" i="91"/>
  <c r="I13" i="91"/>
  <c r="I17" i="91"/>
  <c r="I21" i="91"/>
  <c r="I25" i="91"/>
  <c r="I29" i="91"/>
  <c r="I33" i="91"/>
  <c r="I40" i="91"/>
  <c r="I44" i="91"/>
  <c r="I48" i="91"/>
  <c r="I52" i="91"/>
  <c r="I56" i="91"/>
  <c r="I60" i="91"/>
  <c r="I69" i="91"/>
  <c r="I77" i="91"/>
  <c r="I85" i="91"/>
  <c r="I93" i="91"/>
  <c r="I95" i="91"/>
  <c r="I102" i="91"/>
  <c r="I106" i="91"/>
  <c r="I110" i="91"/>
  <c r="I114" i="91"/>
  <c r="I118" i="91"/>
  <c r="I122" i="91"/>
  <c r="I126" i="91"/>
  <c r="I166" i="91"/>
  <c r="I174" i="91"/>
  <c r="J10" i="66"/>
  <c r="E10" i="66"/>
  <c r="E9" i="66"/>
  <c r="J8" i="66"/>
  <c r="E8" i="66"/>
  <c r="E7" i="66"/>
  <c r="X3" i="89"/>
  <c r="W3" i="89"/>
  <c r="Y19" i="89" s="1"/>
  <c r="V3" i="89"/>
  <c r="U3" i="89"/>
  <c r="T3" i="89"/>
  <c r="S3" i="89"/>
  <c r="R3" i="89"/>
  <c r="Y7" i="89" s="1"/>
  <c r="Q3" i="89"/>
  <c r="H9" i="66" l="1"/>
  <c r="H7" i="66"/>
  <c r="Y10" i="89"/>
  <c r="Y14" i="89"/>
  <c r="Y16" i="89"/>
  <c r="Y11" i="89"/>
  <c r="Y17" i="89"/>
  <c r="Y18" i="89"/>
  <c r="Y8" i="89"/>
  <c r="Y25" i="89"/>
  <c r="Y5" i="89"/>
  <c r="Y9" i="89"/>
  <c r="Y12" i="89"/>
  <c r="Y20" i="89"/>
  <c r="Y6" i="89"/>
  <c r="Y13" i="89"/>
  <c r="Y15" i="89"/>
  <c r="Y22" i="89"/>
  <c r="Y26" i="89"/>
  <c r="Y23" i="89"/>
  <c r="Y27" i="89"/>
  <c r="Y24" i="89"/>
  <c r="Y28" i="89"/>
  <c r="H10" i="89" l="1"/>
  <c r="I10" i="89" s="1"/>
  <c r="AK33" i="65" l="1"/>
  <c r="AJ33" i="65"/>
  <c r="AI33" i="65"/>
  <c r="AH33" i="65"/>
  <c r="AG33" i="65"/>
  <c r="AF33" i="65"/>
  <c r="AE33" i="65"/>
  <c r="AD33" i="65"/>
  <c r="AC33" i="65"/>
  <c r="AB33" i="65"/>
  <c r="AA33" i="65"/>
  <c r="Z33" i="65"/>
  <c r="Y33" i="65"/>
  <c r="X33" i="65"/>
  <c r="W33" i="65"/>
  <c r="V33" i="65"/>
  <c r="U33" i="65"/>
  <c r="T33" i="65"/>
  <c r="S33" i="65"/>
  <c r="R33" i="65"/>
  <c r="Q33" i="65"/>
  <c r="P33" i="65"/>
  <c r="O33" i="65"/>
  <c r="N33" i="65"/>
  <c r="M33" i="65"/>
  <c r="L33" i="65"/>
  <c r="K33" i="65"/>
  <c r="J33" i="65"/>
  <c r="I33" i="65"/>
  <c r="H33" i="65"/>
  <c r="G33" i="65"/>
  <c r="F33" i="65"/>
  <c r="E33" i="65"/>
  <c r="D33" i="65"/>
  <c r="C33" i="65"/>
  <c r="B33" i="65"/>
  <c r="A33" i="65"/>
  <c r="AK32" i="65"/>
  <c r="AJ32" i="65"/>
  <c r="AI32" i="65"/>
  <c r="AH32" i="65"/>
  <c r="AG32" i="65"/>
  <c r="AF32" i="65"/>
  <c r="AE32" i="65"/>
  <c r="AD32" i="65"/>
  <c r="AC32"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B32" i="65"/>
  <c r="A32" i="65"/>
  <c r="W41" i="65"/>
  <c r="U40" i="65"/>
  <c r="T40" i="65"/>
  <c r="S40" i="65"/>
  <c r="R40" i="65"/>
  <c r="W18" i="65"/>
  <c r="K18" i="65"/>
  <c r="B18" i="65"/>
  <c r="B16" i="69" l="1"/>
  <c r="P40" i="65"/>
  <c r="O40" i="65"/>
  <c r="M40" i="65"/>
  <c r="L40" i="65"/>
  <c r="N23" i="65"/>
  <c r="L15" i="65"/>
  <c r="L14" i="65"/>
  <c r="L13" i="65"/>
  <c r="E67" i="62" l="1"/>
  <c r="D67" i="62"/>
  <c r="E27" i="62"/>
  <c r="E93" i="88" l="1"/>
  <c r="D95" i="88"/>
  <c r="E95" i="88"/>
  <c r="E62" i="88"/>
  <c r="E63" i="88"/>
  <c r="E64" i="88"/>
  <c r="E65" i="88"/>
  <c r="E66" i="88"/>
  <c r="E67" i="88"/>
  <c r="E68" i="88"/>
  <c r="E69" i="88"/>
  <c r="E70" i="88"/>
  <c r="E71" i="88"/>
  <c r="E73" i="88"/>
  <c r="E74" i="88"/>
  <c r="E75" i="88"/>
  <c r="E76" i="88"/>
  <c r="E77" i="88"/>
  <c r="E78" i="88"/>
  <c r="E79" i="88"/>
  <c r="E80" i="88"/>
  <c r="E81" i="88"/>
  <c r="E82" i="88"/>
  <c r="E83" i="88"/>
  <c r="E84" i="88"/>
  <c r="E85" i="88"/>
  <c r="E86" i="88"/>
  <c r="E87" i="88"/>
  <c r="E88" i="88"/>
  <c r="E89" i="88"/>
  <c r="E61" i="88"/>
  <c r="E39" i="88"/>
  <c r="E40" i="88"/>
  <c r="E41" i="88"/>
  <c r="E42" i="88"/>
  <c r="E43" i="88"/>
  <c r="E44" i="88"/>
  <c r="E45" i="88"/>
  <c r="E46" i="88"/>
  <c r="E47" i="88"/>
  <c r="E48" i="88"/>
  <c r="E49" i="88"/>
  <c r="E50" i="88"/>
  <c r="E51" i="88"/>
  <c r="E52" i="88"/>
  <c r="E53" i="88"/>
  <c r="E54" i="88"/>
  <c r="E55" i="88"/>
  <c r="E56" i="88"/>
  <c r="E57" i="88"/>
  <c r="E58" i="88"/>
  <c r="E59" i="88"/>
  <c r="E38" i="88"/>
  <c r="E10" i="88"/>
  <c r="E11" i="88"/>
  <c r="E12" i="88"/>
  <c r="E13" i="88"/>
  <c r="E14" i="88"/>
  <c r="E15" i="88"/>
  <c r="E16" i="88"/>
  <c r="E17" i="88"/>
  <c r="E18" i="88"/>
  <c r="E19" i="88"/>
  <c r="E20" i="88"/>
  <c r="E21" i="88"/>
  <c r="E22" i="88"/>
  <c r="E24" i="88"/>
  <c r="E25" i="88"/>
  <c r="E26" i="88"/>
  <c r="E27" i="88"/>
  <c r="E29" i="88"/>
  <c r="E30" i="88"/>
  <c r="E31" i="88"/>
  <c r="E32" i="88"/>
  <c r="E34" i="88"/>
  <c r="E35" i="88"/>
  <c r="E36" i="88"/>
  <c r="E8" i="88"/>
  <c r="D94" i="88"/>
  <c r="D62" i="88"/>
  <c r="D63" i="88"/>
  <c r="D64" i="88"/>
  <c r="D65" i="88"/>
  <c r="D66" i="88"/>
  <c r="D67" i="88"/>
  <c r="D68" i="88"/>
  <c r="D69" i="88"/>
  <c r="D70" i="88"/>
  <c r="D71" i="88"/>
  <c r="D73" i="88"/>
  <c r="D74" i="88"/>
  <c r="D75" i="88"/>
  <c r="D76" i="88"/>
  <c r="D77" i="88"/>
  <c r="D78" i="88"/>
  <c r="D79" i="88"/>
  <c r="D80" i="88"/>
  <c r="D81" i="88"/>
  <c r="D82" i="88"/>
  <c r="D83" i="88"/>
  <c r="D84" i="88"/>
  <c r="D85" i="88"/>
  <c r="D86" i="88"/>
  <c r="D87" i="88"/>
  <c r="D88" i="88"/>
  <c r="D89" i="88"/>
  <c r="D61" i="88"/>
  <c r="D39" i="88"/>
  <c r="D40" i="88"/>
  <c r="D41" i="88"/>
  <c r="D42" i="88"/>
  <c r="D43" i="88"/>
  <c r="D44" i="88"/>
  <c r="D45" i="88"/>
  <c r="D46" i="88"/>
  <c r="D47" i="88"/>
  <c r="D48" i="88"/>
  <c r="D49" i="88"/>
  <c r="D50" i="88"/>
  <c r="D51" i="88"/>
  <c r="D52" i="88"/>
  <c r="D53" i="88"/>
  <c r="D54" i="88"/>
  <c r="D55" i="88"/>
  <c r="D56" i="88"/>
  <c r="D57" i="88"/>
  <c r="D58" i="88"/>
  <c r="D59" i="88"/>
  <c r="D38" i="88"/>
  <c r="D36" i="88"/>
  <c r="D29" i="88"/>
  <c r="D30" i="88"/>
  <c r="D31" i="88"/>
  <c r="D32" i="88"/>
  <c r="D34" i="88"/>
  <c r="D35" i="88"/>
  <c r="D10" i="88"/>
  <c r="D11" i="88"/>
  <c r="D12" i="88"/>
  <c r="D13" i="88"/>
  <c r="D14" i="88"/>
  <c r="D15" i="88"/>
  <c r="D16" i="88"/>
  <c r="D17" i="88"/>
  <c r="D18" i="88"/>
  <c r="D19" i="88"/>
  <c r="D20" i="88"/>
  <c r="D21" i="88"/>
  <c r="D22" i="88"/>
  <c r="D24" i="88"/>
  <c r="D25" i="88"/>
  <c r="D26" i="88"/>
  <c r="D27" i="88"/>
  <c r="D8" i="88"/>
  <c r="D60" i="88"/>
  <c r="D27" i="62"/>
  <c r="D23" i="88" s="1"/>
  <c r="A40" i="65" l="1"/>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AK23" i="65"/>
  <c r="AJ23" i="65"/>
  <c r="AI23" i="65"/>
  <c r="AH23" i="65"/>
  <c r="AG23" i="65"/>
  <c r="AF23" i="65"/>
  <c r="AE23" i="65"/>
  <c r="AD23" i="65"/>
  <c r="AC23" i="65"/>
  <c r="AB23" i="65"/>
  <c r="AA23" i="65"/>
  <c r="Z23" i="65"/>
  <c r="Y23" i="65"/>
  <c r="X23" i="65"/>
  <c r="W23" i="65"/>
  <c r="V23" i="65"/>
  <c r="U23" i="65"/>
  <c r="T23" i="65"/>
  <c r="S23" i="65"/>
  <c r="R23" i="65"/>
  <c r="Q23" i="65"/>
  <c r="P23" i="65"/>
  <c r="O23" i="65"/>
  <c r="M23" i="65"/>
  <c r="L23" i="65"/>
  <c r="K23" i="65"/>
  <c r="J23" i="65"/>
  <c r="I23" i="65"/>
  <c r="H23" i="65"/>
  <c r="G23" i="65"/>
  <c r="F23" i="65"/>
  <c r="E23" i="65"/>
  <c r="D23" i="65"/>
  <c r="C23" i="65"/>
  <c r="B23" i="65"/>
  <c r="A23" i="65"/>
  <c r="AK22" i="65"/>
  <c r="AJ22" i="65"/>
  <c r="AI22" i="65"/>
  <c r="AH22" i="65"/>
  <c r="E54" i="61" l="1"/>
  <c r="D20" i="61"/>
  <c r="D63" i="61"/>
  <c r="E63" i="61"/>
  <c r="E62" i="61"/>
  <c r="D62" i="61"/>
  <c r="E56" i="61"/>
  <c r="D56" i="61"/>
  <c r="D37" i="61"/>
  <c r="E37" i="61"/>
  <c r="E20" i="61"/>
  <c r="E16" i="61"/>
  <c r="D16" i="61"/>
  <c r="E12" i="61"/>
  <c r="D12" i="61"/>
  <c r="E11" i="61"/>
  <c r="E19" i="61" s="1"/>
  <c r="E34" i="61" s="1"/>
  <c r="D11" i="61"/>
  <c r="G70" i="60"/>
  <c r="F70" i="60"/>
  <c r="E70" i="60"/>
  <c r="D70" i="60"/>
  <c r="G64" i="60"/>
  <c r="E64" i="60"/>
  <c r="E55" i="60"/>
  <c r="G55" i="60"/>
  <c r="E47" i="60"/>
  <c r="G47" i="60"/>
  <c r="G40" i="60"/>
  <c r="E40" i="60"/>
  <c r="D40" i="60"/>
  <c r="G30" i="60"/>
  <c r="E30" i="60"/>
  <c r="E11" i="60" s="1"/>
  <c r="G20" i="60"/>
  <c r="E20" i="60"/>
  <c r="D20" i="60"/>
  <c r="G12" i="60"/>
  <c r="E12" i="60"/>
  <c r="D12" i="60"/>
  <c r="D66" i="61" l="1"/>
  <c r="E66" i="61"/>
  <c r="D19" i="61"/>
  <c r="D34" i="61" s="1"/>
  <c r="D54" i="61"/>
  <c r="E39" i="60"/>
  <c r="E10" i="60" s="1"/>
  <c r="E75" i="60" s="1"/>
  <c r="G11" i="60"/>
  <c r="F12" i="60"/>
  <c r="F20" i="60"/>
  <c r="F30" i="60"/>
  <c r="F40" i="60"/>
  <c r="G39" i="60"/>
  <c r="G10" i="60" s="1"/>
  <c r="G75" i="60" s="1"/>
  <c r="F47" i="60"/>
  <c r="F55" i="60"/>
  <c r="F64" i="60"/>
  <c r="D47" i="60"/>
  <c r="D55" i="60"/>
  <c r="D30" i="60"/>
  <c r="D11" i="60" s="1"/>
  <c r="D64" i="60"/>
  <c r="D67" i="61" l="1"/>
  <c r="E67" i="61"/>
  <c r="E59" i="61"/>
  <c r="E69" i="61" s="1"/>
  <c r="F39" i="60"/>
  <c r="D39" i="60"/>
  <c r="D10" i="60" s="1"/>
  <c r="D75" i="60" s="1"/>
  <c r="F11" i="60"/>
  <c r="D59" i="61" l="1"/>
  <c r="D69" i="61" s="1"/>
  <c r="F10" i="60"/>
  <c r="F75" i="60" s="1"/>
  <c r="D5" i="71" l="1"/>
  <c r="D5" i="86" s="1"/>
  <c r="P3" i="7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G1422" i="86" l="1"/>
  <c r="AF1422" i="86"/>
  <c r="AE1422" i="86"/>
  <c r="AC1422" i="86"/>
  <c r="AB1422" i="86"/>
  <c r="AA1422" i="86"/>
  <c r="Z1422" i="86"/>
  <c r="Y1422" i="86"/>
  <c r="X1422" i="86"/>
  <c r="W1422" i="86"/>
  <c r="V1422" i="86"/>
  <c r="U1422" i="86"/>
  <c r="T1422" i="86"/>
  <c r="S1422" i="86"/>
  <c r="R1422" i="86"/>
  <c r="Q1422" i="86"/>
  <c r="P1422" i="86"/>
  <c r="O1422" i="86"/>
  <c r="N1422" i="86"/>
  <c r="AG1445" i="86"/>
  <c r="AF1445" i="86"/>
  <c r="AE1445" i="86"/>
  <c r="AC1445" i="86"/>
  <c r="AB1445" i="86"/>
  <c r="AA1445" i="86"/>
  <c r="Z1445" i="86"/>
  <c r="Y1445" i="86"/>
  <c r="X1445" i="86"/>
  <c r="W1445" i="86"/>
  <c r="V1445" i="86"/>
  <c r="U1445" i="86"/>
  <c r="T1445" i="86"/>
  <c r="S1445" i="86"/>
  <c r="R1445" i="86"/>
  <c r="Q1445" i="86"/>
  <c r="P1445" i="86"/>
  <c r="O1445" i="86"/>
  <c r="N1445" i="86"/>
  <c r="AD729" i="71"/>
  <c r="AL706" i="71" s="1"/>
  <c r="AD706" i="71"/>
  <c r="AM706" i="71" s="1"/>
  <c r="AG975" i="86"/>
  <c r="AF975" i="86"/>
  <c r="AE975" i="86"/>
  <c r="AD975" i="86"/>
  <c r="AC975" i="86"/>
  <c r="AB975" i="86"/>
  <c r="AA975" i="86"/>
  <c r="Z975" i="86"/>
  <c r="Y975" i="86"/>
  <c r="X975" i="86"/>
  <c r="W975" i="86"/>
  <c r="V975" i="86"/>
  <c r="U975" i="86"/>
  <c r="T975" i="86"/>
  <c r="S975" i="86"/>
  <c r="R975" i="86"/>
  <c r="Q975" i="86"/>
  <c r="P975" i="86"/>
  <c r="O975" i="86"/>
  <c r="N975" i="86"/>
  <c r="AG794" i="86"/>
  <c r="AF794" i="86"/>
  <c r="AE794" i="86"/>
  <c r="AC794" i="86"/>
  <c r="AB794" i="86"/>
  <c r="AA794" i="86"/>
  <c r="Y794" i="86"/>
  <c r="X794" i="86"/>
  <c r="W794" i="86"/>
  <c r="U794" i="86"/>
  <c r="T794" i="86"/>
  <c r="S794" i="86"/>
  <c r="Q794" i="86"/>
  <c r="P794" i="86"/>
  <c r="O794" i="86"/>
  <c r="AG793" i="86"/>
  <c r="AF793" i="86"/>
  <c r="AE793" i="86"/>
  <c r="AD793" i="86"/>
  <c r="AC793" i="86"/>
  <c r="AB793" i="86"/>
  <c r="AA793" i="86"/>
  <c r="Z793" i="86"/>
  <c r="Y793" i="86"/>
  <c r="X793" i="86"/>
  <c r="W793" i="86"/>
  <c r="V793" i="86"/>
  <c r="U793" i="86"/>
  <c r="T793" i="86"/>
  <c r="S793" i="86"/>
  <c r="R793" i="86"/>
  <c r="Q793" i="86"/>
  <c r="P793" i="86"/>
  <c r="O793" i="86"/>
  <c r="N793" i="86"/>
  <c r="AG792" i="86"/>
  <c r="AF792" i="86"/>
  <c r="AE792" i="86"/>
  <c r="AD792" i="86"/>
  <c r="AC792" i="86"/>
  <c r="AB792" i="86"/>
  <c r="AA792" i="86"/>
  <c r="Z792" i="86"/>
  <c r="Y792" i="86"/>
  <c r="X792" i="86"/>
  <c r="W792" i="86"/>
  <c r="V792" i="86"/>
  <c r="U792" i="86"/>
  <c r="T792" i="86"/>
  <c r="S792" i="86"/>
  <c r="R792" i="86"/>
  <c r="Q792" i="86"/>
  <c r="P792" i="86"/>
  <c r="O792" i="86"/>
  <c r="N792" i="86"/>
  <c r="AG791" i="86"/>
  <c r="AF791" i="86"/>
  <c r="AE791" i="86"/>
  <c r="AD791" i="86"/>
  <c r="AC791" i="86"/>
  <c r="AB791" i="86"/>
  <c r="AA791" i="86"/>
  <c r="Z791" i="86"/>
  <c r="Y791" i="86"/>
  <c r="X791" i="86"/>
  <c r="W791" i="86"/>
  <c r="V791" i="86"/>
  <c r="U791" i="86"/>
  <c r="T791" i="86"/>
  <c r="S791" i="86"/>
  <c r="R791" i="86"/>
  <c r="Q791" i="86"/>
  <c r="P791" i="86"/>
  <c r="O791" i="86"/>
  <c r="N791" i="86"/>
  <c r="AG790" i="86"/>
  <c r="AF790" i="86"/>
  <c r="AE790" i="86"/>
  <c r="AD790" i="86"/>
  <c r="AC790" i="86"/>
  <c r="AB790" i="86"/>
  <c r="AA790" i="86"/>
  <c r="Z790" i="86"/>
  <c r="Y790" i="86"/>
  <c r="X790" i="86"/>
  <c r="W790" i="86"/>
  <c r="V790" i="86"/>
  <c r="U790" i="86"/>
  <c r="T790" i="86"/>
  <c r="S790" i="86"/>
  <c r="R790" i="86"/>
  <c r="Q790" i="86"/>
  <c r="P790" i="86"/>
  <c r="O790" i="86"/>
  <c r="N790" i="86"/>
  <c r="AG789" i="86"/>
  <c r="AF789" i="86"/>
  <c r="AE789" i="86"/>
  <c r="AD789" i="86"/>
  <c r="AC789" i="86"/>
  <c r="AB789" i="86"/>
  <c r="AA789" i="86"/>
  <c r="Z789" i="86"/>
  <c r="Y789" i="86"/>
  <c r="X789" i="86"/>
  <c r="W789" i="86"/>
  <c r="V789" i="86"/>
  <c r="U789" i="86"/>
  <c r="T789" i="86"/>
  <c r="S789" i="86"/>
  <c r="R789" i="86"/>
  <c r="Q789" i="86"/>
  <c r="P789" i="86"/>
  <c r="O789" i="86"/>
  <c r="N789" i="86"/>
  <c r="AG788" i="86"/>
  <c r="AF788" i="86"/>
  <c r="AE788" i="86"/>
  <c r="AD788" i="86"/>
  <c r="AC788" i="86"/>
  <c r="AB788" i="86"/>
  <c r="AA788" i="86"/>
  <c r="Z788" i="86"/>
  <c r="Y788" i="86"/>
  <c r="X788" i="86"/>
  <c r="W788" i="86"/>
  <c r="V788" i="86"/>
  <c r="U788" i="86"/>
  <c r="T788" i="86"/>
  <c r="S788" i="86"/>
  <c r="R788" i="86"/>
  <c r="Q788" i="86"/>
  <c r="P788" i="86"/>
  <c r="O788" i="86"/>
  <c r="N788" i="86"/>
  <c r="AC523" i="86"/>
  <c r="Z523" i="86"/>
  <c r="W523" i="86"/>
  <c r="T523" i="86"/>
  <c r="Q523" i="86"/>
  <c r="N523" i="86"/>
  <c r="K523" i="86"/>
  <c r="H523" i="86"/>
  <c r="AC517" i="86"/>
  <c r="Z517" i="86"/>
  <c r="W517" i="86"/>
  <c r="T517" i="86"/>
  <c r="Q517" i="86"/>
  <c r="N517" i="86"/>
  <c r="K517" i="86"/>
  <c r="H517" i="86"/>
  <c r="AC498" i="86"/>
  <c r="Z498" i="86"/>
  <c r="W498" i="86"/>
  <c r="T498" i="86"/>
  <c r="Q498" i="86"/>
  <c r="N498" i="86"/>
  <c r="K498" i="86"/>
  <c r="H498" i="86"/>
  <c r="AC492" i="86"/>
  <c r="Z492" i="86"/>
  <c r="W492" i="86"/>
  <c r="T492" i="86"/>
  <c r="Q492" i="86"/>
  <c r="N492" i="86"/>
  <c r="K492" i="86"/>
  <c r="H492" i="86"/>
  <c r="AB444" i="86"/>
  <c r="Y444" i="86"/>
  <c r="V444" i="86"/>
  <c r="S444" i="86"/>
  <c r="P444" i="86"/>
  <c r="M444" i="86"/>
  <c r="J444" i="86"/>
  <c r="AB438" i="86"/>
  <c r="Y438" i="86"/>
  <c r="V438" i="86"/>
  <c r="S438" i="86"/>
  <c r="P438" i="86"/>
  <c r="M438" i="86"/>
  <c r="J438" i="86"/>
  <c r="AB419" i="86"/>
  <c r="Y419" i="86"/>
  <c r="V419" i="86"/>
  <c r="S419" i="86"/>
  <c r="P419" i="86"/>
  <c r="M419" i="86"/>
  <c r="J419" i="86"/>
  <c r="AB413" i="86"/>
  <c r="Y413" i="86"/>
  <c r="V413" i="86"/>
  <c r="S413" i="86"/>
  <c r="P413" i="86"/>
  <c r="M413" i="86"/>
  <c r="J413" i="86"/>
  <c r="Z794" i="86"/>
  <c r="V794" i="86"/>
  <c r="R794" i="86"/>
  <c r="N794" i="86"/>
  <c r="AM332" i="71"/>
  <c r="AC332" i="71"/>
  <c r="AP332" i="71" s="1"/>
  <c r="Z332" i="71"/>
  <c r="AO332" i="71" s="1"/>
  <c r="W332" i="71"/>
  <c r="AN332" i="71" s="1"/>
  <c r="T332" i="71"/>
  <c r="Q332" i="71"/>
  <c r="AL332" i="71" s="1"/>
  <c r="N332" i="71"/>
  <c r="AK332" i="71" s="1"/>
  <c r="K332" i="71"/>
  <c r="AJ332" i="71" s="1"/>
  <c r="H332" i="71"/>
  <c r="AI332" i="71" s="1"/>
  <c r="AM326" i="71"/>
  <c r="AC326" i="71"/>
  <c r="AP326" i="71" s="1"/>
  <c r="Z326" i="71"/>
  <c r="AO326" i="71" s="1"/>
  <c r="W326" i="71"/>
  <c r="AN326" i="71" s="1"/>
  <c r="T326" i="71"/>
  <c r="Q326" i="71"/>
  <c r="AL326" i="71" s="1"/>
  <c r="N326" i="71"/>
  <c r="AK326" i="71" s="1"/>
  <c r="K326" i="71"/>
  <c r="AJ326" i="71" s="1"/>
  <c r="H326" i="71"/>
  <c r="AI326" i="71" s="1"/>
  <c r="AF331" i="71"/>
  <c r="AF523" i="86" s="1"/>
  <c r="AF325" i="71"/>
  <c r="AQ325" i="71" s="1"/>
  <c r="AM307" i="71"/>
  <c r="AC307" i="71"/>
  <c r="AP307" i="71" s="1"/>
  <c r="Z307" i="71"/>
  <c r="AO307" i="71" s="1"/>
  <c r="W307" i="71"/>
  <c r="AN307" i="71" s="1"/>
  <c r="T307" i="71"/>
  <c r="Q307" i="71"/>
  <c r="AL307" i="71" s="1"/>
  <c r="N307" i="71"/>
  <c r="AK307" i="71" s="1"/>
  <c r="K307" i="71"/>
  <c r="AJ307" i="71" s="1"/>
  <c r="H307" i="71"/>
  <c r="AI307" i="71" s="1"/>
  <c r="AM301" i="71"/>
  <c r="AC301" i="71"/>
  <c r="Z301" i="71"/>
  <c r="W301" i="71"/>
  <c r="T301" i="71"/>
  <c r="Q301" i="71"/>
  <c r="N301" i="71"/>
  <c r="K301" i="71"/>
  <c r="H301" i="71"/>
  <c r="AF306" i="71"/>
  <c r="AF498" i="86" s="1"/>
  <c r="AF300" i="71"/>
  <c r="AQ300" i="71" s="1"/>
  <c r="AB275" i="71"/>
  <c r="AO275" i="71" s="1"/>
  <c r="Y275" i="71"/>
  <c r="AW247" i="71" s="1"/>
  <c r="V275" i="71"/>
  <c r="AM275" i="71" s="1"/>
  <c r="S275" i="71"/>
  <c r="AU247" i="71" s="1"/>
  <c r="P275" i="71"/>
  <c r="AK275" i="71" s="1"/>
  <c r="M275" i="71"/>
  <c r="AJ275" i="71" s="1"/>
  <c r="J275" i="71"/>
  <c r="AI275" i="71" s="1"/>
  <c r="AB269" i="71"/>
  <c r="AO269" i="71" s="1"/>
  <c r="Y269" i="71"/>
  <c r="AN269" i="71" s="1"/>
  <c r="V269" i="71"/>
  <c r="AM269" i="71" s="1"/>
  <c r="S269" i="71"/>
  <c r="AL269" i="71" s="1"/>
  <c r="P269" i="71"/>
  <c r="AK269" i="71" s="1"/>
  <c r="M269" i="71"/>
  <c r="AJ269" i="71" s="1"/>
  <c r="J269" i="71"/>
  <c r="AI269" i="71" s="1"/>
  <c r="AE274" i="71"/>
  <c r="AP274" i="71" s="1"/>
  <c r="AE268" i="71"/>
  <c r="AP268" i="71" s="1"/>
  <c r="AB251" i="71"/>
  <c r="AO251" i="71" s="1"/>
  <c r="Y251" i="71"/>
  <c r="AN251" i="71" s="1"/>
  <c r="V251" i="71"/>
  <c r="AM251" i="71" s="1"/>
  <c r="S251" i="71"/>
  <c r="AL251" i="71" s="1"/>
  <c r="P251" i="71"/>
  <c r="AK251" i="71" s="1"/>
  <c r="M251" i="71"/>
  <c r="AJ251" i="71" s="1"/>
  <c r="J251" i="71"/>
  <c r="AI251" i="71" s="1"/>
  <c r="AB245" i="71"/>
  <c r="Y245" i="71"/>
  <c r="Y414" i="86" s="1"/>
  <c r="V245" i="71"/>
  <c r="S245" i="71"/>
  <c r="S414" i="86" s="1"/>
  <c r="P245" i="71"/>
  <c r="M245" i="71"/>
  <c r="J245" i="71"/>
  <c r="J414" i="86" s="1"/>
  <c r="AE250" i="71"/>
  <c r="AP250" i="71" s="1"/>
  <c r="AE244" i="71"/>
  <c r="AP244" i="71" s="1"/>
  <c r="AE241" i="71"/>
  <c r="AP241" i="71" s="1"/>
  <c r="AE242" i="71"/>
  <c r="AP242" i="71" s="1"/>
  <c r="AE243" i="71"/>
  <c r="AP243" i="71" s="1"/>
  <c r="AE247" i="71"/>
  <c r="AP247" i="71" s="1"/>
  <c r="AE248" i="71"/>
  <c r="AP248" i="71" s="1"/>
  <c r="AE249" i="71"/>
  <c r="AP249" i="71" s="1"/>
  <c r="AE265" i="71"/>
  <c r="AP265" i="71" s="1"/>
  <c r="AE266" i="71"/>
  <c r="AP266" i="71" s="1"/>
  <c r="AE267" i="71"/>
  <c r="AP267" i="71" s="1"/>
  <c r="AE271" i="71"/>
  <c r="AP271" i="71" s="1"/>
  <c r="AE272" i="71"/>
  <c r="AP272" i="71" s="1"/>
  <c r="AE273" i="71"/>
  <c r="AP273" i="71" s="1"/>
  <c r="AM633" i="71"/>
  <c r="AL633" i="71"/>
  <c r="AD1445" i="86" l="1"/>
  <c r="BG301" i="71"/>
  <c r="AD1422" i="86"/>
  <c r="BD301" i="71"/>
  <c r="BH301" i="71"/>
  <c r="AF492" i="86"/>
  <c r="AE413" i="86"/>
  <c r="S420" i="86"/>
  <c r="AF517" i="86"/>
  <c r="AN301" i="71"/>
  <c r="AE419" i="86"/>
  <c r="AE251" i="71"/>
  <c r="AE420" i="86" s="1"/>
  <c r="AQ331" i="71"/>
  <c r="AE444" i="86"/>
  <c r="AM245" i="71"/>
  <c r="BE245" i="71"/>
  <c r="AO301" i="71"/>
  <c r="BI301" i="71"/>
  <c r="AE438" i="86"/>
  <c r="AJ245" i="71"/>
  <c r="BB245" i="71"/>
  <c r="AQ306" i="71"/>
  <c r="AP301" i="71"/>
  <c r="BJ301" i="71"/>
  <c r="J420" i="86"/>
  <c r="AK245" i="71"/>
  <c r="BC245" i="71"/>
  <c r="AO245" i="71"/>
  <c r="BG245" i="71"/>
  <c r="AE269" i="71"/>
  <c r="AP269" i="71" s="1"/>
  <c r="AE275" i="71"/>
  <c r="AP275" i="71" s="1"/>
  <c r="AI301" i="71"/>
  <c r="BC301" i="71"/>
  <c r="M414" i="86"/>
  <c r="M420" i="86"/>
  <c r="Y420" i="86"/>
  <c r="AM729" i="71"/>
  <c r="AI245" i="71"/>
  <c r="BA245" i="71"/>
  <c r="AK301" i="71"/>
  <c r="BE301" i="71"/>
  <c r="AN245" i="71"/>
  <c r="BF245" i="71"/>
  <c r="AL301" i="71"/>
  <c r="BF301" i="71"/>
  <c r="V414" i="86"/>
  <c r="V420" i="86"/>
  <c r="AW241" i="71"/>
  <c r="AL245" i="71"/>
  <c r="BD245" i="71"/>
  <c r="AE245" i="71"/>
  <c r="AJ301" i="71"/>
  <c r="P414" i="86"/>
  <c r="AB414" i="86"/>
  <c r="P420" i="86"/>
  <c r="AB420" i="86"/>
  <c r="AD794" i="86"/>
  <c r="AN275" i="71"/>
  <c r="AL275" i="71"/>
  <c r="AX241" i="71"/>
  <c r="AT241" i="71"/>
  <c r="AV247" i="71"/>
  <c r="AS241" i="71"/>
  <c r="AR247" i="71"/>
  <c r="AU241" i="71"/>
  <c r="AS247" i="71"/>
  <c r="AV241" i="71"/>
  <c r="AR241" i="71"/>
  <c r="AX247" i="71"/>
  <c r="AT247" i="71"/>
  <c r="AP251" i="71" l="1"/>
  <c r="AP245" i="71"/>
  <c r="BH245" i="71"/>
  <c r="AE414" i="86"/>
  <c r="AY241" i="71"/>
  <c r="AY247" i="71"/>
  <c r="V3" i="71" l="1"/>
  <c r="U3" i="71"/>
  <c r="T3" i="71"/>
  <c r="S3" i="71"/>
  <c r="R3" i="71"/>
  <c r="Q3" i="71"/>
  <c r="O3" i="71"/>
  <c r="N3" i="71"/>
  <c r="M3" i="71"/>
  <c r="AE1030" i="86" l="1"/>
  <c r="AD1030" i="86"/>
  <c r="AE1029" i="86"/>
  <c r="AD1029" i="86"/>
  <c r="AE1027" i="86"/>
  <c r="AD1027" i="86"/>
  <c r="AE1026" i="86"/>
  <c r="AD1026" i="86"/>
  <c r="AE1025" i="86"/>
  <c r="AD1025" i="86"/>
  <c r="AE1023" i="86"/>
  <c r="AD1023" i="86"/>
  <c r="AE1022" i="86"/>
  <c r="AD1022" i="86"/>
  <c r="AE1021" i="86"/>
  <c r="AD1021" i="86"/>
  <c r="AG1016" i="86"/>
  <c r="AF1016" i="86"/>
  <c r="AE1016" i="86"/>
  <c r="AD1016" i="86"/>
  <c r="AC1016" i="86"/>
  <c r="AB1016" i="86"/>
  <c r="AA1016" i="86"/>
  <c r="Z1016" i="86"/>
  <c r="Y1016" i="86"/>
  <c r="X1016" i="86"/>
  <c r="W1016" i="86"/>
  <c r="V1016" i="86"/>
  <c r="U1016" i="86"/>
  <c r="T1016" i="86"/>
  <c r="S1016" i="86"/>
  <c r="R1016" i="86"/>
  <c r="Q1016" i="86"/>
  <c r="P1016" i="86"/>
  <c r="O1016" i="86"/>
  <c r="N1016" i="86"/>
  <c r="M1016" i="86"/>
  <c r="L1016" i="86"/>
  <c r="K1016" i="86"/>
  <c r="J1016" i="86"/>
  <c r="I1016" i="86"/>
  <c r="H1016" i="86"/>
  <c r="G1016" i="86"/>
  <c r="F1016" i="86"/>
  <c r="E1016" i="86"/>
  <c r="D1016" i="86"/>
  <c r="AG1015" i="86"/>
  <c r="AF1015" i="86"/>
  <c r="AE1015" i="86"/>
  <c r="AD1015" i="86"/>
  <c r="AC1015" i="86"/>
  <c r="AB1015" i="86"/>
  <c r="AA1015" i="86"/>
  <c r="Z1015" i="86"/>
  <c r="Y1015" i="86"/>
  <c r="X1015" i="86"/>
  <c r="W1015" i="86"/>
  <c r="V1015" i="86"/>
  <c r="U1015" i="86"/>
  <c r="T1015" i="86"/>
  <c r="S1015" i="86"/>
  <c r="R1015" i="86"/>
  <c r="Q1015" i="86"/>
  <c r="P1015" i="86"/>
  <c r="O1015" i="86"/>
  <c r="N1015" i="86"/>
  <c r="M1015" i="86"/>
  <c r="L1015" i="86"/>
  <c r="K1015" i="86"/>
  <c r="J1015" i="86"/>
  <c r="I1015" i="86"/>
  <c r="H1015" i="86"/>
  <c r="G1015" i="86"/>
  <c r="F1015" i="86"/>
  <c r="E1015" i="86"/>
  <c r="D1015" i="86"/>
  <c r="AG1014" i="86"/>
  <c r="AF1014" i="86"/>
  <c r="AE1014" i="86"/>
  <c r="AD1014" i="86"/>
  <c r="AC1014" i="86"/>
  <c r="AB1014" i="86"/>
  <c r="AA1014" i="86"/>
  <c r="Z1014" i="86"/>
  <c r="Y1014" i="86"/>
  <c r="X1014" i="86"/>
  <c r="W1014" i="86"/>
  <c r="V1014" i="86"/>
  <c r="U1014" i="86"/>
  <c r="T1014" i="86"/>
  <c r="S1014" i="86"/>
  <c r="R1014" i="86"/>
  <c r="Q1014" i="86"/>
  <c r="P1014" i="86"/>
  <c r="O1014" i="86"/>
  <c r="N1014" i="86"/>
  <c r="M1014" i="86"/>
  <c r="L1014" i="86"/>
  <c r="K1014" i="86"/>
  <c r="J1014" i="86"/>
  <c r="I1014" i="86"/>
  <c r="H1014" i="86"/>
  <c r="G1014" i="86"/>
  <c r="F1014" i="86"/>
  <c r="E1014" i="86"/>
  <c r="D1014" i="86"/>
  <c r="AG1012" i="86"/>
  <c r="AF1012" i="86"/>
  <c r="AE1012" i="86"/>
  <c r="AD1012" i="86"/>
  <c r="AC1012" i="86"/>
  <c r="AB1012" i="86"/>
  <c r="AA1012" i="86"/>
  <c r="Z1012" i="86"/>
  <c r="Y1012" i="86"/>
  <c r="X1012" i="86"/>
  <c r="W1012" i="86"/>
  <c r="V1012" i="86"/>
  <c r="U1012" i="86"/>
  <c r="T1012" i="86"/>
  <c r="S1012" i="86"/>
  <c r="R1012" i="86"/>
  <c r="Q1012" i="86"/>
  <c r="P1012" i="86"/>
  <c r="O1012" i="86"/>
  <c r="N1012" i="86"/>
  <c r="M1012" i="86"/>
  <c r="L1012" i="86"/>
  <c r="K1012" i="86"/>
  <c r="J1012" i="86"/>
  <c r="I1012" i="86"/>
  <c r="H1012" i="86"/>
  <c r="G1012" i="86"/>
  <c r="F1012" i="86"/>
  <c r="E1012" i="86"/>
  <c r="D1012" i="86"/>
  <c r="AG1011" i="86"/>
  <c r="AF1011" i="86"/>
  <c r="AE1011" i="86"/>
  <c r="AD1011" i="86"/>
  <c r="AC1011" i="86"/>
  <c r="AB1011" i="86"/>
  <c r="AA1011" i="86"/>
  <c r="Z1011" i="86"/>
  <c r="Y1011" i="86"/>
  <c r="X1011" i="86"/>
  <c r="W1011" i="86"/>
  <c r="V1011" i="86"/>
  <c r="U1011" i="86"/>
  <c r="T1011" i="86"/>
  <c r="S1011" i="86"/>
  <c r="R1011" i="86"/>
  <c r="Q1011" i="86"/>
  <c r="P1011" i="86"/>
  <c r="O1011" i="86"/>
  <c r="N1011" i="86"/>
  <c r="M1011" i="86"/>
  <c r="L1011" i="86"/>
  <c r="K1011" i="86"/>
  <c r="J1011" i="86"/>
  <c r="I1011" i="86"/>
  <c r="H1011" i="86"/>
  <c r="G1011" i="86"/>
  <c r="F1011" i="86"/>
  <c r="E1011" i="86"/>
  <c r="D1011" i="86"/>
  <c r="AG1010" i="86"/>
  <c r="AF1010" i="86"/>
  <c r="AE1010" i="86"/>
  <c r="AD1010" i="86"/>
  <c r="AC1010" i="86"/>
  <c r="AB1010" i="86"/>
  <c r="AA1010" i="86"/>
  <c r="Z1010" i="86"/>
  <c r="Y1010" i="86"/>
  <c r="X1010" i="86"/>
  <c r="W1010" i="86"/>
  <c r="V1010" i="86"/>
  <c r="U1010" i="86"/>
  <c r="T1010" i="86"/>
  <c r="S1010" i="86"/>
  <c r="R1010" i="86"/>
  <c r="Q1010" i="86"/>
  <c r="P1010" i="86"/>
  <c r="O1010" i="86"/>
  <c r="N1010" i="86"/>
  <c r="M1010" i="86"/>
  <c r="L1010" i="86"/>
  <c r="K1010" i="86"/>
  <c r="J1010" i="86"/>
  <c r="I1010" i="86"/>
  <c r="H1010" i="86"/>
  <c r="G1010" i="86"/>
  <c r="F1010" i="86"/>
  <c r="E1010" i="86"/>
  <c r="D1010" i="86"/>
  <c r="AA1030" i="86" l="1"/>
  <c r="AA1029" i="86"/>
  <c r="AA1027" i="86"/>
  <c r="AA1026" i="86"/>
  <c r="AA1025" i="86"/>
  <c r="AA1023" i="86"/>
  <c r="AA1022" i="86"/>
  <c r="AA1021" i="86"/>
  <c r="L49" i="86" l="1"/>
  <c r="AG1456" i="86"/>
  <c r="AF1456" i="86"/>
  <c r="AE1456" i="86"/>
  <c r="AC1456" i="86"/>
  <c r="AB1456" i="86"/>
  <c r="AA1456" i="86"/>
  <c r="Z1456" i="86"/>
  <c r="Y1456" i="86"/>
  <c r="X1456" i="86"/>
  <c r="W1456" i="86"/>
  <c r="V1456" i="86"/>
  <c r="U1456" i="86"/>
  <c r="T1456" i="86"/>
  <c r="S1456" i="86"/>
  <c r="R1456" i="86"/>
  <c r="Q1456" i="86"/>
  <c r="P1456" i="86"/>
  <c r="O1456" i="86"/>
  <c r="N1456" i="86"/>
  <c r="AG1455" i="86"/>
  <c r="AF1455" i="86"/>
  <c r="AE1455" i="86"/>
  <c r="AC1455" i="86"/>
  <c r="AB1455" i="86"/>
  <c r="AA1455" i="86"/>
  <c r="Z1455" i="86"/>
  <c r="Y1455" i="86"/>
  <c r="X1455" i="86"/>
  <c r="W1455" i="86"/>
  <c r="V1455" i="86"/>
  <c r="U1455" i="86"/>
  <c r="T1455" i="86"/>
  <c r="S1455" i="86"/>
  <c r="R1455" i="86"/>
  <c r="Q1455" i="86"/>
  <c r="P1455" i="86"/>
  <c r="O1455" i="86"/>
  <c r="N1455" i="86"/>
  <c r="AG1454" i="86"/>
  <c r="AF1454" i="86"/>
  <c r="AE1454" i="86"/>
  <c r="AC1454" i="86"/>
  <c r="AB1454" i="86"/>
  <c r="AA1454" i="86"/>
  <c r="Z1454" i="86"/>
  <c r="Y1454" i="86"/>
  <c r="X1454" i="86"/>
  <c r="W1454" i="86"/>
  <c r="V1454" i="86"/>
  <c r="U1454" i="86"/>
  <c r="T1454" i="86"/>
  <c r="S1454" i="86"/>
  <c r="R1454" i="86"/>
  <c r="Q1454" i="86"/>
  <c r="P1454" i="86"/>
  <c r="O1454" i="86"/>
  <c r="N1454" i="86"/>
  <c r="AG1453" i="86"/>
  <c r="AF1453" i="86"/>
  <c r="AE1453" i="86"/>
  <c r="AC1453" i="86"/>
  <c r="AB1453" i="86"/>
  <c r="AA1453" i="86"/>
  <c r="Z1453" i="86"/>
  <c r="Y1453" i="86"/>
  <c r="X1453" i="86"/>
  <c r="W1453" i="86"/>
  <c r="V1453" i="86"/>
  <c r="U1453" i="86"/>
  <c r="T1453" i="86"/>
  <c r="S1453" i="86"/>
  <c r="R1453" i="86"/>
  <c r="Q1453" i="86"/>
  <c r="P1453" i="86"/>
  <c r="O1453" i="86"/>
  <c r="N1453" i="86"/>
  <c r="AG1452" i="86"/>
  <c r="AF1452" i="86"/>
  <c r="AE1452" i="86"/>
  <c r="AC1452" i="86"/>
  <c r="AB1452" i="86"/>
  <c r="AA1452" i="86"/>
  <c r="Z1452" i="86"/>
  <c r="Y1452" i="86"/>
  <c r="X1452" i="86"/>
  <c r="W1452" i="86"/>
  <c r="V1452" i="86"/>
  <c r="U1452" i="86"/>
  <c r="T1452" i="86"/>
  <c r="S1452" i="86"/>
  <c r="R1452" i="86"/>
  <c r="Q1452" i="86"/>
  <c r="P1452" i="86"/>
  <c r="O1452" i="86"/>
  <c r="N1452" i="86"/>
  <c r="AG1451" i="86"/>
  <c r="AF1451" i="86"/>
  <c r="AE1451" i="86"/>
  <c r="AC1451" i="86"/>
  <c r="AB1451" i="86"/>
  <c r="AA1451" i="86"/>
  <c r="Z1451" i="86"/>
  <c r="Y1451" i="86"/>
  <c r="X1451" i="86"/>
  <c r="W1451" i="86"/>
  <c r="V1451" i="86"/>
  <c r="U1451" i="86"/>
  <c r="T1451" i="86"/>
  <c r="S1451" i="86"/>
  <c r="R1451" i="86"/>
  <c r="Q1451" i="86"/>
  <c r="P1451" i="86"/>
  <c r="O1451" i="86"/>
  <c r="N1451" i="86"/>
  <c r="AG1450" i="86"/>
  <c r="AF1450" i="86"/>
  <c r="AE1450" i="86"/>
  <c r="AC1450" i="86"/>
  <c r="AB1450" i="86"/>
  <c r="AA1450" i="86"/>
  <c r="Z1450" i="86"/>
  <c r="Y1450" i="86"/>
  <c r="X1450" i="86"/>
  <c r="W1450" i="86"/>
  <c r="V1450" i="86"/>
  <c r="U1450" i="86"/>
  <c r="T1450" i="86"/>
  <c r="S1450" i="86"/>
  <c r="R1450" i="86"/>
  <c r="Q1450" i="86"/>
  <c r="P1450" i="86"/>
  <c r="O1450" i="86"/>
  <c r="N1450" i="86"/>
  <c r="AG1449" i="86"/>
  <c r="AF1449" i="86"/>
  <c r="AE1449" i="86"/>
  <c r="AC1449" i="86"/>
  <c r="AB1449" i="86"/>
  <c r="AA1449" i="86"/>
  <c r="Z1449" i="86"/>
  <c r="Y1449" i="86"/>
  <c r="X1449" i="86"/>
  <c r="W1449" i="86"/>
  <c r="V1449" i="86"/>
  <c r="U1449" i="86"/>
  <c r="T1449" i="86"/>
  <c r="S1449" i="86"/>
  <c r="R1449" i="86"/>
  <c r="Q1449" i="86"/>
  <c r="P1449" i="86"/>
  <c r="O1449" i="86"/>
  <c r="N1449" i="86"/>
  <c r="AG1448" i="86"/>
  <c r="AF1448" i="86"/>
  <c r="AE1448" i="86"/>
  <c r="AC1448" i="86"/>
  <c r="AB1448" i="86"/>
  <c r="AA1448" i="86"/>
  <c r="Z1448" i="86"/>
  <c r="Y1448" i="86"/>
  <c r="X1448" i="86"/>
  <c r="W1448" i="86"/>
  <c r="V1448" i="86"/>
  <c r="U1448" i="86"/>
  <c r="T1448" i="86"/>
  <c r="S1448" i="86"/>
  <c r="R1448" i="86"/>
  <c r="Q1448" i="86"/>
  <c r="P1448" i="86"/>
  <c r="O1448" i="86"/>
  <c r="N1448" i="86"/>
  <c r="AG1447" i="86"/>
  <c r="AF1447" i="86"/>
  <c r="AE1447" i="86"/>
  <c r="AC1447" i="86"/>
  <c r="AB1447" i="86"/>
  <c r="AA1447" i="86"/>
  <c r="Z1447" i="86"/>
  <c r="Y1447" i="86"/>
  <c r="X1447" i="86"/>
  <c r="W1447" i="86"/>
  <c r="V1447" i="86"/>
  <c r="U1447" i="86"/>
  <c r="T1447" i="86"/>
  <c r="S1447" i="86"/>
  <c r="R1447" i="86"/>
  <c r="Q1447" i="86"/>
  <c r="P1447" i="86"/>
  <c r="O1447" i="86"/>
  <c r="N1447" i="86"/>
  <c r="AG1446" i="86"/>
  <c r="AF1446" i="86"/>
  <c r="AE1446" i="86"/>
  <c r="AC1446" i="86"/>
  <c r="AB1446" i="86"/>
  <c r="AA1446" i="86"/>
  <c r="Z1446" i="86"/>
  <c r="Y1446" i="86"/>
  <c r="X1446" i="86"/>
  <c r="W1446" i="86"/>
  <c r="V1446" i="86"/>
  <c r="U1446" i="86"/>
  <c r="T1446" i="86"/>
  <c r="S1446" i="86"/>
  <c r="R1446" i="86"/>
  <c r="Q1446" i="86"/>
  <c r="P1446" i="86"/>
  <c r="O1446" i="86"/>
  <c r="N1446" i="86"/>
  <c r="AG1444" i="86"/>
  <c r="AF1444" i="86"/>
  <c r="AE1444" i="86"/>
  <c r="AC1444" i="86"/>
  <c r="AB1444" i="86"/>
  <c r="AA1444" i="86"/>
  <c r="Z1444" i="86"/>
  <c r="Y1444" i="86"/>
  <c r="X1444" i="86"/>
  <c r="W1444" i="86"/>
  <c r="V1444" i="86"/>
  <c r="U1444" i="86"/>
  <c r="T1444" i="86"/>
  <c r="S1444" i="86"/>
  <c r="R1444" i="86"/>
  <c r="Q1444" i="86"/>
  <c r="P1444" i="86"/>
  <c r="O1444" i="86"/>
  <c r="N1444" i="86"/>
  <c r="AG1443" i="86"/>
  <c r="AF1443" i="86"/>
  <c r="AE1443" i="86"/>
  <c r="AC1443" i="86"/>
  <c r="AB1443" i="86"/>
  <c r="AA1443" i="86"/>
  <c r="Z1443" i="86"/>
  <c r="Y1443" i="86"/>
  <c r="X1443" i="86"/>
  <c r="W1443" i="86"/>
  <c r="V1443" i="86"/>
  <c r="U1443" i="86"/>
  <c r="T1443" i="86"/>
  <c r="S1443" i="86"/>
  <c r="R1443" i="86"/>
  <c r="Q1443" i="86"/>
  <c r="P1443" i="86"/>
  <c r="O1443" i="86"/>
  <c r="N1443" i="86"/>
  <c r="AG1442" i="86"/>
  <c r="AF1442" i="86"/>
  <c r="AE1442" i="86"/>
  <c r="AC1442" i="86"/>
  <c r="AB1442" i="86"/>
  <c r="AA1442" i="86"/>
  <c r="Z1442" i="86"/>
  <c r="Y1442" i="86"/>
  <c r="X1442" i="86"/>
  <c r="W1442" i="86"/>
  <c r="V1442" i="86"/>
  <c r="U1442" i="86"/>
  <c r="T1442" i="86"/>
  <c r="S1442" i="86"/>
  <c r="R1442" i="86"/>
  <c r="Q1442" i="86"/>
  <c r="P1442" i="86"/>
  <c r="O1442" i="86"/>
  <c r="N1442" i="86"/>
  <c r="AG1441" i="86"/>
  <c r="AF1441" i="86"/>
  <c r="AE1441" i="86"/>
  <c r="AC1441" i="86"/>
  <c r="AB1441" i="86"/>
  <c r="AA1441" i="86"/>
  <c r="Z1441" i="86"/>
  <c r="Y1441" i="86"/>
  <c r="X1441" i="86"/>
  <c r="W1441" i="86"/>
  <c r="V1441" i="86"/>
  <c r="U1441" i="86"/>
  <c r="T1441" i="86"/>
  <c r="S1441" i="86"/>
  <c r="R1441" i="86"/>
  <c r="Q1441" i="86"/>
  <c r="P1441" i="86"/>
  <c r="O1441" i="86"/>
  <c r="N1441" i="86"/>
  <c r="AG1440" i="86"/>
  <c r="AF1440" i="86"/>
  <c r="AE1440" i="86"/>
  <c r="AC1440" i="86"/>
  <c r="AB1440" i="86"/>
  <c r="AA1440" i="86"/>
  <c r="Z1440" i="86"/>
  <c r="Y1440" i="86"/>
  <c r="X1440" i="86"/>
  <c r="W1440" i="86"/>
  <c r="V1440" i="86"/>
  <c r="U1440" i="86"/>
  <c r="T1440" i="86"/>
  <c r="S1440" i="86"/>
  <c r="R1440" i="86"/>
  <c r="Q1440" i="86"/>
  <c r="P1440" i="86"/>
  <c r="O1440" i="86"/>
  <c r="N1440" i="86"/>
  <c r="AG1439" i="86"/>
  <c r="AF1439" i="86"/>
  <c r="AE1439" i="86"/>
  <c r="AC1439" i="86"/>
  <c r="AB1439" i="86"/>
  <c r="AA1439" i="86"/>
  <c r="Z1439" i="86"/>
  <c r="Y1439" i="86"/>
  <c r="X1439" i="86"/>
  <c r="W1439" i="86"/>
  <c r="V1439" i="86"/>
  <c r="U1439" i="86"/>
  <c r="T1439" i="86"/>
  <c r="S1439" i="86"/>
  <c r="R1439" i="86"/>
  <c r="Q1439" i="86"/>
  <c r="P1439" i="86"/>
  <c r="O1439" i="86"/>
  <c r="N1439" i="86"/>
  <c r="AG1438" i="86"/>
  <c r="AF1438" i="86"/>
  <c r="AE1438" i="86"/>
  <c r="AC1438" i="86"/>
  <c r="AB1438" i="86"/>
  <c r="AA1438" i="86"/>
  <c r="Z1438" i="86"/>
  <c r="Y1438" i="86"/>
  <c r="X1438" i="86"/>
  <c r="W1438" i="86"/>
  <c r="V1438" i="86"/>
  <c r="U1438" i="86"/>
  <c r="T1438" i="86"/>
  <c r="S1438" i="86"/>
  <c r="R1438" i="86"/>
  <c r="Q1438" i="86"/>
  <c r="P1438" i="86"/>
  <c r="O1438" i="86"/>
  <c r="N1438" i="86"/>
  <c r="AG1433" i="86"/>
  <c r="AF1433" i="86"/>
  <c r="AE1433" i="86"/>
  <c r="AC1433" i="86"/>
  <c r="AB1433" i="86"/>
  <c r="AA1433" i="86"/>
  <c r="Z1433" i="86"/>
  <c r="Y1433" i="86"/>
  <c r="X1433" i="86"/>
  <c r="W1433" i="86"/>
  <c r="V1433" i="86"/>
  <c r="U1433" i="86"/>
  <c r="T1433" i="86"/>
  <c r="S1433" i="86"/>
  <c r="R1433" i="86"/>
  <c r="Q1433" i="86"/>
  <c r="P1433" i="86"/>
  <c r="O1433" i="86"/>
  <c r="N1433" i="86"/>
  <c r="AG1432" i="86"/>
  <c r="AF1432" i="86"/>
  <c r="AE1432" i="86"/>
  <c r="AC1432" i="86"/>
  <c r="AB1432" i="86"/>
  <c r="AA1432" i="86"/>
  <c r="Z1432" i="86"/>
  <c r="Y1432" i="86"/>
  <c r="X1432" i="86"/>
  <c r="W1432" i="86"/>
  <c r="V1432" i="86"/>
  <c r="U1432" i="86"/>
  <c r="T1432" i="86"/>
  <c r="S1432" i="86"/>
  <c r="R1432" i="86"/>
  <c r="Q1432" i="86"/>
  <c r="P1432" i="86"/>
  <c r="O1432" i="86"/>
  <c r="N1432" i="86"/>
  <c r="AG1431" i="86"/>
  <c r="AF1431" i="86"/>
  <c r="AE1431" i="86"/>
  <c r="AC1431" i="86"/>
  <c r="AB1431" i="86"/>
  <c r="AA1431" i="86"/>
  <c r="Z1431" i="86"/>
  <c r="Y1431" i="86"/>
  <c r="X1431" i="86"/>
  <c r="W1431" i="86"/>
  <c r="V1431" i="86"/>
  <c r="U1431" i="86"/>
  <c r="T1431" i="86"/>
  <c r="S1431" i="86"/>
  <c r="R1431" i="86"/>
  <c r="Q1431" i="86"/>
  <c r="P1431" i="86"/>
  <c r="O1431" i="86"/>
  <c r="N1431" i="86"/>
  <c r="AG1430" i="86"/>
  <c r="AF1430" i="86"/>
  <c r="AE1430" i="86"/>
  <c r="AC1430" i="86"/>
  <c r="AB1430" i="86"/>
  <c r="AA1430" i="86"/>
  <c r="Z1430" i="86"/>
  <c r="Y1430" i="86"/>
  <c r="X1430" i="86"/>
  <c r="W1430" i="86"/>
  <c r="V1430" i="86"/>
  <c r="U1430" i="86"/>
  <c r="T1430" i="86"/>
  <c r="S1430" i="86"/>
  <c r="R1430" i="86"/>
  <c r="Q1430" i="86"/>
  <c r="P1430" i="86"/>
  <c r="O1430" i="86"/>
  <c r="N1430" i="86"/>
  <c r="AG1429" i="86"/>
  <c r="AF1429" i="86"/>
  <c r="AE1429" i="86"/>
  <c r="AC1429" i="86"/>
  <c r="AB1429" i="86"/>
  <c r="AA1429" i="86"/>
  <c r="Z1429" i="86"/>
  <c r="Y1429" i="86"/>
  <c r="X1429" i="86"/>
  <c r="W1429" i="86"/>
  <c r="V1429" i="86"/>
  <c r="U1429" i="86"/>
  <c r="T1429" i="86"/>
  <c r="S1429" i="86"/>
  <c r="R1429" i="86"/>
  <c r="Q1429" i="86"/>
  <c r="P1429" i="86"/>
  <c r="O1429" i="86"/>
  <c r="N1429" i="86"/>
  <c r="AG1428" i="86"/>
  <c r="AF1428" i="86"/>
  <c r="AE1428" i="86"/>
  <c r="AC1428" i="86"/>
  <c r="AB1428" i="86"/>
  <c r="AA1428" i="86"/>
  <c r="Z1428" i="86"/>
  <c r="Y1428" i="86"/>
  <c r="X1428" i="86"/>
  <c r="W1428" i="86"/>
  <c r="V1428" i="86"/>
  <c r="U1428" i="86"/>
  <c r="T1428" i="86"/>
  <c r="S1428" i="86"/>
  <c r="R1428" i="86"/>
  <c r="Q1428" i="86"/>
  <c r="P1428" i="86"/>
  <c r="O1428" i="86"/>
  <c r="N1428" i="86"/>
  <c r="AG1427" i="86"/>
  <c r="AF1427" i="86"/>
  <c r="AE1427" i="86"/>
  <c r="AC1427" i="86"/>
  <c r="AB1427" i="86"/>
  <c r="AA1427" i="86"/>
  <c r="Z1427" i="86"/>
  <c r="Y1427" i="86"/>
  <c r="X1427" i="86"/>
  <c r="W1427" i="86"/>
  <c r="V1427" i="86"/>
  <c r="U1427" i="86"/>
  <c r="T1427" i="86"/>
  <c r="S1427" i="86"/>
  <c r="R1427" i="86"/>
  <c r="Q1427" i="86"/>
  <c r="P1427" i="86"/>
  <c r="O1427" i="86"/>
  <c r="N1427" i="86"/>
  <c r="AG1426" i="86"/>
  <c r="AF1426" i="86"/>
  <c r="AE1426" i="86"/>
  <c r="AC1426" i="86"/>
  <c r="AB1426" i="86"/>
  <c r="AA1426" i="86"/>
  <c r="Z1426" i="86"/>
  <c r="Y1426" i="86"/>
  <c r="X1426" i="86"/>
  <c r="W1426" i="86"/>
  <c r="V1426" i="86"/>
  <c r="U1426" i="86"/>
  <c r="T1426" i="86"/>
  <c r="S1426" i="86"/>
  <c r="R1426" i="86"/>
  <c r="Q1426" i="86"/>
  <c r="P1426" i="86"/>
  <c r="O1426" i="86"/>
  <c r="N1426" i="86"/>
  <c r="AG1425" i="86"/>
  <c r="AF1425" i="86"/>
  <c r="AE1425" i="86"/>
  <c r="AC1425" i="86"/>
  <c r="AB1425" i="86"/>
  <c r="AA1425" i="86"/>
  <c r="Z1425" i="86"/>
  <c r="Y1425" i="86"/>
  <c r="X1425" i="86"/>
  <c r="W1425" i="86"/>
  <c r="V1425" i="86"/>
  <c r="U1425" i="86"/>
  <c r="T1425" i="86"/>
  <c r="S1425" i="86"/>
  <c r="R1425" i="86"/>
  <c r="Q1425" i="86"/>
  <c r="P1425" i="86"/>
  <c r="O1425" i="86"/>
  <c r="N1425" i="86"/>
  <c r="AG1424" i="86"/>
  <c r="AF1424" i="86"/>
  <c r="AE1424" i="86"/>
  <c r="AC1424" i="86"/>
  <c r="AB1424" i="86"/>
  <c r="AA1424" i="86"/>
  <c r="Z1424" i="86"/>
  <c r="Y1424" i="86"/>
  <c r="X1424" i="86"/>
  <c r="W1424" i="86"/>
  <c r="V1424" i="86"/>
  <c r="U1424" i="86"/>
  <c r="T1424" i="86"/>
  <c r="S1424" i="86"/>
  <c r="R1424" i="86"/>
  <c r="Q1424" i="86"/>
  <c r="P1424" i="86"/>
  <c r="O1424" i="86"/>
  <c r="N1424" i="86"/>
  <c r="AG1423" i="86"/>
  <c r="AF1423" i="86"/>
  <c r="AE1423" i="86"/>
  <c r="AC1423" i="86"/>
  <c r="AB1423" i="86"/>
  <c r="AA1423" i="86"/>
  <c r="Z1423" i="86"/>
  <c r="Y1423" i="86"/>
  <c r="X1423" i="86"/>
  <c r="W1423" i="86"/>
  <c r="V1423" i="86"/>
  <c r="U1423" i="86"/>
  <c r="T1423" i="86"/>
  <c r="S1423" i="86"/>
  <c r="R1423" i="86"/>
  <c r="Q1423" i="86"/>
  <c r="P1423" i="86"/>
  <c r="O1423" i="86"/>
  <c r="N1423" i="86"/>
  <c r="AG1421" i="86"/>
  <c r="AF1421" i="86"/>
  <c r="AE1421" i="86"/>
  <c r="AC1421" i="86"/>
  <c r="AB1421" i="86"/>
  <c r="AA1421" i="86"/>
  <c r="Z1421" i="86"/>
  <c r="Y1421" i="86"/>
  <c r="X1421" i="86"/>
  <c r="W1421" i="86"/>
  <c r="V1421" i="86"/>
  <c r="U1421" i="86"/>
  <c r="T1421" i="86"/>
  <c r="S1421" i="86"/>
  <c r="R1421" i="86"/>
  <c r="Q1421" i="86"/>
  <c r="P1421" i="86"/>
  <c r="O1421" i="86"/>
  <c r="N1421" i="86"/>
  <c r="AG1420" i="86"/>
  <c r="AF1420" i="86"/>
  <c r="AE1420" i="86"/>
  <c r="AC1420" i="86"/>
  <c r="AB1420" i="86"/>
  <c r="AA1420" i="86"/>
  <c r="Z1420" i="86"/>
  <c r="Y1420" i="86"/>
  <c r="X1420" i="86"/>
  <c r="W1420" i="86"/>
  <c r="V1420" i="86"/>
  <c r="U1420" i="86"/>
  <c r="T1420" i="86"/>
  <c r="S1420" i="86"/>
  <c r="R1420" i="86"/>
  <c r="Q1420" i="86"/>
  <c r="P1420" i="86"/>
  <c r="O1420" i="86"/>
  <c r="N1420" i="86"/>
  <c r="AG1419" i="86"/>
  <c r="AF1419" i="86"/>
  <c r="AE1419" i="86"/>
  <c r="AC1419" i="86"/>
  <c r="AB1419" i="86"/>
  <c r="AA1419" i="86"/>
  <c r="Z1419" i="86"/>
  <c r="Y1419" i="86"/>
  <c r="X1419" i="86"/>
  <c r="W1419" i="86"/>
  <c r="V1419" i="86"/>
  <c r="U1419" i="86"/>
  <c r="T1419" i="86"/>
  <c r="S1419" i="86"/>
  <c r="R1419" i="86"/>
  <c r="Q1419" i="86"/>
  <c r="P1419" i="86"/>
  <c r="O1419" i="86"/>
  <c r="N1419" i="86"/>
  <c r="AG1418" i="86"/>
  <c r="AF1418" i="86"/>
  <c r="AE1418" i="86"/>
  <c r="AC1418" i="86"/>
  <c r="AB1418" i="86"/>
  <c r="AA1418" i="86"/>
  <c r="Z1418" i="86"/>
  <c r="Y1418" i="86"/>
  <c r="X1418" i="86"/>
  <c r="W1418" i="86"/>
  <c r="V1418" i="86"/>
  <c r="U1418" i="86"/>
  <c r="T1418" i="86"/>
  <c r="S1418" i="86"/>
  <c r="R1418" i="86"/>
  <c r="Q1418" i="86"/>
  <c r="P1418" i="86"/>
  <c r="O1418" i="86"/>
  <c r="N1418" i="86"/>
  <c r="AG1417" i="86"/>
  <c r="AF1417" i="86"/>
  <c r="AE1417" i="86"/>
  <c r="AC1417" i="86"/>
  <c r="AB1417" i="86"/>
  <c r="AA1417" i="86"/>
  <c r="Z1417" i="86"/>
  <c r="Y1417" i="86"/>
  <c r="X1417" i="86"/>
  <c r="W1417" i="86"/>
  <c r="V1417" i="86"/>
  <c r="U1417" i="86"/>
  <c r="T1417" i="86"/>
  <c r="S1417" i="86"/>
  <c r="R1417" i="86"/>
  <c r="Q1417" i="86"/>
  <c r="P1417" i="86"/>
  <c r="O1417" i="86"/>
  <c r="N1417" i="86"/>
  <c r="AG1416" i="86"/>
  <c r="AF1416" i="86"/>
  <c r="AE1416" i="86"/>
  <c r="AC1416" i="86"/>
  <c r="AB1416" i="86"/>
  <c r="AA1416" i="86"/>
  <c r="Z1416" i="86"/>
  <c r="Y1416" i="86"/>
  <c r="X1416" i="86"/>
  <c r="W1416" i="86"/>
  <c r="V1416" i="86"/>
  <c r="U1416" i="86"/>
  <c r="T1416" i="86"/>
  <c r="S1416" i="86"/>
  <c r="R1416" i="86"/>
  <c r="Q1416" i="86"/>
  <c r="P1416" i="86"/>
  <c r="O1416" i="86"/>
  <c r="N1416" i="86"/>
  <c r="AG1415" i="86"/>
  <c r="AF1415" i="86"/>
  <c r="AE1415" i="86"/>
  <c r="AC1415" i="86"/>
  <c r="AB1415" i="86"/>
  <c r="AA1415" i="86"/>
  <c r="Z1415" i="86"/>
  <c r="Y1415" i="86"/>
  <c r="X1415" i="86"/>
  <c r="W1415" i="86"/>
  <c r="V1415" i="86"/>
  <c r="U1415" i="86"/>
  <c r="T1415" i="86"/>
  <c r="S1415" i="86"/>
  <c r="R1415" i="86"/>
  <c r="Q1415" i="86"/>
  <c r="P1415" i="86"/>
  <c r="O1415" i="86"/>
  <c r="N1415" i="86"/>
  <c r="AG1407" i="86"/>
  <c r="AF1407" i="86"/>
  <c r="AE1407" i="86"/>
  <c r="AD1407" i="86"/>
  <c r="AC1407" i="86"/>
  <c r="AB1407" i="86"/>
  <c r="AA1407" i="86"/>
  <c r="Z1407" i="86"/>
  <c r="Y1407" i="86"/>
  <c r="X1407" i="86"/>
  <c r="W1407" i="86"/>
  <c r="V1407" i="86"/>
  <c r="U1407" i="86"/>
  <c r="T1407" i="86"/>
  <c r="S1407" i="86"/>
  <c r="R1407" i="86"/>
  <c r="Q1407" i="86"/>
  <c r="P1407" i="86"/>
  <c r="O1407" i="86"/>
  <c r="N1407" i="86"/>
  <c r="M1407" i="86"/>
  <c r="L1407" i="86"/>
  <c r="K1407" i="86"/>
  <c r="J1407" i="86"/>
  <c r="I1407" i="86"/>
  <c r="H1407" i="86"/>
  <c r="G1407" i="86"/>
  <c r="F1407" i="86"/>
  <c r="E1407" i="86"/>
  <c r="D1407" i="86"/>
  <c r="AG1406" i="86"/>
  <c r="AF1406" i="86"/>
  <c r="AE1406" i="86"/>
  <c r="AD1406" i="86"/>
  <c r="AC1406" i="86"/>
  <c r="AB1406" i="86"/>
  <c r="AA1406" i="86"/>
  <c r="Z1406" i="86"/>
  <c r="Y1406" i="86"/>
  <c r="X1406" i="86"/>
  <c r="W1406" i="86"/>
  <c r="V1406" i="86"/>
  <c r="U1406" i="86"/>
  <c r="T1406" i="86"/>
  <c r="S1406" i="86"/>
  <c r="R1406" i="86"/>
  <c r="Q1406" i="86"/>
  <c r="P1406" i="86"/>
  <c r="O1406" i="86"/>
  <c r="N1406" i="86"/>
  <c r="M1406" i="86"/>
  <c r="L1406" i="86"/>
  <c r="K1406" i="86"/>
  <c r="J1406" i="86"/>
  <c r="I1406" i="86"/>
  <c r="H1406" i="86"/>
  <c r="G1406" i="86"/>
  <c r="F1406" i="86"/>
  <c r="E1406" i="86"/>
  <c r="D1406" i="86"/>
  <c r="AG1405" i="86"/>
  <c r="AF1405" i="86"/>
  <c r="AE1405" i="86"/>
  <c r="AD1405" i="86"/>
  <c r="AC1405" i="86"/>
  <c r="AB1405" i="86"/>
  <c r="AA1405" i="86"/>
  <c r="Z1405" i="86"/>
  <c r="Y1405" i="86"/>
  <c r="X1405" i="86"/>
  <c r="W1405" i="86"/>
  <c r="V1405" i="86"/>
  <c r="U1405" i="86"/>
  <c r="T1405" i="86"/>
  <c r="S1405" i="86"/>
  <c r="R1405" i="86"/>
  <c r="Q1405" i="86"/>
  <c r="P1405" i="86"/>
  <c r="O1405" i="86"/>
  <c r="N1405" i="86"/>
  <c r="M1405" i="86"/>
  <c r="L1405" i="86"/>
  <c r="K1405" i="86"/>
  <c r="J1405" i="86"/>
  <c r="I1405" i="86"/>
  <c r="H1405" i="86"/>
  <c r="G1405" i="86"/>
  <c r="F1405" i="86"/>
  <c r="E1405" i="86"/>
  <c r="D1405" i="86"/>
  <c r="AG1404" i="86"/>
  <c r="AF1404" i="86"/>
  <c r="AE1404" i="86"/>
  <c r="AD1404" i="86"/>
  <c r="AC1404" i="86"/>
  <c r="AB1404" i="86"/>
  <c r="AA1404" i="86"/>
  <c r="Z1404" i="86"/>
  <c r="Y1404" i="86"/>
  <c r="X1404" i="86"/>
  <c r="W1404" i="86"/>
  <c r="V1404" i="86"/>
  <c r="U1404" i="86"/>
  <c r="T1404" i="86"/>
  <c r="S1404" i="86"/>
  <c r="R1404" i="86"/>
  <c r="Q1404" i="86"/>
  <c r="P1404" i="86"/>
  <c r="O1404" i="86"/>
  <c r="N1404" i="86"/>
  <c r="M1404" i="86"/>
  <c r="L1404" i="86"/>
  <c r="K1404" i="86"/>
  <c r="J1404" i="86"/>
  <c r="I1404" i="86"/>
  <c r="H1404" i="86"/>
  <c r="G1404" i="86"/>
  <c r="F1404" i="86"/>
  <c r="E1404" i="86"/>
  <c r="D1404" i="86"/>
  <c r="AG1403" i="86"/>
  <c r="AF1403" i="86"/>
  <c r="AE1403" i="86"/>
  <c r="AD1403" i="86"/>
  <c r="AC1403" i="86"/>
  <c r="AB1403" i="86"/>
  <c r="AA1403" i="86"/>
  <c r="Z1403" i="86"/>
  <c r="Y1403" i="86"/>
  <c r="X1403" i="86"/>
  <c r="W1403" i="86"/>
  <c r="V1403" i="86"/>
  <c r="U1403" i="86"/>
  <c r="T1403" i="86"/>
  <c r="S1403" i="86"/>
  <c r="R1403" i="86"/>
  <c r="Q1403" i="86"/>
  <c r="P1403" i="86"/>
  <c r="O1403" i="86"/>
  <c r="N1403" i="86"/>
  <c r="M1403" i="86"/>
  <c r="L1403" i="86"/>
  <c r="K1403" i="86"/>
  <c r="J1403" i="86"/>
  <c r="I1403" i="86"/>
  <c r="H1403" i="86"/>
  <c r="G1403" i="86"/>
  <c r="F1403" i="86"/>
  <c r="E1403" i="86"/>
  <c r="D1403" i="86"/>
  <c r="AG1402" i="86"/>
  <c r="AF1402" i="86"/>
  <c r="AE1402" i="86"/>
  <c r="AD1402" i="86"/>
  <c r="AC1402" i="86"/>
  <c r="AB1402" i="86"/>
  <c r="AA1402" i="86"/>
  <c r="Z1402" i="86"/>
  <c r="Y1402" i="86"/>
  <c r="X1402" i="86"/>
  <c r="W1402" i="86"/>
  <c r="V1402" i="86"/>
  <c r="U1402" i="86"/>
  <c r="T1402" i="86"/>
  <c r="S1402" i="86"/>
  <c r="R1402" i="86"/>
  <c r="Q1402" i="86"/>
  <c r="P1402" i="86"/>
  <c r="O1402" i="86"/>
  <c r="N1402" i="86"/>
  <c r="M1402" i="86"/>
  <c r="L1402" i="86"/>
  <c r="K1402" i="86"/>
  <c r="J1402" i="86"/>
  <c r="I1402" i="86"/>
  <c r="H1402" i="86"/>
  <c r="G1402" i="86"/>
  <c r="F1402" i="86"/>
  <c r="E1402" i="86"/>
  <c r="D1402" i="86"/>
  <c r="AG1401" i="86"/>
  <c r="AF1401" i="86"/>
  <c r="AE1401" i="86"/>
  <c r="AD1401" i="86"/>
  <c r="AC1401" i="86"/>
  <c r="AB1401" i="86"/>
  <c r="AA1401" i="86"/>
  <c r="Z1401" i="86"/>
  <c r="Y1401" i="86"/>
  <c r="X1401" i="86"/>
  <c r="W1401" i="86"/>
  <c r="V1401" i="86"/>
  <c r="U1401" i="86"/>
  <c r="T1401" i="86"/>
  <c r="S1401" i="86"/>
  <c r="R1401" i="86"/>
  <c r="Q1401" i="86"/>
  <c r="P1401" i="86"/>
  <c r="O1401" i="86"/>
  <c r="N1401" i="86"/>
  <c r="M1401" i="86"/>
  <c r="L1401" i="86"/>
  <c r="K1401" i="86"/>
  <c r="J1401" i="86"/>
  <c r="I1401" i="86"/>
  <c r="H1401" i="86"/>
  <c r="G1401" i="86"/>
  <c r="F1401" i="86"/>
  <c r="E1401" i="86"/>
  <c r="D1401" i="86"/>
  <c r="AG1400" i="86"/>
  <c r="AF1400" i="86"/>
  <c r="AE1400" i="86"/>
  <c r="AD1400" i="86"/>
  <c r="AC1400" i="86"/>
  <c r="AB1400" i="86"/>
  <c r="AA1400" i="86"/>
  <c r="Z1400" i="86"/>
  <c r="Y1400" i="86"/>
  <c r="X1400" i="86"/>
  <c r="W1400" i="86"/>
  <c r="V1400" i="86"/>
  <c r="U1400" i="86"/>
  <c r="T1400" i="86"/>
  <c r="S1400" i="86"/>
  <c r="R1400" i="86"/>
  <c r="Q1400" i="86"/>
  <c r="P1400" i="86"/>
  <c r="O1400" i="86"/>
  <c r="N1400" i="86"/>
  <c r="M1400" i="86"/>
  <c r="L1400" i="86"/>
  <c r="K1400" i="86"/>
  <c r="J1400" i="86"/>
  <c r="I1400" i="86"/>
  <c r="H1400" i="86"/>
  <c r="G1400" i="86"/>
  <c r="F1400" i="86"/>
  <c r="E1400" i="86"/>
  <c r="D1400" i="86"/>
  <c r="AG1399" i="86"/>
  <c r="AF1399" i="86"/>
  <c r="AE1399" i="86"/>
  <c r="AD1399" i="86"/>
  <c r="AC1399" i="86"/>
  <c r="AB1399" i="86"/>
  <c r="AA1399" i="86"/>
  <c r="Z1399" i="86"/>
  <c r="Y1399" i="86"/>
  <c r="X1399" i="86"/>
  <c r="W1399" i="86"/>
  <c r="V1399" i="86"/>
  <c r="U1399" i="86"/>
  <c r="T1399" i="86"/>
  <c r="S1399" i="86"/>
  <c r="R1399" i="86"/>
  <c r="Q1399" i="86"/>
  <c r="P1399" i="86"/>
  <c r="O1399" i="86"/>
  <c r="N1399" i="86"/>
  <c r="M1399" i="86"/>
  <c r="L1399" i="86"/>
  <c r="K1399" i="86"/>
  <c r="J1399" i="86"/>
  <c r="I1399" i="86"/>
  <c r="H1399" i="86"/>
  <c r="G1399" i="86"/>
  <c r="F1399" i="86"/>
  <c r="E1399" i="86"/>
  <c r="D1399" i="86"/>
  <c r="AG1398" i="86"/>
  <c r="AF1398" i="86"/>
  <c r="AE1398" i="86"/>
  <c r="AD1398" i="86"/>
  <c r="AC1398" i="86"/>
  <c r="AB1398" i="86"/>
  <c r="AA1398" i="86"/>
  <c r="Z1398" i="86"/>
  <c r="Y1398" i="86"/>
  <c r="X1398" i="86"/>
  <c r="W1398" i="86"/>
  <c r="V1398" i="86"/>
  <c r="U1398" i="86"/>
  <c r="T1398" i="86"/>
  <c r="S1398" i="86"/>
  <c r="R1398" i="86"/>
  <c r="Q1398" i="86"/>
  <c r="P1398" i="86"/>
  <c r="O1398" i="86"/>
  <c r="N1398" i="86"/>
  <c r="M1398" i="86"/>
  <c r="L1398" i="86"/>
  <c r="K1398" i="86"/>
  <c r="J1398" i="86"/>
  <c r="I1398" i="86"/>
  <c r="H1398" i="86"/>
  <c r="G1398" i="86"/>
  <c r="F1398" i="86"/>
  <c r="E1398" i="86"/>
  <c r="D1398" i="86"/>
  <c r="AG1385" i="86"/>
  <c r="AF1385" i="86"/>
  <c r="AE1385" i="86"/>
  <c r="AD1385" i="86"/>
  <c r="AC1385" i="86"/>
  <c r="AB1385" i="86"/>
  <c r="AA1385" i="86"/>
  <c r="Z1385" i="86"/>
  <c r="Y1385" i="86"/>
  <c r="X1385" i="86"/>
  <c r="W1385" i="86"/>
  <c r="V1385" i="86"/>
  <c r="U1385" i="86"/>
  <c r="T1385" i="86"/>
  <c r="S1385" i="86"/>
  <c r="R1385" i="86"/>
  <c r="Q1385" i="86"/>
  <c r="P1385" i="86"/>
  <c r="O1385" i="86"/>
  <c r="N1385" i="86"/>
  <c r="M1385" i="86"/>
  <c r="L1385" i="86"/>
  <c r="K1385" i="86"/>
  <c r="J1385" i="86"/>
  <c r="AG1384" i="86"/>
  <c r="AF1384" i="86"/>
  <c r="AE1384" i="86"/>
  <c r="AD1384" i="86"/>
  <c r="AC1384" i="86"/>
  <c r="AB1384" i="86"/>
  <c r="AA1384" i="86"/>
  <c r="Z1384" i="86"/>
  <c r="Y1384" i="86"/>
  <c r="X1384" i="86"/>
  <c r="W1384" i="86"/>
  <c r="V1384" i="86"/>
  <c r="U1384" i="86"/>
  <c r="T1384" i="86"/>
  <c r="S1384" i="86"/>
  <c r="R1384" i="86"/>
  <c r="Q1384" i="86"/>
  <c r="P1384" i="86"/>
  <c r="O1384" i="86"/>
  <c r="N1384" i="86"/>
  <c r="M1384" i="86"/>
  <c r="L1384" i="86"/>
  <c r="K1384" i="86"/>
  <c r="J1384" i="86"/>
  <c r="AG1383" i="86"/>
  <c r="AF1383" i="86"/>
  <c r="AE1383" i="86"/>
  <c r="AD1383" i="86"/>
  <c r="AC1383" i="86"/>
  <c r="AB1383" i="86"/>
  <c r="AA1383" i="86"/>
  <c r="Z1383" i="86"/>
  <c r="Y1383" i="86"/>
  <c r="X1383" i="86"/>
  <c r="W1383" i="86"/>
  <c r="V1383" i="86"/>
  <c r="U1383" i="86"/>
  <c r="T1383" i="86"/>
  <c r="S1383" i="86"/>
  <c r="R1383" i="86"/>
  <c r="Q1383" i="86"/>
  <c r="P1383" i="86"/>
  <c r="O1383" i="86"/>
  <c r="N1383" i="86"/>
  <c r="M1383" i="86"/>
  <c r="L1383" i="86"/>
  <c r="K1383" i="86"/>
  <c r="J1383" i="86"/>
  <c r="AG1382" i="86"/>
  <c r="AF1382" i="86"/>
  <c r="AE1382" i="86"/>
  <c r="AD1382" i="86"/>
  <c r="AC1382" i="86"/>
  <c r="AB1382" i="86"/>
  <c r="AA1382" i="86"/>
  <c r="Z1382" i="86"/>
  <c r="Y1382" i="86"/>
  <c r="X1382" i="86"/>
  <c r="W1382" i="86"/>
  <c r="V1382" i="86"/>
  <c r="U1382" i="86"/>
  <c r="T1382" i="86"/>
  <c r="S1382" i="86"/>
  <c r="R1382" i="86"/>
  <c r="Q1382" i="86"/>
  <c r="P1382" i="86"/>
  <c r="O1382" i="86"/>
  <c r="N1382" i="86"/>
  <c r="M1382" i="86"/>
  <c r="L1382" i="86"/>
  <c r="K1382" i="86"/>
  <c r="J1382" i="86"/>
  <c r="AG1381" i="86"/>
  <c r="AF1381" i="86"/>
  <c r="AE1381" i="86"/>
  <c r="AD1381" i="86"/>
  <c r="AC1381" i="86"/>
  <c r="AB1381" i="86"/>
  <c r="AA1381" i="86"/>
  <c r="Z1381" i="86"/>
  <c r="Y1381" i="86"/>
  <c r="X1381" i="86"/>
  <c r="W1381" i="86"/>
  <c r="V1381" i="86"/>
  <c r="U1381" i="86"/>
  <c r="T1381" i="86"/>
  <c r="S1381" i="86"/>
  <c r="R1381" i="86"/>
  <c r="Q1381" i="86"/>
  <c r="P1381" i="86"/>
  <c r="O1381" i="86"/>
  <c r="N1381" i="86"/>
  <c r="M1381" i="86"/>
  <c r="L1381" i="86"/>
  <c r="K1381" i="86"/>
  <c r="J1381" i="86"/>
  <c r="AG1380" i="86"/>
  <c r="AF1380" i="86"/>
  <c r="AE1380" i="86"/>
  <c r="AD1380" i="86"/>
  <c r="AC1380" i="86"/>
  <c r="AB1380" i="86"/>
  <c r="AA1380" i="86"/>
  <c r="Z1380" i="86"/>
  <c r="Y1380" i="86"/>
  <c r="X1380" i="86"/>
  <c r="W1380" i="86"/>
  <c r="V1380" i="86"/>
  <c r="U1380" i="86"/>
  <c r="T1380" i="86"/>
  <c r="S1380" i="86"/>
  <c r="R1380" i="86"/>
  <c r="Q1380" i="86"/>
  <c r="P1380" i="86"/>
  <c r="O1380" i="86"/>
  <c r="N1380" i="86"/>
  <c r="M1380" i="86"/>
  <c r="L1380" i="86"/>
  <c r="K1380" i="86"/>
  <c r="J1380" i="86"/>
  <c r="AG1379" i="86"/>
  <c r="AF1379" i="86"/>
  <c r="AE1379" i="86"/>
  <c r="AD1379" i="86"/>
  <c r="AC1379" i="86"/>
  <c r="AB1379" i="86"/>
  <c r="AA1379" i="86"/>
  <c r="Z1379" i="86"/>
  <c r="Y1379" i="86"/>
  <c r="X1379" i="86"/>
  <c r="W1379" i="86"/>
  <c r="V1379" i="86"/>
  <c r="U1379" i="86"/>
  <c r="T1379" i="86"/>
  <c r="S1379" i="86"/>
  <c r="R1379" i="86"/>
  <c r="Q1379" i="86"/>
  <c r="P1379" i="86"/>
  <c r="O1379" i="86"/>
  <c r="N1379" i="86"/>
  <c r="M1379" i="86"/>
  <c r="L1379" i="86"/>
  <c r="K1379" i="86"/>
  <c r="J1379" i="86"/>
  <c r="AG1378" i="86"/>
  <c r="AF1378" i="86"/>
  <c r="AE1378" i="86"/>
  <c r="AD1378" i="86"/>
  <c r="AC1378" i="86"/>
  <c r="AB1378" i="86"/>
  <c r="AA1378" i="86"/>
  <c r="Z1378" i="86"/>
  <c r="Y1378" i="86"/>
  <c r="X1378" i="86"/>
  <c r="W1378" i="86"/>
  <c r="V1378" i="86"/>
  <c r="U1378" i="86"/>
  <c r="T1378" i="86"/>
  <c r="S1378" i="86"/>
  <c r="R1378" i="86"/>
  <c r="Q1378" i="86"/>
  <c r="P1378" i="86"/>
  <c r="O1378" i="86"/>
  <c r="N1378" i="86"/>
  <c r="M1378" i="86"/>
  <c r="L1378" i="86"/>
  <c r="K1378" i="86"/>
  <c r="J1378" i="86"/>
  <c r="AG1377" i="86"/>
  <c r="AF1377" i="86"/>
  <c r="AE1377" i="86"/>
  <c r="AD1377" i="86"/>
  <c r="AC1377" i="86"/>
  <c r="AB1377" i="86"/>
  <c r="AA1377" i="86"/>
  <c r="Z1377" i="86"/>
  <c r="Y1377" i="86"/>
  <c r="X1377" i="86"/>
  <c r="W1377" i="86"/>
  <c r="V1377" i="86"/>
  <c r="U1377" i="86"/>
  <c r="T1377" i="86"/>
  <c r="S1377" i="86"/>
  <c r="R1377" i="86"/>
  <c r="Q1377" i="86"/>
  <c r="P1377" i="86"/>
  <c r="O1377" i="86"/>
  <c r="N1377" i="86"/>
  <c r="M1377" i="86"/>
  <c r="L1377" i="86"/>
  <c r="K1377" i="86"/>
  <c r="J1377" i="86"/>
  <c r="AG1376" i="86"/>
  <c r="AF1376" i="86"/>
  <c r="AE1376" i="86"/>
  <c r="AD1376" i="86"/>
  <c r="AC1376" i="86"/>
  <c r="AB1376" i="86"/>
  <c r="AA1376" i="86"/>
  <c r="Z1376" i="86"/>
  <c r="Y1376" i="86"/>
  <c r="X1376" i="86"/>
  <c r="W1376" i="86"/>
  <c r="V1376" i="86"/>
  <c r="U1376" i="86"/>
  <c r="T1376" i="86"/>
  <c r="S1376" i="86"/>
  <c r="R1376" i="86"/>
  <c r="Q1376" i="86"/>
  <c r="P1376" i="86"/>
  <c r="O1376" i="86"/>
  <c r="N1376" i="86"/>
  <c r="M1376" i="86"/>
  <c r="L1376" i="86"/>
  <c r="K1376" i="86"/>
  <c r="J1376" i="86"/>
  <c r="AG1375" i="86"/>
  <c r="AF1375" i="86"/>
  <c r="AE1375" i="86"/>
  <c r="AD1375" i="86"/>
  <c r="AC1375" i="86"/>
  <c r="AB1375" i="86"/>
  <c r="AA1375" i="86"/>
  <c r="Z1375" i="86"/>
  <c r="Y1375" i="86"/>
  <c r="X1375" i="86"/>
  <c r="W1375" i="86"/>
  <c r="V1375" i="86"/>
  <c r="U1375" i="86"/>
  <c r="T1375" i="86"/>
  <c r="S1375" i="86"/>
  <c r="R1375" i="86"/>
  <c r="Q1375" i="86"/>
  <c r="P1375" i="86"/>
  <c r="O1375" i="86"/>
  <c r="N1375" i="86"/>
  <c r="M1375" i="86"/>
  <c r="L1375" i="86"/>
  <c r="K1375" i="86"/>
  <c r="J1375" i="86"/>
  <c r="AG1374" i="86"/>
  <c r="AF1374" i="86"/>
  <c r="AE1374" i="86"/>
  <c r="AD1374" i="86"/>
  <c r="AC1374" i="86"/>
  <c r="AB1374" i="86"/>
  <c r="AA1374" i="86"/>
  <c r="Z1374" i="86"/>
  <c r="Y1374" i="86"/>
  <c r="X1374" i="86"/>
  <c r="W1374" i="86"/>
  <c r="V1374" i="86"/>
  <c r="U1374" i="86"/>
  <c r="T1374" i="86"/>
  <c r="S1374" i="86"/>
  <c r="R1374" i="86"/>
  <c r="Q1374" i="86"/>
  <c r="P1374" i="86"/>
  <c r="O1374" i="86"/>
  <c r="N1374" i="86"/>
  <c r="M1374" i="86"/>
  <c r="L1374" i="86"/>
  <c r="K1374" i="86"/>
  <c r="J1374" i="86"/>
  <c r="AG1373" i="86"/>
  <c r="AF1373" i="86"/>
  <c r="AE1373" i="86"/>
  <c r="AD1373" i="86"/>
  <c r="AC1373" i="86"/>
  <c r="AB1373" i="86"/>
  <c r="AA1373" i="86"/>
  <c r="Z1373" i="86"/>
  <c r="Y1373" i="86"/>
  <c r="X1373" i="86"/>
  <c r="W1373" i="86"/>
  <c r="V1373" i="86"/>
  <c r="U1373" i="86"/>
  <c r="T1373" i="86"/>
  <c r="S1373" i="86"/>
  <c r="R1373" i="86"/>
  <c r="Q1373" i="86"/>
  <c r="P1373" i="86"/>
  <c r="O1373" i="86"/>
  <c r="N1373" i="86"/>
  <c r="M1373" i="86"/>
  <c r="L1373" i="86"/>
  <c r="K1373" i="86"/>
  <c r="J1373" i="86"/>
  <c r="AG1372" i="86"/>
  <c r="AF1372" i="86"/>
  <c r="AE1372" i="86"/>
  <c r="AD1372" i="86"/>
  <c r="AC1372" i="86"/>
  <c r="AB1372" i="86"/>
  <c r="AA1372" i="86"/>
  <c r="Z1372" i="86"/>
  <c r="Y1372" i="86"/>
  <c r="X1372" i="86"/>
  <c r="W1372" i="86"/>
  <c r="V1372" i="86"/>
  <c r="U1372" i="86"/>
  <c r="T1372" i="86"/>
  <c r="S1372" i="86"/>
  <c r="R1372" i="86"/>
  <c r="Q1372" i="86"/>
  <c r="P1372" i="86"/>
  <c r="O1372" i="86"/>
  <c r="N1372" i="86"/>
  <c r="M1372" i="86"/>
  <c r="L1372" i="86"/>
  <c r="K1372" i="86"/>
  <c r="J1372" i="86"/>
  <c r="AG1371" i="86"/>
  <c r="AF1371" i="86"/>
  <c r="AE1371" i="86"/>
  <c r="AD1371" i="86"/>
  <c r="AC1371" i="86"/>
  <c r="AB1371" i="86"/>
  <c r="AA1371" i="86"/>
  <c r="Z1371" i="86"/>
  <c r="Y1371" i="86"/>
  <c r="X1371" i="86"/>
  <c r="W1371" i="86"/>
  <c r="V1371" i="86"/>
  <c r="U1371" i="86"/>
  <c r="T1371" i="86"/>
  <c r="S1371" i="86"/>
  <c r="R1371" i="86"/>
  <c r="Q1371" i="86"/>
  <c r="P1371" i="86"/>
  <c r="O1371" i="86"/>
  <c r="N1371" i="86"/>
  <c r="M1371" i="86"/>
  <c r="L1371" i="86"/>
  <c r="K1371" i="86"/>
  <c r="J1371" i="86"/>
  <c r="AG1370" i="86"/>
  <c r="AF1370" i="86"/>
  <c r="AE1370" i="86"/>
  <c r="AD1370" i="86"/>
  <c r="AC1370" i="86"/>
  <c r="AB1370" i="86"/>
  <c r="AA1370" i="86"/>
  <c r="Z1370" i="86"/>
  <c r="Y1370" i="86"/>
  <c r="X1370" i="86"/>
  <c r="W1370" i="86"/>
  <c r="V1370" i="86"/>
  <c r="U1370" i="86"/>
  <c r="T1370" i="86"/>
  <c r="S1370" i="86"/>
  <c r="R1370" i="86"/>
  <c r="Q1370" i="86"/>
  <c r="P1370" i="86"/>
  <c r="O1370" i="86"/>
  <c r="N1370" i="86"/>
  <c r="M1370" i="86"/>
  <c r="L1370" i="86"/>
  <c r="K1370" i="86"/>
  <c r="J1370" i="86"/>
  <c r="AG1369" i="86"/>
  <c r="AF1369" i="86"/>
  <c r="AE1369" i="86"/>
  <c r="AD1369" i="86"/>
  <c r="AC1369" i="86"/>
  <c r="AB1369" i="86"/>
  <c r="AA1369" i="86"/>
  <c r="Z1369" i="86"/>
  <c r="Y1369" i="86"/>
  <c r="X1369" i="86"/>
  <c r="W1369" i="86"/>
  <c r="V1369" i="86"/>
  <c r="U1369" i="86"/>
  <c r="T1369" i="86"/>
  <c r="S1369" i="86"/>
  <c r="R1369" i="86"/>
  <c r="Q1369" i="86"/>
  <c r="P1369" i="86"/>
  <c r="O1369" i="86"/>
  <c r="N1369" i="86"/>
  <c r="M1369" i="86"/>
  <c r="L1369" i="86"/>
  <c r="K1369" i="86"/>
  <c r="J1369" i="86"/>
  <c r="AG1368" i="86"/>
  <c r="AF1368" i="86"/>
  <c r="AE1368" i="86"/>
  <c r="AD1368" i="86"/>
  <c r="AC1368" i="86"/>
  <c r="AB1368" i="86"/>
  <c r="AA1368" i="86"/>
  <c r="Z1368" i="86"/>
  <c r="Y1368" i="86"/>
  <c r="X1368" i="86"/>
  <c r="W1368" i="86"/>
  <c r="V1368" i="86"/>
  <c r="U1368" i="86"/>
  <c r="T1368" i="86"/>
  <c r="S1368" i="86"/>
  <c r="R1368" i="86"/>
  <c r="Q1368" i="86"/>
  <c r="P1368" i="86"/>
  <c r="O1368" i="86"/>
  <c r="N1368" i="86"/>
  <c r="M1368" i="86"/>
  <c r="L1368" i="86"/>
  <c r="K1368" i="86"/>
  <c r="J1368" i="86"/>
  <c r="AG1367" i="86"/>
  <c r="AF1367" i="86"/>
  <c r="AE1367" i="86"/>
  <c r="AD1367" i="86"/>
  <c r="AC1367" i="86"/>
  <c r="AB1367" i="86"/>
  <c r="AA1367" i="86"/>
  <c r="Z1367" i="86"/>
  <c r="Y1367" i="86"/>
  <c r="X1367" i="86"/>
  <c r="W1367" i="86"/>
  <c r="V1367" i="86"/>
  <c r="U1367" i="86"/>
  <c r="T1367" i="86"/>
  <c r="S1367" i="86"/>
  <c r="R1367" i="86"/>
  <c r="Q1367" i="86"/>
  <c r="P1367" i="86"/>
  <c r="O1367" i="86"/>
  <c r="N1367" i="86"/>
  <c r="M1367" i="86"/>
  <c r="L1367" i="86"/>
  <c r="K1367" i="86"/>
  <c r="J1367" i="86"/>
  <c r="AG1366" i="86"/>
  <c r="AF1366" i="86"/>
  <c r="AE1366" i="86"/>
  <c r="AD1366" i="86"/>
  <c r="AC1366" i="86"/>
  <c r="AB1366" i="86"/>
  <c r="AA1366" i="86"/>
  <c r="Z1366" i="86"/>
  <c r="Y1366" i="86"/>
  <c r="X1366" i="86"/>
  <c r="W1366" i="86"/>
  <c r="V1366" i="86"/>
  <c r="U1366" i="86"/>
  <c r="T1366" i="86"/>
  <c r="S1366" i="86"/>
  <c r="R1366" i="86"/>
  <c r="Q1366" i="86"/>
  <c r="P1366" i="86"/>
  <c r="O1366" i="86"/>
  <c r="N1366" i="86"/>
  <c r="M1366" i="86"/>
  <c r="L1366" i="86"/>
  <c r="K1366" i="86"/>
  <c r="J1366" i="86"/>
  <c r="AG1365" i="86"/>
  <c r="AF1365" i="86"/>
  <c r="AE1365" i="86"/>
  <c r="AD1365" i="86"/>
  <c r="AC1365" i="86"/>
  <c r="AB1365" i="86"/>
  <c r="AA1365" i="86"/>
  <c r="Z1365" i="86"/>
  <c r="Y1365" i="86"/>
  <c r="X1365" i="86"/>
  <c r="W1365" i="86"/>
  <c r="V1365" i="86"/>
  <c r="U1365" i="86"/>
  <c r="T1365" i="86"/>
  <c r="S1365" i="86"/>
  <c r="R1365" i="86"/>
  <c r="Q1365" i="86"/>
  <c r="P1365" i="86"/>
  <c r="O1365" i="86"/>
  <c r="N1365" i="86"/>
  <c r="M1365" i="86"/>
  <c r="L1365" i="86"/>
  <c r="K1365" i="86"/>
  <c r="J1365" i="86"/>
  <c r="AG1364" i="86"/>
  <c r="AF1364" i="86"/>
  <c r="AE1364" i="86"/>
  <c r="AD1364" i="86"/>
  <c r="AC1364" i="86"/>
  <c r="AB1364" i="86"/>
  <c r="AA1364" i="86"/>
  <c r="Z1364" i="86"/>
  <c r="Y1364" i="86"/>
  <c r="X1364" i="86"/>
  <c r="W1364" i="86"/>
  <c r="V1364" i="86"/>
  <c r="U1364" i="86"/>
  <c r="T1364" i="86"/>
  <c r="S1364" i="86"/>
  <c r="R1364" i="86"/>
  <c r="Q1364" i="86"/>
  <c r="P1364" i="86"/>
  <c r="O1364" i="86"/>
  <c r="N1364" i="86"/>
  <c r="M1364" i="86"/>
  <c r="L1364" i="86"/>
  <c r="K1364" i="86"/>
  <c r="J1364" i="86"/>
  <c r="AG1352" i="86"/>
  <c r="AF1352" i="86"/>
  <c r="AE1352" i="86"/>
  <c r="AD1352" i="86"/>
  <c r="AC1352" i="86"/>
  <c r="AB1352" i="86"/>
  <c r="AA1352" i="86"/>
  <c r="Y1352" i="86"/>
  <c r="X1352" i="86"/>
  <c r="W1352" i="86"/>
  <c r="V1352" i="86"/>
  <c r="U1352" i="86"/>
  <c r="T1352" i="86"/>
  <c r="S1352" i="86"/>
  <c r="R1352" i="86"/>
  <c r="Q1352" i="86"/>
  <c r="P1352" i="86"/>
  <c r="O1352" i="86"/>
  <c r="M1352" i="86"/>
  <c r="L1352" i="86"/>
  <c r="K1352" i="86"/>
  <c r="J1352" i="86"/>
  <c r="AG1351" i="86"/>
  <c r="AF1351" i="86"/>
  <c r="AE1351" i="86"/>
  <c r="AD1351" i="86"/>
  <c r="AC1351" i="86"/>
  <c r="AB1351" i="86"/>
  <c r="AA1351" i="86"/>
  <c r="Z1351" i="86"/>
  <c r="Y1351" i="86"/>
  <c r="X1351" i="86"/>
  <c r="W1351" i="86"/>
  <c r="V1351" i="86"/>
  <c r="U1351" i="86"/>
  <c r="T1351" i="86"/>
  <c r="S1351" i="86"/>
  <c r="R1351" i="86"/>
  <c r="Q1351" i="86"/>
  <c r="P1351" i="86"/>
  <c r="O1351" i="86"/>
  <c r="N1351" i="86"/>
  <c r="M1351" i="86"/>
  <c r="L1351" i="86"/>
  <c r="K1351" i="86"/>
  <c r="J1351" i="86"/>
  <c r="AG1350" i="86"/>
  <c r="AF1350" i="86"/>
  <c r="AE1350" i="86"/>
  <c r="AD1350" i="86"/>
  <c r="AC1350" i="86"/>
  <c r="AB1350" i="86"/>
  <c r="AA1350" i="86"/>
  <c r="Z1350" i="86"/>
  <c r="Y1350" i="86"/>
  <c r="X1350" i="86"/>
  <c r="W1350" i="86"/>
  <c r="V1350" i="86"/>
  <c r="U1350" i="86"/>
  <c r="T1350" i="86"/>
  <c r="S1350" i="86"/>
  <c r="R1350" i="86"/>
  <c r="Q1350" i="86"/>
  <c r="P1350" i="86"/>
  <c r="O1350" i="86"/>
  <c r="N1350" i="86"/>
  <c r="M1350" i="86"/>
  <c r="L1350" i="86"/>
  <c r="K1350" i="86"/>
  <c r="J1350" i="86"/>
  <c r="AG1349" i="86"/>
  <c r="AF1349" i="86"/>
  <c r="AE1349" i="86"/>
  <c r="AD1349" i="86"/>
  <c r="AC1349" i="86"/>
  <c r="AB1349" i="86"/>
  <c r="AA1349" i="86"/>
  <c r="Z1349" i="86"/>
  <c r="Y1349" i="86"/>
  <c r="X1349" i="86"/>
  <c r="W1349" i="86"/>
  <c r="V1349" i="86"/>
  <c r="U1349" i="86"/>
  <c r="T1349" i="86"/>
  <c r="S1349" i="86"/>
  <c r="R1349" i="86"/>
  <c r="Q1349" i="86"/>
  <c r="P1349" i="86"/>
  <c r="O1349" i="86"/>
  <c r="N1349" i="86"/>
  <c r="M1349" i="86"/>
  <c r="L1349" i="86"/>
  <c r="K1349" i="86"/>
  <c r="J1349" i="86"/>
  <c r="AG1348" i="86"/>
  <c r="AF1348" i="86"/>
  <c r="AE1348" i="86"/>
  <c r="AD1348" i="86"/>
  <c r="AC1348" i="86"/>
  <c r="AB1348" i="86"/>
  <c r="AA1348" i="86"/>
  <c r="Z1348" i="86"/>
  <c r="Y1348" i="86"/>
  <c r="X1348" i="86"/>
  <c r="W1348" i="86"/>
  <c r="V1348" i="86"/>
  <c r="U1348" i="86"/>
  <c r="T1348" i="86"/>
  <c r="S1348" i="86"/>
  <c r="R1348" i="86"/>
  <c r="Q1348" i="86"/>
  <c r="P1348" i="86"/>
  <c r="O1348" i="86"/>
  <c r="N1348" i="86"/>
  <c r="M1348" i="86"/>
  <c r="L1348" i="86"/>
  <c r="K1348" i="86"/>
  <c r="J1348" i="86"/>
  <c r="AG1347" i="86"/>
  <c r="AF1347" i="86"/>
  <c r="AE1347" i="86"/>
  <c r="AD1347" i="86"/>
  <c r="AC1347" i="86"/>
  <c r="AB1347" i="86"/>
  <c r="AA1347" i="86"/>
  <c r="Z1347" i="86"/>
  <c r="Y1347" i="86"/>
  <c r="X1347" i="86"/>
  <c r="W1347" i="86"/>
  <c r="V1347" i="86"/>
  <c r="U1347" i="86"/>
  <c r="T1347" i="86"/>
  <c r="S1347" i="86"/>
  <c r="R1347" i="86"/>
  <c r="Q1347" i="86"/>
  <c r="P1347" i="86"/>
  <c r="O1347" i="86"/>
  <c r="N1347" i="86"/>
  <c r="M1347" i="86"/>
  <c r="L1347" i="86"/>
  <c r="K1347" i="86"/>
  <c r="J1347" i="86"/>
  <c r="AG1346" i="86"/>
  <c r="AF1346" i="86"/>
  <c r="AE1346" i="86"/>
  <c r="AD1346" i="86"/>
  <c r="AC1346" i="86"/>
  <c r="AB1346" i="86"/>
  <c r="AA1346" i="86"/>
  <c r="Z1346" i="86"/>
  <c r="Y1346" i="86"/>
  <c r="X1346" i="86"/>
  <c r="W1346" i="86"/>
  <c r="V1346" i="86"/>
  <c r="U1346" i="86"/>
  <c r="T1346" i="86"/>
  <c r="S1346" i="86"/>
  <c r="R1346" i="86"/>
  <c r="Q1346" i="86"/>
  <c r="P1346" i="86"/>
  <c r="O1346" i="86"/>
  <c r="N1346" i="86"/>
  <c r="M1346" i="86"/>
  <c r="L1346" i="86"/>
  <c r="K1346" i="86"/>
  <c r="J1346" i="86"/>
  <c r="AG1345" i="86"/>
  <c r="AF1345" i="86"/>
  <c r="AE1345" i="86"/>
  <c r="AD1345" i="86"/>
  <c r="AC1345" i="86"/>
  <c r="AB1345" i="86"/>
  <c r="AA1345" i="86"/>
  <c r="Z1345" i="86"/>
  <c r="Y1345" i="86"/>
  <c r="X1345" i="86"/>
  <c r="W1345" i="86"/>
  <c r="V1345" i="86"/>
  <c r="U1345" i="86"/>
  <c r="T1345" i="86"/>
  <c r="S1345" i="86"/>
  <c r="R1345" i="86"/>
  <c r="Q1345" i="86"/>
  <c r="P1345" i="86"/>
  <c r="O1345" i="86"/>
  <c r="N1345" i="86"/>
  <c r="M1345" i="86"/>
  <c r="L1345" i="86"/>
  <c r="K1345" i="86"/>
  <c r="J1345" i="86"/>
  <c r="AG1344" i="86"/>
  <c r="AF1344" i="86"/>
  <c r="AE1344" i="86"/>
  <c r="AD1344" i="86"/>
  <c r="AC1344" i="86"/>
  <c r="AB1344" i="86"/>
  <c r="AA1344" i="86"/>
  <c r="Z1344" i="86"/>
  <c r="Y1344" i="86"/>
  <c r="X1344" i="86"/>
  <c r="W1344" i="86"/>
  <c r="V1344" i="86"/>
  <c r="U1344" i="86"/>
  <c r="T1344" i="86"/>
  <c r="S1344" i="86"/>
  <c r="R1344" i="86"/>
  <c r="Q1344" i="86"/>
  <c r="P1344" i="86"/>
  <c r="O1344" i="86"/>
  <c r="N1344" i="86"/>
  <c r="M1344" i="86"/>
  <c r="L1344" i="86"/>
  <c r="K1344" i="86"/>
  <c r="J1344" i="86"/>
  <c r="AG1343" i="86"/>
  <c r="AF1343" i="86"/>
  <c r="AE1343" i="86"/>
  <c r="AD1343" i="86"/>
  <c r="AC1343" i="86"/>
  <c r="AB1343" i="86"/>
  <c r="AA1343" i="86"/>
  <c r="Z1343" i="86"/>
  <c r="Y1343" i="86"/>
  <c r="X1343" i="86"/>
  <c r="W1343" i="86"/>
  <c r="V1343" i="86"/>
  <c r="U1343" i="86"/>
  <c r="T1343" i="86"/>
  <c r="S1343" i="86"/>
  <c r="R1343" i="86"/>
  <c r="Q1343" i="86"/>
  <c r="P1343" i="86"/>
  <c r="O1343" i="86"/>
  <c r="N1343" i="86"/>
  <c r="M1343" i="86"/>
  <c r="L1343" i="86"/>
  <c r="K1343" i="86"/>
  <c r="J1343" i="86"/>
  <c r="AG1342" i="86"/>
  <c r="AF1342" i="86"/>
  <c r="AE1342" i="86"/>
  <c r="AD1342" i="86"/>
  <c r="AC1342" i="86"/>
  <c r="AB1342" i="86"/>
  <c r="AA1342" i="86"/>
  <c r="Z1342" i="86"/>
  <c r="Y1342" i="86"/>
  <c r="X1342" i="86"/>
  <c r="W1342" i="86"/>
  <c r="V1342" i="86"/>
  <c r="U1342" i="86"/>
  <c r="T1342" i="86"/>
  <c r="S1342" i="86"/>
  <c r="R1342" i="86"/>
  <c r="Q1342" i="86"/>
  <c r="P1342" i="86"/>
  <c r="O1342" i="86"/>
  <c r="N1342" i="86"/>
  <c r="M1342" i="86"/>
  <c r="L1342" i="86"/>
  <c r="K1342" i="86"/>
  <c r="J1342" i="86"/>
  <c r="AG1341" i="86"/>
  <c r="AF1341" i="86"/>
  <c r="AE1341" i="86"/>
  <c r="AD1341" i="86"/>
  <c r="AC1341" i="86"/>
  <c r="AB1341" i="86"/>
  <c r="AA1341" i="86"/>
  <c r="Z1341" i="86"/>
  <c r="Y1341" i="86"/>
  <c r="X1341" i="86"/>
  <c r="W1341" i="86"/>
  <c r="V1341" i="86"/>
  <c r="U1341" i="86"/>
  <c r="T1341" i="86"/>
  <c r="S1341" i="86"/>
  <c r="R1341" i="86"/>
  <c r="Q1341" i="86"/>
  <c r="P1341" i="86"/>
  <c r="O1341" i="86"/>
  <c r="N1341" i="86"/>
  <c r="M1341" i="86"/>
  <c r="L1341" i="86"/>
  <c r="K1341" i="86"/>
  <c r="J1341" i="86"/>
  <c r="AG1333" i="86"/>
  <c r="AF1333" i="86"/>
  <c r="AE1333" i="86"/>
  <c r="AD1333" i="86"/>
  <c r="AC1333" i="86"/>
  <c r="AB1333" i="86"/>
  <c r="AA1333" i="86"/>
  <c r="Z1333" i="86"/>
  <c r="Y1333" i="86"/>
  <c r="X1333" i="86"/>
  <c r="W1333" i="86"/>
  <c r="V1333" i="86"/>
  <c r="U1333" i="86"/>
  <c r="T1333" i="86"/>
  <c r="S1333" i="86"/>
  <c r="R1333" i="86"/>
  <c r="Q1333" i="86"/>
  <c r="P1333" i="86"/>
  <c r="AG1332" i="86"/>
  <c r="AF1332" i="86"/>
  <c r="AE1332" i="86"/>
  <c r="AD1332" i="86"/>
  <c r="AC1332" i="86"/>
  <c r="AB1332" i="86"/>
  <c r="AA1332" i="86"/>
  <c r="Z1332" i="86"/>
  <c r="Y1332" i="86"/>
  <c r="X1332" i="86"/>
  <c r="W1332" i="86"/>
  <c r="V1332" i="86"/>
  <c r="U1332" i="86"/>
  <c r="T1332" i="86"/>
  <c r="S1332" i="86"/>
  <c r="R1332" i="86"/>
  <c r="Q1332" i="86"/>
  <c r="P1332" i="86"/>
  <c r="AG1331" i="86"/>
  <c r="AF1331" i="86"/>
  <c r="AE1331" i="86"/>
  <c r="AD1331" i="86"/>
  <c r="AC1331" i="86"/>
  <c r="AB1331" i="86"/>
  <c r="AA1331" i="86"/>
  <c r="Z1331" i="86"/>
  <c r="Y1331" i="86"/>
  <c r="X1331" i="86"/>
  <c r="W1331" i="86"/>
  <c r="V1331" i="86"/>
  <c r="U1331" i="86"/>
  <c r="T1331" i="86"/>
  <c r="S1331" i="86"/>
  <c r="R1331" i="86"/>
  <c r="Q1331" i="86"/>
  <c r="P1331" i="86"/>
  <c r="AG1330" i="86"/>
  <c r="AF1330" i="86"/>
  <c r="AE1330" i="86"/>
  <c r="AD1330" i="86"/>
  <c r="AC1330" i="86"/>
  <c r="AB1330" i="86"/>
  <c r="AA1330" i="86"/>
  <c r="Z1330" i="86"/>
  <c r="Y1330" i="86"/>
  <c r="X1330" i="86"/>
  <c r="W1330" i="86"/>
  <c r="V1330" i="86"/>
  <c r="U1330" i="86"/>
  <c r="T1330" i="86"/>
  <c r="S1330" i="86"/>
  <c r="R1330" i="86"/>
  <c r="Q1330" i="86"/>
  <c r="P1330" i="86"/>
  <c r="AG1329" i="86"/>
  <c r="AF1329" i="86"/>
  <c r="AE1329" i="86"/>
  <c r="AD1329" i="86"/>
  <c r="AC1329" i="86"/>
  <c r="AB1329" i="86"/>
  <c r="AA1329" i="86"/>
  <c r="Z1329" i="86"/>
  <c r="Y1329" i="86"/>
  <c r="X1329" i="86"/>
  <c r="W1329" i="86"/>
  <c r="V1329" i="86"/>
  <c r="U1329" i="86"/>
  <c r="T1329" i="86"/>
  <c r="S1329" i="86"/>
  <c r="R1329" i="86"/>
  <c r="Q1329" i="86"/>
  <c r="P1329" i="86"/>
  <c r="AG1328" i="86"/>
  <c r="AF1328" i="86"/>
  <c r="AE1328" i="86"/>
  <c r="AD1328" i="86"/>
  <c r="AC1328" i="86"/>
  <c r="AB1328" i="86"/>
  <c r="AA1328" i="86"/>
  <c r="Z1328" i="86"/>
  <c r="Y1328" i="86"/>
  <c r="X1328" i="86"/>
  <c r="W1328" i="86"/>
  <c r="V1328" i="86"/>
  <c r="U1328" i="86"/>
  <c r="T1328" i="86"/>
  <c r="S1328" i="86"/>
  <c r="R1328" i="86"/>
  <c r="Q1328" i="86"/>
  <c r="P1328" i="86"/>
  <c r="AG1319" i="86"/>
  <c r="AF1319" i="86"/>
  <c r="AE1319" i="86"/>
  <c r="AD1319" i="86"/>
  <c r="AC1319" i="86"/>
  <c r="AB1319" i="86"/>
  <c r="AA1319" i="86"/>
  <c r="Z1319" i="86"/>
  <c r="Y1319" i="86"/>
  <c r="X1319" i="86"/>
  <c r="W1319" i="86"/>
  <c r="V1319" i="86"/>
  <c r="U1319" i="86"/>
  <c r="T1319" i="86"/>
  <c r="S1319" i="86"/>
  <c r="R1319" i="86"/>
  <c r="Q1319" i="86"/>
  <c r="P1319" i="86"/>
  <c r="O1319" i="86"/>
  <c r="N1319" i="86"/>
  <c r="AG1318" i="86"/>
  <c r="AF1318" i="86"/>
  <c r="AE1318" i="86"/>
  <c r="AD1318" i="86"/>
  <c r="AC1318" i="86"/>
  <c r="AB1318" i="86"/>
  <c r="AA1318" i="86"/>
  <c r="Z1318" i="86"/>
  <c r="Y1318" i="86"/>
  <c r="X1318" i="86"/>
  <c r="W1318" i="86"/>
  <c r="V1318" i="86"/>
  <c r="U1318" i="86"/>
  <c r="T1318" i="86"/>
  <c r="S1318" i="86"/>
  <c r="R1318" i="86"/>
  <c r="Q1318" i="86"/>
  <c r="P1318" i="86"/>
  <c r="O1318" i="86"/>
  <c r="N1318" i="86"/>
  <c r="AG1317" i="86"/>
  <c r="AF1317" i="86"/>
  <c r="AE1317" i="86"/>
  <c r="AD1317" i="86"/>
  <c r="AC1317" i="86"/>
  <c r="AB1317" i="86"/>
  <c r="AA1317" i="86"/>
  <c r="Z1317" i="86"/>
  <c r="Y1317" i="86"/>
  <c r="X1317" i="86"/>
  <c r="W1317" i="86"/>
  <c r="V1317" i="86"/>
  <c r="U1317" i="86"/>
  <c r="T1317" i="86"/>
  <c r="S1317" i="86"/>
  <c r="R1317" i="86"/>
  <c r="Q1317" i="86"/>
  <c r="P1317" i="86"/>
  <c r="O1317" i="86"/>
  <c r="N1317" i="86"/>
  <c r="AG1316" i="86"/>
  <c r="AF1316" i="86"/>
  <c r="AE1316" i="86"/>
  <c r="AD1316" i="86"/>
  <c r="AC1316" i="86"/>
  <c r="AB1316" i="86"/>
  <c r="AA1316" i="86"/>
  <c r="Z1316" i="86"/>
  <c r="Y1316" i="86"/>
  <c r="X1316" i="86"/>
  <c r="W1316" i="86"/>
  <c r="V1316" i="86"/>
  <c r="U1316" i="86"/>
  <c r="T1316" i="86"/>
  <c r="S1316" i="86"/>
  <c r="R1316" i="86"/>
  <c r="Q1316" i="86"/>
  <c r="P1316" i="86"/>
  <c r="O1316" i="86"/>
  <c r="N1316" i="86"/>
  <c r="AG1315" i="86"/>
  <c r="AF1315" i="86"/>
  <c r="AE1315" i="86"/>
  <c r="AD1315" i="86"/>
  <c r="AC1315" i="86"/>
  <c r="AB1315" i="86"/>
  <c r="AA1315" i="86"/>
  <c r="Z1315" i="86"/>
  <c r="Y1315" i="86"/>
  <c r="X1315" i="86"/>
  <c r="W1315" i="86"/>
  <c r="V1315" i="86"/>
  <c r="U1315" i="86"/>
  <c r="T1315" i="86"/>
  <c r="S1315" i="86"/>
  <c r="R1315" i="86"/>
  <c r="Q1315" i="86"/>
  <c r="P1315" i="86"/>
  <c r="O1315" i="86"/>
  <c r="N1315" i="86"/>
  <c r="AG1314" i="86"/>
  <c r="AF1314" i="86"/>
  <c r="AE1314" i="86"/>
  <c r="AD1314" i="86"/>
  <c r="AC1314" i="86"/>
  <c r="AB1314" i="86"/>
  <c r="AA1314" i="86"/>
  <c r="Z1314" i="86"/>
  <c r="Y1314" i="86"/>
  <c r="X1314" i="86"/>
  <c r="W1314" i="86"/>
  <c r="V1314" i="86"/>
  <c r="U1314" i="86"/>
  <c r="T1314" i="86"/>
  <c r="S1314" i="86"/>
  <c r="R1314" i="86"/>
  <c r="Q1314" i="86"/>
  <c r="P1314" i="86"/>
  <c r="O1314" i="86"/>
  <c r="N1314" i="86"/>
  <c r="M1309" i="86"/>
  <c r="L1309" i="86"/>
  <c r="K1309" i="86"/>
  <c r="J1309" i="86"/>
  <c r="I1309" i="86"/>
  <c r="H1309" i="86"/>
  <c r="G1309" i="86"/>
  <c r="F1309" i="86"/>
  <c r="E1309" i="86"/>
  <c r="D1309" i="86"/>
  <c r="M1308" i="86"/>
  <c r="L1308" i="86"/>
  <c r="K1308" i="86"/>
  <c r="J1308" i="86"/>
  <c r="I1308" i="86"/>
  <c r="H1308" i="86"/>
  <c r="G1308" i="86"/>
  <c r="F1308" i="86"/>
  <c r="E1308" i="86"/>
  <c r="D1308" i="86"/>
  <c r="M1306" i="86"/>
  <c r="L1306" i="86"/>
  <c r="K1306" i="86"/>
  <c r="J1306" i="86"/>
  <c r="I1306" i="86"/>
  <c r="H1306" i="86"/>
  <c r="G1306" i="86"/>
  <c r="F1306" i="86"/>
  <c r="E1306" i="86"/>
  <c r="D1306" i="86"/>
  <c r="M1305" i="86"/>
  <c r="L1305" i="86"/>
  <c r="K1305" i="86"/>
  <c r="J1305" i="86"/>
  <c r="I1305" i="86"/>
  <c r="H1305" i="86"/>
  <c r="G1305" i="86"/>
  <c r="F1305" i="86"/>
  <c r="E1305" i="86"/>
  <c r="D1305" i="86"/>
  <c r="AG1309" i="86"/>
  <c r="AF1309" i="86"/>
  <c r="AE1309" i="86"/>
  <c r="AD1309" i="86"/>
  <c r="AC1309" i="86"/>
  <c r="AB1309" i="86"/>
  <c r="AA1309" i="86"/>
  <c r="Z1309" i="86"/>
  <c r="Y1309" i="86"/>
  <c r="X1309" i="86"/>
  <c r="W1309" i="86"/>
  <c r="V1309" i="86"/>
  <c r="U1309" i="86"/>
  <c r="T1309" i="86"/>
  <c r="S1309" i="86"/>
  <c r="R1309" i="86"/>
  <c r="Q1309" i="86"/>
  <c r="P1309" i="86"/>
  <c r="O1309" i="86"/>
  <c r="N1309" i="86"/>
  <c r="AG1308" i="86"/>
  <c r="AF1308" i="86"/>
  <c r="AE1308" i="86"/>
  <c r="AD1308" i="86"/>
  <c r="AC1308" i="86"/>
  <c r="AB1308" i="86"/>
  <c r="AA1308" i="86"/>
  <c r="Z1308" i="86"/>
  <c r="Y1308" i="86"/>
  <c r="X1308" i="86"/>
  <c r="W1308" i="86"/>
  <c r="V1308" i="86"/>
  <c r="U1308" i="86"/>
  <c r="T1308" i="86"/>
  <c r="S1308" i="86"/>
  <c r="R1308" i="86"/>
  <c r="Q1308" i="86"/>
  <c r="P1308" i="86"/>
  <c r="O1308" i="86"/>
  <c r="N1308" i="86"/>
  <c r="AG1307" i="86"/>
  <c r="AF1307" i="86"/>
  <c r="AE1307" i="86"/>
  <c r="AD1307" i="86"/>
  <c r="AC1307" i="86"/>
  <c r="AB1307" i="86"/>
  <c r="AA1307" i="86"/>
  <c r="Z1307" i="86"/>
  <c r="Y1307" i="86"/>
  <c r="X1307" i="86"/>
  <c r="W1307" i="86"/>
  <c r="V1307" i="86"/>
  <c r="U1307" i="86"/>
  <c r="T1307" i="86"/>
  <c r="S1307" i="86"/>
  <c r="R1307" i="86"/>
  <c r="Q1307" i="86"/>
  <c r="P1307" i="86"/>
  <c r="O1307" i="86"/>
  <c r="N1307" i="86"/>
  <c r="AG1306" i="86"/>
  <c r="AF1306" i="86"/>
  <c r="AE1306" i="86"/>
  <c r="AD1306" i="86"/>
  <c r="AC1306" i="86"/>
  <c r="AB1306" i="86"/>
  <c r="AA1306" i="86"/>
  <c r="Z1306" i="86"/>
  <c r="Y1306" i="86"/>
  <c r="X1306" i="86"/>
  <c r="W1306" i="86"/>
  <c r="V1306" i="86"/>
  <c r="U1306" i="86"/>
  <c r="T1306" i="86"/>
  <c r="S1306" i="86"/>
  <c r="R1306" i="86"/>
  <c r="Q1306" i="86"/>
  <c r="P1306" i="86"/>
  <c r="O1306" i="86"/>
  <c r="N1306" i="86"/>
  <c r="AG1305" i="86"/>
  <c r="AF1305" i="86"/>
  <c r="AE1305" i="86"/>
  <c r="AD1305" i="86"/>
  <c r="AC1305" i="86"/>
  <c r="AB1305" i="86"/>
  <c r="AA1305" i="86"/>
  <c r="Z1305" i="86"/>
  <c r="Y1305" i="86"/>
  <c r="X1305" i="86"/>
  <c r="W1305" i="86"/>
  <c r="V1305" i="86"/>
  <c r="U1305" i="86"/>
  <c r="T1305" i="86"/>
  <c r="S1305" i="86"/>
  <c r="R1305" i="86"/>
  <c r="Q1305" i="86"/>
  <c r="P1305" i="86"/>
  <c r="O1305" i="86"/>
  <c r="N1305" i="86"/>
  <c r="AG1304" i="86"/>
  <c r="AF1304" i="86"/>
  <c r="AE1304" i="86"/>
  <c r="AD1304" i="86"/>
  <c r="AC1304" i="86"/>
  <c r="AB1304" i="86"/>
  <c r="AA1304" i="86"/>
  <c r="Z1304" i="86"/>
  <c r="Y1304" i="86"/>
  <c r="X1304" i="86"/>
  <c r="W1304" i="86"/>
  <c r="V1304" i="86"/>
  <c r="U1304" i="86"/>
  <c r="T1304" i="86"/>
  <c r="S1304" i="86"/>
  <c r="R1304" i="86"/>
  <c r="Q1304" i="86"/>
  <c r="P1304" i="86"/>
  <c r="O1304" i="86"/>
  <c r="N1304" i="86"/>
  <c r="AG1303" i="86"/>
  <c r="AF1303" i="86"/>
  <c r="AE1303" i="86"/>
  <c r="AD1303" i="86"/>
  <c r="AC1303" i="86"/>
  <c r="AB1303" i="86"/>
  <c r="AA1303" i="86"/>
  <c r="Z1303" i="86"/>
  <c r="Y1303" i="86"/>
  <c r="X1303" i="86"/>
  <c r="W1303" i="86"/>
  <c r="V1303" i="86"/>
  <c r="U1303" i="86"/>
  <c r="T1303" i="86"/>
  <c r="S1303" i="86"/>
  <c r="R1303" i="86"/>
  <c r="Q1303" i="86"/>
  <c r="P1303" i="86"/>
  <c r="O1303" i="86"/>
  <c r="N1303" i="86"/>
  <c r="AG1302" i="86"/>
  <c r="AF1302" i="86"/>
  <c r="AE1302" i="86"/>
  <c r="AD1302" i="86"/>
  <c r="AC1302" i="86"/>
  <c r="AB1302" i="86"/>
  <c r="AA1302" i="86"/>
  <c r="Z1302" i="86"/>
  <c r="Y1302" i="86"/>
  <c r="X1302" i="86"/>
  <c r="W1302" i="86"/>
  <c r="V1302" i="86"/>
  <c r="U1302" i="86"/>
  <c r="T1302" i="86"/>
  <c r="S1302" i="86"/>
  <c r="R1302" i="86"/>
  <c r="Q1302" i="86"/>
  <c r="P1302" i="86"/>
  <c r="O1302" i="86"/>
  <c r="N1302" i="86"/>
  <c r="AG1301" i="86"/>
  <c r="AF1301" i="86"/>
  <c r="AE1301" i="86"/>
  <c r="AD1301" i="86"/>
  <c r="AC1301" i="86"/>
  <c r="AB1301" i="86"/>
  <c r="AA1301" i="86"/>
  <c r="Z1301" i="86"/>
  <c r="Y1301" i="86"/>
  <c r="X1301" i="86"/>
  <c r="W1301" i="86"/>
  <c r="V1301" i="86"/>
  <c r="U1301" i="86"/>
  <c r="T1301" i="86"/>
  <c r="S1301" i="86"/>
  <c r="R1301" i="86"/>
  <c r="Q1301" i="86"/>
  <c r="P1301" i="86"/>
  <c r="O1301" i="86"/>
  <c r="N1301" i="86"/>
  <c r="AG1300" i="86"/>
  <c r="AF1300" i="86"/>
  <c r="AE1300" i="86"/>
  <c r="AD1300" i="86"/>
  <c r="AC1300" i="86"/>
  <c r="AB1300" i="86"/>
  <c r="AA1300" i="86"/>
  <c r="Z1300" i="86"/>
  <c r="Y1300" i="86"/>
  <c r="X1300" i="86"/>
  <c r="W1300" i="86"/>
  <c r="V1300" i="86"/>
  <c r="U1300" i="86"/>
  <c r="T1300" i="86"/>
  <c r="S1300" i="86"/>
  <c r="R1300" i="86"/>
  <c r="Q1300" i="86"/>
  <c r="P1300" i="86"/>
  <c r="O1300" i="86"/>
  <c r="N1300" i="86"/>
  <c r="M1300" i="86"/>
  <c r="L1300" i="86"/>
  <c r="K1300" i="86"/>
  <c r="J1300" i="86"/>
  <c r="I1300" i="86"/>
  <c r="H1300" i="86"/>
  <c r="G1300" i="86"/>
  <c r="F1300" i="86"/>
  <c r="E1300" i="86"/>
  <c r="D1300" i="86"/>
  <c r="AG1299" i="86"/>
  <c r="AF1299" i="86"/>
  <c r="AE1299" i="86"/>
  <c r="AD1299" i="86"/>
  <c r="AC1299" i="86"/>
  <c r="AB1299" i="86"/>
  <c r="AA1299" i="86"/>
  <c r="Z1299" i="86"/>
  <c r="Y1299" i="86"/>
  <c r="X1299" i="86"/>
  <c r="W1299" i="86"/>
  <c r="V1299" i="86"/>
  <c r="U1299" i="86"/>
  <c r="T1299" i="86"/>
  <c r="S1299" i="86"/>
  <c r="R1299" i="86"/>
  <c r="Q1299" i="86"/>
  <c r="P1299" i="86"/>
  <c r="O1299" i="86"/>
  <c r="N1299" i="86"/>
  <c r="M1299" i="86"/>
  <c r="L1299" i="86"/>
  <c r="K1299" i="86"/>
  <c r="J1299" i="86"/>
  <c r="I1299" i="86"/>
  <c r="H1299" i="86"/>
  <c r="G1299" i="86"/>
  <c r="F1299" i="86"/>
  <c r="E1299" i="86"/>
  <c r="D1299" i="86"/>
  <c r="AG1298" i="86"/>
  <c r="AF1298" i="86"/>
  <c r="AE1298" i="86"/>
  <c r="AD1298" i="86"/>
  <c r="AC1298" i="86"/>
  <c r="AB1298" i="86"/>
  <c r="AA1298" i="86"/>
  <c r="Z1298" i="86"/>
  <c r="Y1298" i="86"/>
  <c r="X1298" i="86"/>
  <c r="W1298" i="86"/>
  <c r="V1298" i="86"/>
  <c r="U1298" i="86"/>
  <c r="T1298" i="86"/>
  <c r="S1298" i="86"/>
  <c r="R1298" i="86"/>
  <c r="Q1298" i="86"/>
  <c r="P1298" i="86"/>
  <c r="O1298" i="86"/>
  <c r="N1298" i="86"/>
  <c r="M1298" i="86"/>
  <c r="L1298" i="86"/>
  <c r="K1298" i="86"/>
  <c r="J1298" i="86"/>
  <c r="I1298" i="86"/>
  <c r="H1298" i="86"/>
  <c r="G1298" i="86"/>
  <c r="F1298" i="86"/>
  <c r="E1298" i="86"/>
  <c r="D1298" i="86"/>
  <c r="AG1297" i="86"/>
  <c r="AF1297" i="86"/>
  <c r="AE1297" i="86"/>
  <c r="AD1297" i="86"/>
  <c r="AC1297" i="86"/>
  <c r="AB1297" i="86"/>
  <c r="AA1297" i="86"/>
  <c r="Z1297" i="86"/>
  <c r="Y1297" i="86"/>
  <c r="X1297" i="86"/>
  <c r="W1297" i="86"/>
  <c r="V1297" i="86"/>
  <c r="U1297" i="86"/>
  <c r="T1297" i="86"/>
  <c r="S1297" i="86"/>
  <c r="R1297" i="86"/>
  <c r="Q1297" i="86"/>
  <c r="P1297" i="86"/>
  <c r="O1297" i="86"/>
  <c r="N1297" i="86"/>
  <c r="M1297" i="86"/>
  <c r="L1297" i="86"/>
  <c r="K1297" i="86"/>
  <c r="J1297" i="86"/>
  <c r="I1297" i="86"/>
  <c r="H1297" i="86"/>
  <c r="G1297" i="86"/>
  <c r="F1297" i="86"/>
  <c r="E1297" i="86"/>
  <c r="D1297" i="86"/>
  <c r="M1295" i="86"/>
  <c r="L1295" i="86"/>
  <c r="K1295" i="86"/>
  <c r="J1295" i="86"/>
  <c r="I1295" i="86"/>
  <c r="H1295" i="86"/>
  <c r="G1295" i="86"/>
  <c r="F1295" i="86"/>
  <c r="E1295" i="86"/>
  <c r="D1295" i="86"/>
  <c r="M1294" i="86"/>
  <c r="L1294" i="86"/>
  <c r="K1294" i="86"/>
  <c r="J1294" i="86"/>
  <c r="I1294" i="86"/>
  <c r="H1294" i="86"/>
  <c r="G1294" i="86"/>
  <c r="F1294" i="86"/>
  <c r="E1294" i="86"/>
  <c r="D1294" i="86"/>
  <c r="M1293" i="86"/>
  <c r="L1293" i="86"/>
  <c r="K1293" i="86"/>
  <c r="J1293" i="86"/>
  <c r="I1293" i="86"/>
  <c r="H1293" i="86"/>
  <c r="G1293" i="86"/>
  <c r="F1293" i="86"/>
  <c r="E1293" i="86"/>
  <c r="D1293" i="86"/>
  <c r="M1292" i="86"/>
  <c r="L1292" i="86"/>
  <c r="K1292" i="86"/>
  <c r="J1292" i="86"/>
  <c r="I1292" i="86"/>
  <c r="H1292" i="86"/>
  <c r="G1292" i="86"/>
  <c r="F1292" i="86"/>
  <c r="E1292" i="86"/>
  <c r="D1292" i="86"/>
  <c r="M1291" i="86"/>
  <c r="L1291" i="86"/>
  <c r="K1291" i="86"/>
  <c r="J1291" i="86"/>
  <c r="I1291" i="86"/>
  <c r="H1291" i="86"/>
  <c r="G1291" i="86"/>
  <c r="F1291" i="86"/>
  <c r="E1291" i="86"/>
  <c r="D1291" i="86"/>
  <c r="M1290" i="86"/>
  <c r="L1290" i="86"/>
  <c r="K1290" i="86"/>
  <c r="J1290" i="86"/>
  <c r="I1290" i="86"/>
  <c r="H1290" i="86"/>
  <c r="G1290" i="86"/>
  <c r="F1290" i="86"/>
  <c r="E1290" i="86"/>
  <c r="D1290" i="86"/>
  <c r="M1289" i="86"/>
  <c r="L1289" i="86"/>
  <c r="K1289" i="86"/>
  <c r="J1289" i="86"/>
  <c r="I1289" i="86"/>
  <c r="H1289" i="86"/>
  <c r="G1289" i="86"/>
  <c r="F1289" i="86"/>
  <c r="E1289" i="86"/>
  <c r="D1289" i="86"/>
  <c r="M1288" i="86"/>
  <c r="L1288" i="86"/>
  <c r="K1288" i="86"/>
  <c r="J1288" i="86"/>
  <c r="I1288" i="86"/>
  <c r="H1288" i="86"/>
  <c r="G1288" i="86"/>
  <c r="F1288" i="86"/>
  <c r="E1288" i="86"/>
  <c r="D1288" i="86"/>
  <c r="M1287" i="86"/>
  <c r="L1287" i="86"/>
  <c r="K1287" i="86"/>
  <c r="J1287" i="86"/>
  <c r="I1287" i="86"/>
  <c r="H1287" i="86"/>
  <c r="G1287" i="86"/>
  <c r="F1287" i="86"/>
  <c r="E1287" i="86"/>
  <c r="D1287" i="86"/>
  <c r="AG1296" i="86"/>
  <c r="AF1296" i="86"/>
  <c r="AE1296" i="86"/>
  <c r="AD1296" i="86"/>
  <c r="AC1296" i="86"/>
  <c r="AB1296" i="86"/>
  <c r="AA1296" i="86"/>
  <c r="Z1296" i="86"/>
  <c r="Y1296" i="86"/>
  <c r="X1296" i="86"/>
  <c r="W1296" i="86"/>
  <c r="V1296" i="86"/>
  <c r="U1296" i="86"/>
  <c r="T1296" i="86"/>
  <c r="S1296" i="86"/>
  <c r="R1296" i="86"/>
  <c r="Q1296" i="86"/>
  <c r="P1296" i="86"/>
  <c r="O1296" i="86"/>
  <c r="N1296" i="86"/>
  <c r="AG1295" i="86"/>
  <c r="AF1295" i="86"/>
  <c r="AE1295" i="86"/>
  <c r="AD1295" i="86"/>
  <c r="AC1295" i="86"/>
  <c r="AB1295" i="86"/>
  <c r="AA1295" i="86"/>
  <c r="Z1295" i="86"/>
  <c r="Y1295" i="86"/>
  <c r="X1295" i="86"/>
  <c r="W1295" i="86"/>
  <c r="V1295" i="86"/>
  <c r="U1295" i="86"/>
  <c r="T1295" i="86"/>
  <c r="S1295" i="86"/>
  <c r="R1295" i="86"/>
  <c r="Q1295" i="86"/>
  <c r="P1295" i="86"/>
  <c r="O1295" i="86"/>
  <c r="N1295" i="86"/>
  <c r="AG1294" i="86"/>
  <c r="AF1294" i="86"/>
  <c r="AE1294" i="86"/>
  <c r="AD1294" i="86"/>
  <c r="AC1294" i="86"/>
  <c r="AB1294" i="86"/>
  <c r="AA1294" i="86"/>
  <c r="Z1294" i="86"/>
  <c r="Y1294" i="86"/>
  <c r="X1294" i="86"/>
  <c r="W1294" i="86"/>
  <c r="V1294" i="86"/>
  <c r="U1294" i="86"/>
  <c r="T1294" i="86"/>
  <c r="S1294" i="86"/>
  <c r="R1294" i="86"/>
  <c r="Q1294" i="86"/>
  <c r="P1294" i="86"/>
  <c r="O1294" i="86"/>
  <c r="N1294" i="86"/>
  <c r="AG1293" i="86"/>
  <c r="AF1293" i="86"/>
  <c r="AE1293" i="86"/>
  <c r="AD1293" i="86"/>
  <c r="AC1293" i="86"/>
  <c r="AB1293" i="86"/>
  <c r="AA1293" i="86"/>
  <c r="Z1293" i="86"/>
  <c r="Y1293" i="86"/>
  <c r="X1293" i="86"/>
  <c r="W1293" i="86"/>
  <c r="V1293" i="86"/>
  <c r="U1293" i="86"/>
  <c r="T1293" i="86"/>
  <c r="S1293" i="86"/>
  <c r="R1293" i="86"/>
  <c r="Q1293" i="86"/>
  <c r="P1293" i="86"/>
  <c r="O1293" i="86"/>
  <c r="N1293" i="86"/>
  <c r="AG1292" i="86"/>
  <c r="AF1292" i="86"/>
  <c r="AE1292" i="86"/>
  <c r="AD1292" i="86"/>
  <c r="AC1292" i="86"/>
  <c r="AB1292" i="86"/>
  <c r="AA1292" i="86"/>
  <c r="Z1292" i="86"/>
  <c r="Y1292" i="86"/>
  <c r="X1292" i="86"/>
  <c r="W1292" i="86"/>
  <c r="V1292" i="86"/>
  <c r="U1292" i="86"/>
  <c r="T1292" i="86"/>
  <c r="S1292" i="86"/>
  <c r="R1292" i="86"/>
  <c r="Q1292" i="86"/>
  <c r="P1292" i="86"/>
  <c r="O1292" i="86"/>
  <c r="N1292" i="86"/>
  <c r="AG1291" i="86"/>
  <c r="AF1291" i="86"/>
  <c r="AE1291" i="86"/>
  <c r="AD1291" i="86"/>
  <c r="AC1291" i="86"/>
  <c r="AB1291" i="86"/>
  <c r="AA1291" i="86"/>
  <c r="Z1291" i="86"/>
  <c r="Y1291" i="86"/>
  <c r="X1291" i="86"/>
  <c r="W1291" i="86"/>
  <c r="V1291" i="86"/>
  <c r="U1291" i="86"/>
  <c r="T1291" i="86"/>
  <c r="S1291" i="86"/>
  <c r="R1291" i="86"/>
  <c r="Q1291" i="86"/>
  <c r="P1291" i="86"/>
  <c r="O1291" i="86"/>
  <c r="N1291" i="86"/>
  <c r="AG1290" i="86"/>
  <c r="AF1290" i="86"/>
  <c r="AE1290" i="86"/>
  <c r="AD1290" i="86"/>
  <c r="AC1290" i="86"/>
  <c r="AB1290" i="86"/>
  <c r="AA1290" i="86"/>
  <c r="Z1290" i="86"/>
  <c r="Y1290" i="86"/>
  <c r="X1290" i="86"/>
  <c r="W1290" i="86"/>
  <c r="V1290" i="86"/>
  <c r="U1290" i="86"/>
  <c r="T1290" i="86"/>
  <c r="S1290" i="86"/>
  <c r="R1290" i="86"/>
  <c r="Q1290" i="86"/>
  <c r="P1290" i="86"/>
  <c r="O1290" i="86"/>
  <c r="N1290" i="86"/>
  <c r="AG1289" i="86"/>
  <c r="AF1289" i="86"/>
  <c r="AE1289" i="86"/>
  <c r="AD1289" i="86"/>
  <c r="AC1289" i="86"/>
  <c r="AB1289" i="86"/>
  <c r="AA1289" i="86"/>
  <c r="Z1289" i="86"/>
  <c r="Y1289" i="86"/>
  <c r="X1289" i="86"/>
  <c r="W1289" i="86"/>
  <c r="V1289" i="86"/>
  <c r="U1289" i="86"/>
  <c r="T1289" i="86"/>
  <c r="S1289" i="86"/>
  <c r="R1289" i="86"/>
  <c r="Q1289" i="86"/>
  <c r="P1289" i="86"/>
  <c r="O1289" i="86"/>
  <c r="N1289" i="86"/>
  <c r="AG1288" i="86"/>
  <c r="AF1288" i="86"/>
  <c r="AE1288" i="86"/>
  <c r="AD1288" i="86"/>
  <c r="AC1288" i="86"/>
  <c r="AB1288" i="86"/>
  <c r="AA1288" i="86"/>
  <c r="Z1288" i="86"/>
  <c r="Y1288" i="86"/>
  <c r="X1288" i="86"/>
  <c r="W1288" i="86"/>
  <c r="V1288" i="86"/>
  <c r="U1288" i="86"/>
  <c r="T1288" i="86"/>
  <c r="S1288" i="86"/>
  <c r="R1288" i="86"/>
  <c r="Q1288" i="86"/>
  <c r="P1288" i="86"/>
  <c r="O1288" i="86"/>
  <c r="N1288" i="86"/>
  <c r="AG1287" i="86"/>
  <c r="AF1287" i="86"/>
  <c r="AE1287" i="86"/>
  <c r="AD1287" i="86"/>
  <c r="AC1287" i="86"/>
  <c r="AB1287" i="86"/>
  <c r="AA1287" i="86"/>
  <c r="Z1287" i="86"/>
  <c r="Y1287" i="86"/>
  <c r="X1287" i="86"/>
  <c r="W1287" i="86"/>
  <c r="V1287" i="86"/>
  <c r="U1287" i="86"/>
  <c r="T1287" i="86"/>
  <c r="S1287" i="86"/>
  <c r="R1287" i="86"/>
  <c r="Q1287" i="86"/>
  <c r="P1287" i="86"/>
  <c r="O1287" i="86"/>
  <c r="N1287" i="86"/>
  <c r="AG1286" i="86"/>
  <c r="AF1286" i="86"/>
  <c r="AE1286" i="86"/>
  <c r="AD1286" i="86"/>
  <c r="AC1286" i="86"/>
  <c r="AB1286" i="86"/>
  <c r="AA1286" i="86"/>
  <c r="Z1286" i="86"/>
  <c r="Y1286" i="86"/>
  <c r="X1286" i="86"/>
  <c r="W1286" i="86"/>
  <c r="V1286" i="86"/>
  <c r="U1286" i="86"/>
  <c r="T1286" i="86"/>
  <c r="S1286" i="86"/>
  <c r="R1286" i="86"/>
  <c r="Q1286" i="86"/>
  <c r="P1286" i="86"/>
  <c r="O1286" i="86"/>
  <c r="N1286" i="86"/>
  <c r="AG1285" i="86"/>
  <c r="AF1285" i="86"/>
  <c r="AE1285" i="86"/>
  <c r="AD1285" i="86"/>
  <c r="AC1285" i="86"/>
  <c r="AB1285" i="86"/>
  <c r="AA1285" i="86"/>
  <c r="Z1285" i="86"/>
  <c r="Y1285" i="86"/>
  <c r="X1285" i="86"/>
  <c r="W1285" i="86"/>
  <c r="V1285" i="86"/>
  <c r="U1285" i="86"/>
  <c r="T1285" i="86"/>
  <c r="S1285" i="86"/>
  <c r="R1285" i="86"/>
  <c r="Q1285" i="86"/>
  <c r="P1285" i="86"/>
  <c r="O1285" i="86"/>
  <c r="N1285" i="86"/>
  <c r="M1264" i="86"/>
  <c r="L1264" i="86"/>
  <c r="K1264" i="86"/>
  <c r="J1264" i="86"/>
  <c r="I1264" i="86"/>
  <c r="H1264" i="86"/>
  <c r="G1264" i="86"/>
  <c r="F1264" i="86"/>
  <c r="E1264" i="86"/>
  <c r="D1264" i="86"/>
  <c r="M1263" i="86"/>
  <c r="L1263" i="86"/>
  <c r="K1263" i="86"/>
  <c r="J1263" i="86"/>
  <c r="I1263" i="86"/>
  <c r="H1263" i="86"/>
  <c r="G1263" i="86"/>
  <c r="F1263" i="86"/>
  <c r="E1263" i="86"/>
  <c r="D1263" i="86"/>
  <c r="M1261" i="86"/>
  <c r="L1261" i="86"/>
  <c r="K1261" i="86"/>
  <c r="J1261" i="86"/>
  <c r="I1261" i="86"/>
  <c r="H1261" i="86"/>
  <c r="G1261" i="86"/>
  <c r="F1261" i="86"/>
  <c r="E1261" i="86"/>
  <c r="D1261" i="86"/>
  <c r="M1260" i="86"/>
  <c r="L1260" i="86"/>
  <c r="K1260" i="86"/>
  <c r="J1260" i="86"/>
  <c r="I1260" i="86"/>
  <c r="H1260" i="86"/>
  <c r="G1260" i="86"/>
  <c r="F1260" i="86"/>
  <c r="E1260" i="86"/>
  <c r="D1260" i="86"/>
  <c r="M1259" i="86"/>
  <c r="L1259" i="86"/>
  <c r="K1259" i="86"/>
  <c r="J1259" i="86"/>
  <c r="I1259" i="86"/>
  <c r="H1259" i="86"/>
  <c r="G1259" i="86"/>
  <c r="F1259" i="86"/>
  <c r="E1259" i="86"/>
  <c r="D1259" i="86"/>
  <c r="M1254" i="86"/>
  <c r="L1254" i="86"/>
  <c r="K1254" i="86"/>
  <c r="J1254" i="86"/>
  <c r="I1254" i="86"/>
  <c r="H1254" i="86"/>
  <c r="G1254" i="86"/>
  <c r="F1254" i="86"/>
  <c r="E1254" i="86"/>
  <c r="D1254" i="86"/>
  <c r="M1253" i="86"/>
  <c r="L1253" i="86"/>
  <c r="K1253" i="86"/>
  <c r="J1253" i="86"/>
  <c r="I1253" i="86"/>
  <c r="H1253" i="86"/>
  <c r="G1253" i="86"/>
  <c r="F1253" i="86"/>
  <c r="E1253" i="86"/>
  <c r="D1253" i="86"/>
  <c r="M1252" i="86"/>
  <c r="L1252" i="86"/>
  <c r="K1252" i="86"/>
  <c r="J1252" i="86"/>
  <c r="I1252" i="86"/>
  <c r="H1252" i="86"/>
  <c r="G1252" i="86"/>
  <c r="F1252" i="86"/>
  <c r="E1252" i="86"/>
  <c r="D1252" i="86"/>
  <c r="M1250" i="86"/>
  <c r="L1250" i="86"/>
  <c r="K1250" i="86"/>
  <c r="J1250" i="86"/>
  <c r="I1250" i="86"/>
  <c r="H1250" i="86"/>
  <c r="G1250" i="86"/>
  <c r="F1250" i="86"/>
  <c r="E1250" i="86"/>
  <c r="D1250" i="86"/>
  <c r="M1249" i="86"/>
  <c r="L1249" i="86"/>
  <c r="K1249" i="86"/>
  <c r="J1249" i="86"/>
  <c r="I1249" i="86"/>
  <c r="H1249" i="86"/>
  <c r="G1249" i="86"/>
  <c r="F1249" i="86"/>
  <c r="E1249" i="86"/>
  <c r="D1249" i="86"/>
  <c r="AG1264" i="86"/>
  <c r="AF1264" i="86"/>
  <c r="AE1264" i="86"/>
  <c r="AD1264" i="86"/>
  <c r="AC1264" i="86"/>
  <c r="AB1264" i="86"/>
  <c r="AA1264" i="86"/>
  <c r="Z1264" i="86"/>
  <c r="Y1264" i="86"/>
  <c r="X1264" i="86"/>
  <c r="W1264" i="86"/>
  <c r="V1264" i="86"/>
  <c r="U1264" i="86"/>
  <c r="T1264" i="86"/>
  <c r="S1264" i="86"/>
  <c r="R1264" i="86"/>
  <c r="Q1264" i="86"/>
  <c r="P1264" i="86"/>
  <c r="O1264" i="86"/>
  <c r="N1264" i="86"/>
  <c r="AG1263" i="86"/>
  <c r="AF1263" i="86"/>
  <c r="AE1263" i="86"/>
  <c r="AD1263" i="86"/>
  <c r="AC1263" i="86"/>
  <c r="AB1263" i="86"/>
  <c r="AA1263" i="86"/>
  <c r="Z1263" i="86"/>
  <c r="Y1263" i="86"/>
  <c r="X1263" i="86"/>
  <c r="W1263" i="86"/>
  <c r="V1263" i="86"/>
  <c r="U1263" i="86"/>
  <c r="T1263" i="86"/>
  <c r="S1263" i="86"/>
  <c r="R1263" i="86"/>
  <c r="Q1263" i="86"/>
  <c r="P1263" i="86"/>
  <c r="O1263" i="86"/>
  <c r="N1263" i="86"/>
  <c r="AG1262" i="86"/>
  <c r="AF1262" i="86"/>
  <c r="AE1262" i="86"/>
  <c r="AD1262" i="86"/>
  <c r="AC1262" i="86"/>
  <c r="AB1262" i="86"/>
  <c r="AA1262" i="86"/>
  <c r="Z1262" i="86"/>
  <c r="Y1262" i="86"/>
  <c r="X1262" i="86"/>
  <c r="W1262" i="86"/>
  <c r="V1262" i="86"/>
  <c r="U1262" i="86"/>
  <c r="T1262" i="86"/>
  <c r="S1262" i="86"/>
  <c r="R1262" i="86"/>
  <c r="Q1262" i="86"/>
  <c r="P1262" i="86"/>
  <c r="O1262" i="86"/>
  <c r="N1262" i="86"/>
  <c r="AG1261" i="86"/>
  <c r="AF1261" i="86"/>
  <c r="AE1261" i="86"/>
  <c r="AD1261" i="86"/>
  <c r="AC1261" i="86"/>
  <c r="AB1261" i="86"/>
  <c r="AA1261" i="86"/>
  <c r="Z1261" i="86"/>
  <c r="Y1261" i="86"/>
  <c r="X1261" i="86"/>
  <c r="W1261" i="86"/>
  <c r="V1261" i="86"/>
  <c r="U1261" i="86"/>
  <c r="T1261" i="86"/>
  <c r="S1261" i="86"/>
  <c r="R1261" i="86"/>
  <c r="Q1261" i="86"/>
  <c r="P1261" i="86"/>
  <c r="O1261" i="86"/>
  <c r="N1261" i="86"/>
  <c r="AG1260" i="86"/>
  <c r="AF1260" i="86"/>
  <c r="AE1260" i="86"/>
  <c r="AD1260" i="86"/>
  <c r="AC1260" i="86"/>
  <c r="AB1260" i="86"/>
  <c r="AA1260" i="86"/>
  <c r="Z1260" i="86"/>
  <c r="Y1260" i="86"/>
  <c r="X1260" i="86"/>
  <c r="W1260" i="86"/>
  <c r="V1260" i="86"/>
  <c r="U1260" i="86"/>
  <c r="T1260" i="86"/>
  <c r="S1260" i="86"/>
  <c r="R1260" i="86"/>
  <c r="Q1260" i="86"/>
  <c r="P1260" i="86"/>
  <c r="O1260" i="86"/>
  <c r="N1260" i="86"/>
  <c r="AG1259" i="86"/>
  <c r="AF1259" i="86"/>
  <c r="AE1259" i="86"/>
  <c r="AD1259" i="86"/>
  <c r="AC1259" i="86"/>
  <c r="AB1259" i="86"/>
  <c r="AA1259" i="86"/>
  <c r="Z1259" i="86"/>
  <c r="Y1259" i="86"/>
  <c r="X1259" i="86"/>
  <c r="W1259" i="86"/>
  <c r="V1259" i="86"/>
  <c r="U1259" i="86"/>
  <c r="T1259" i="86"/>
  <c r="S1259" i="86"/>
  <c r="R1259" i="86"/>
  <c r="Q1259" i="86"/>
  <c r="P1259" i="86"/>
  <c r="O1259" i="86"/>
  <c r="N1259" i="86"/>
  <c r="AG1258" i="86"/>
  <c r="AF1258" i="86"/>
  <c r="AE1258" i="86"/>
  <c r="AD1258" i="86"/>
  <c r="AC1258" i="86"/>
  <c r="AB1258" i="86"/>
  <c r="AA1258" i="86"/>
  <c r="Z1258" i="86"/>
  <c r="Y1258" i="86"/>
  <c r="X1258" i="86"/>
  <c r="W1258" i="86"/>
  <c r="V1258" i="86"/>
  <c r="U1258" i="86"/>
  <c r="T1258" i="86"/>
  <c r="S1258" i="86"/>
  <c r="R1258" i="86"/>
  <c r="Q1258" i="86"/>
  <c r="P1258" i="86"/>
  <c r="O1258" i="86"/>
  <c r="N1258" i="86"/>
  <c r="AG1257" i="86"/>
  <c r="AF1257" i="86"/>
  <c r="AE1257" i="86"/>
  <c r="AD1257" i="86"/>
  <c r="AC1257" i="86"/>
  <c r="AB1257" i="86"/>
  <c r="AA1257" i="86"/>
  <c r="Z1257" i="86"/>
  <c r="Y1257" i="86"/>
  <c r="X1257" i="86"/>
  <c r="W1257" i="86"/>
  <c r="V1257" i="86"/>
  <c r="U1257" i="86"/>
  <c r="T1257" i="86"/>
  <c r="S1257" i="86"/>
  <c r="R1257" i="86"/>
  <c r="Q1257" i="86"/>
  <c r="P1257" i="86"/>
  <c r="O1257" i="86"/>
  <c r="N1257" i="86"/>
  <c r="AG1256" i="86"/>
  <c r="AF1256" i="86"/>
  <c r="AE1256" i="86"/>
  <c r="AD1256" i="86"/>
  <c r="AC1256" i="86"/>
  <c r="AB1256" i="86"/>
  <c r="AA1256" i="86"/>
  <c r="Z1256" i="86"/>
  <c r="Y1256" i="86"/>
  <c r="X1256" i="86"/>
  <c r="W1256" i="86"/>
  <c r="V1256" i="86"/>
  <c r="U1256" i="86"/>
  <c r="T1256" i="86"/>
  <c r="S1256" i="86"/>
  <c r="R1256" i="86"/>
  <c r="Q1256" i="86"/>
  <c r="P1256" i="86"/>
  <c r="O1256" i="86"/>
  <c r="N1256" i="86"/>
  <c r="AG1255" i="86"/>
  <c r="AF1255" i="86"/>
  <c r="AE1255" i="86"/>
  <c r="AD1255" i="86"/>
  <c r="AC1255" i="86"/>
  <c r="AB1255" i="86"/>
  <c r="AA1255" i="86"/>
  <c r="Z1255" i="86"/>
  <c r="Y1255" i="86"/>
  <c r="X1255" i="86"/>
  <c r="W1255" i="86"/>
  <c r="V1255" i="86"/>
  <c r="U1255" i="86"/>
  <c r="T1255" i="86"/>
  <c r="S1255" i="86"/>
  <c r="R1255" i="86"/>
  <c r="Q1255" i="86"/>
  <c r="P1255" i="86"/>
  <c r="O1255" i="86"/>
  <c r="N1255" i="86"/>
  <c r="AG1254" i="86"/>
  <c r="AF1254" i="86"/>
  <c r="AE1254" i="86"/>
  <c r="AD1254" i="86"/>
  <c r="AC1254" i="86"/>
  <c r="AB1254" i="86"/>
  <c r="AA1254" i="86"/>
  <c r="Z1254" i="86"/>
  <c r="Y1254" i="86"/>
  <c r="X1254" i="86"/>
  <c r="W1254" i="86"/>
  <c r="V1254" i="86"/>
  <c r="U1254" i="86"/>
  <c r="T1254" i="86"/>
  <c r="S1254" i="86"/>
  <c r="R1254" i="86"/>
  <c r="Q1254" i="86"/>
  <c r="P1254" i="86"/>
  <c r="O1254" i="86"/>
  <c r="N1254" i="86"/>
  <c r="AG1253" i="86"/>
  <c r="AF1253" i="86"/>
  <c r="AE1253" i="86"/>
  <c r="AD1253" i="86"/>
  <c r="AC1253" i="86"/>
  <c r="AB1253" i="86"/>
  <c r="AA1253" i="86"/>
  <c r="Z1253" i="86"/>
  <c r="Y1253" i="86"/>
  <c r="X1253" i="86"/>
  <c r="W1253" i="86"/>
  <c r="V1253" i="86"/>
  <c r="U1253" i="86"/>
  <c r="T1253" i="86"/>
  <c r="S1253" i="86"/>
  <c r="R1253" i="86"/>
  <c r="Q1253" i="86"/>
  <c r="P1253" i="86"/>
  <c r="O1253" i="86"/>
  <c r="N1253" i="86"/>
  <c r="AG1252" i="86"/>
  <c r="AF1252" i="86"/>
  <c r="AE1252" i="86"/>
  <c r="AD1252" i="86"/>
  <c r="AC1252" i="86"/>
  <c r="AB1252" i="86"/>
  <c r="AA1252" i="86"/>
  <c r="Z1252" i="86"/>
  <c r="Y1252" i="86"/>
  <c r="X1252" i="86"/>
  <c r="W1252" i="86"/>
  <c r="V1252" i="86"/>
  <c r="U1252" i="86"/>
  <c r="T1252" i="86"/>
  <c r="S1252" i="86"/>
  <c r="R1252" i="86"/>
  <c r="Q1252" i="86"/>
  <c r="P1252" i="86"/>
  <c r="O1252" i="86"/>
  <c r="N1252" i="86"/>
  <c r="AG1251" i="86"/>
  <c r="AF1251" i="86"/>
  <c r="AE1251" i="86"/>
  <c r="AD1251" i="86"/>
  <c r="AC1251" i="86"/>
  <c r="AB1251" i="86"/>
  <c r="AA1251" i="86"/>
  <c r="Z1251" i="86"/>
  <c r="Y1251" i="86"/>
  <c r="X1251" i="86"/>
  <c r="W1251" i="86"/>
  <c r="V1251" i="86"/>
  <c r="U1251" i="86"/>
  <c r="T1251" i="86"/>
  <c r="S1251" i="86"/>
  <c r="R1251" i="86"/>
  <c r="Q1251" i="86"/>
  <c r="P1251" i="86"/>
  <c r="O1251" i="86"/>
  <c r="N1251" i="86"/>
  <c r="AG1250" i="86"/>
  <c r="AF1250" i="86"/>
  <c r="AE1250" i="86"/>
  <c r="AD1250" i="86"/>
  <c r="AC1250" i="86"/>
  <c r="AB1250" i="86"/>
  <c r="AA1250" i="86"/>
  <c r="Z1250" i="86"/>
  <c r="Y1250" i="86"/>
  <c r="X1250" i="86"/>
  <c r="W1250" i="86"/>
  <c r="V1250" i="86"/>
  <c r="U1250" i="86"/>
  <c r="T1250" i="86"/>
  <c r="S1250" i="86"/>
  <c r="R1250" i="86"/>
  <c r="Q1250" i="86"/>
  <c r="P1250" i="86"/>
  <c r="O1250" i="86"/>
  <c r="N1250" i="86"/>
  <c r="AG1249" i="86"/>
  <c r="AF1249" i="86"/>
  <c r="AE1249" i="86"/>
  <c r="AD1249" i="86"/>
  <c r="AC1249" i="86"/>
  <c r="AB1249" i="86"/>
  <c r="AA1249" i="86"/>
  <c r="Z1249" i="86"/>
  <c r="Y1249" i="86"/>
  <c r="X1249" i="86"/>
  <c r="W1249" i="86"/>
  <c r="V1249" i="86"/>
  <c r="U1249" i="86"/>
  <c r="T1249" i="86"/>
  <c r="S1249" i="86"/>
  <c r="R1249" i="86"/>
  <c r="Q1249" i="86"/>
  <c r="P1249" i="86"/>
  <c r="O1249" i="86"/>
  <c r="N1249" i="86"/>
  <c r="AG1248" i="86"/>
  <c r="AF1248" i="86"/>
  <c r="AE1248" i="86"/>
  <c r="AD1248" i="86"/>
  <c r="AC1248" i="86"/>
  <c r="AB1248" i="86"/>
  <c r="AA1248" i="86"/>
  <c r="Z1248" i="86"/>
  <c r="Y1248" i="86"/>
  <c r="X1248" i="86"/>
  <c r="W1248" i="86"/>
  <c r="V1248" i="86"/>
  <c r="U1248" i="86"/>
  <c r="T1248" i="86"/>
  <c r="S1248" i="86"/>
  <c r="R1248" i="86"/>
  <c r="Q1248" i="86"/>
  <c r="P1248" i="86"/>
  <c r="O1248" i="86"/>
  <c r="N1248" i="86"/>
  <c r="AG1276" i="86"/>
  <c r="AF1276" i="86"/>
  <c r="AE1276" i="86"/>
  <c r="AD1276" i="86"/>
  <c r="AC1276" i="86"/>
  <c r="AB1276" i="86"/>
  <c r="AA1276" i="86"/>
  <c r="Z1276" i="86"/>
  <c r="Y1276" i="86"/>
  <c r="W1276" i="86"/>
  <c r="V1276" i="86"/>
  <c r="U1276" i="86"/>
  <c r="T1276" i="86"/>
  <c r="S1276" i="86"/>
  <c r="R1276" i="86"/>
  <c r="Q1276" i="86"/>
  <c r="P1276" i="86"/>
  <c r="O1276" i="86"/>
  <c r="AG1275" i="86"/>
  <c r="AF1275" i="86"/>
  <c r="AE1275" i="86"/>
  <c r="AD1275" i="86"/>
  <c r="AC1275" i="86"/>
  <c r="AB1275" i="86"/>
  <c r="AA1275" i="86"/>
  <c r="Z1275" i="86"/>
  <c r="Y1275" i="86"/>
  <c r="X1275" i="86"/>
  <c r="W1275" i="86"/>
  <c r="V1275" i="86"/>
  <c r="U1275" i="86"/>
  <c r="T1275" i="86"/>
  <c r="S1275" i="86"/>
  <c r="R1275" i="86"/>
  <c r="Q1275" i="86"/>
  <c r="P1275" i="86"/>
  <c r="O1275" i="86"/>
  <c r="N1275" i="86"/>
  <c r="AG1274" i="86"/>
  <c r="AF1274" i="86"/>
  <c r="AE1274" i="86"/>
  <c r="AD1274" i="86"/>
  <c r="AC1274" i="86"/>
  <c r="AB1274" i="86"/>
  <c r="AA1274" i="86"/>
  <c r="Z1274" i="86"/>
  <c r="Y1274" i="86"/>
  <c r="X1274" i="86"/>
  <c r="W1274" i="86"/>
  <c r="V1274" i="86"/>
  <c r="U1274" i="86"/>
  <c r="T1274" i="86"/>
  <c r="S1274" i="86"/>
  <c r="R1274" i="86"/>
  <c r="Q1274" i="86"/>
  <c r="P1274" i="86"/>
  <c r="O1274" i="86"/>
  <c r="N1274" i="86"/>
  <c r="AG1273" i="86"/>
  <c r="AF1273" i="86"/>
  <c r="AE1273" i="86"/>
  <c r="AD1273" i="86"/>
  <c r="AC1273" i="86"/>
  <c r="AB1273" i="86"/>
  <c r="AA1273" i="86"/>
  <c r="Z1273" i="86"/>
  <c r="Y1273" i="86"/>
  <c r="X1273" i="86"/>
  <c r="W1273" i="86"/>
  <c r="V1273" i="86"/>
  <c r="U1273" i="86"/>
  <c r="T1273" i="86"/>
  <c r="S1273" i="86"/>
  <c r="R1273" i="86"/>
  <c r="Q1273" i="86"/>
  <c r="P1273" i="86"/>
  <c r="O1273" i="86"/>
  <c r="N1273" i="86"/>
  <c r="AG1272" i="86"/>
  <c r="AF1272" i="86"/>
  <c r="AE1272" i="86"/>
  <c r="AD1272" i="86"/>
  <c r="AC1272" i="86"/>
  <c r="AB1272" i="86"/>
  <c r="AA1272" i="86"/>
  <c r="Z1272" i="86"/>
  <c r="Y1272" i="86"/>
  <c r="X1272" i="86"/>
  <c r="W1272" i="86"/>
  <c r="V1272" i="86"/>
  <c r="U1272" i="86"/>
  <c r="T1272" i="86"/>
  <c r="S1272" i="86"/>
  <c r="R1272" i="86"/>
  <c r="Q1272" i="86"/>
  <c r="P1272" i="86"/>
  <c r="O1272" i="86"/>
  <c r="N1272" i="86"/>
  <c r="AG1271" i="86"/>
  <c r="AF1271" i="86"/>
  <c r="AE1271" i="86"/>
  <c r="AD1271" i="86"/>
  <c r="AC1271" i="86"/>
  <c r="AB1271" i="86"/>
  <c r="AA1271" i="86"/>
  <c r="Z1271" i="86"/>
  <c r="Y1271" i="86"/>
  <c r="X1271" i="86"/>
  <c r="W1271" i="86"/>
  <c r="V1271" i="86"/>
  <c r="U1271" i="86"/>
  <c r="T1271" i="86"/>
  <c r="S1271" i="86"/>
  <c r="R1271" i="86"/>
  <c r="Q1271" i="86"/>
  <c r="P1271" i="86"/>
  <c r="O1271" i="86"/>
  <c r="N1271" i="86"/>
  <c r="AG1270" i="86"/>
  <c r="AF1270" i="86"/>
  <c r="AE1270" i="86"/>
  <c r="AD1270" i="86"/>
  <c r="AC1270" i="86"/>
  <c r="AB1270" i="86"/>
  <c r="AA1270" i="86"/>
  <c r="Z1270" i="86"/>
  <c r="Y1270" i="86"/>
  <c r="X1270" i="86"/>
  <c r="W1270" i="86"/>
  <c r="V1270" i="86"/>
  <c r="U1270" i="86"/>
  <c r="T1270" i="86"/>
  <c r="S1270" i="86"/>
  <c r="R1270" i="86"/>
  <c r="Q1270" i="86"/>
  <c r="P1270" i="86"/>
  <c r="O1270" i="86"/>
  <c r="N1270" i="86"/>
  <c r="AG1238" i="86"/>
  <c r="AF1238" i="86"/>
  <c r="AE1238" i="86"/>
  <c r="AD1238" i="86"/>
  <c r="AC1238" i="86"/>
  <c r="AB1238" i="86"/>
  <c r="AA1238" i="86"/>
  <c r="Z1238" i="86"/>
  <c r="Y1238" i="86"/>
  <c r="X1238" i="86"/>
  <c r="W1238" i="86"/>
  <c r="V1238" i="86"/>
  <c r="U1238" i="86"/>
  <c r="T1238" i="86"/>
  <c r="S1238" i="86"/>
  <c r="R1238" i="86"/>
  <c r="Q1238" i="86"/>
  <c r="P1238" i="86"/>
  <c r="O1238" i="86"/>
  <c r="N1238" i="86"/>
  <c r="AG1237" i="86"/>
  <c r="AF1237" i="86"/>
  <c r="AE1237" i="86"/>
  <c r="AD1237" i="86"/>
  <c r="AC1237" i="86"/>
  <c r="AB1237" i="86"/>
  <c r="AA1237" i="86"/>
  <c r="Z1237" i="86"/>
  <c r="Y1237" i="86"/>
  <c r="X1237" i="86"/>
  <c r="W1237" i="86"/>
  <c r="V1237" i="86"/>
  <c r="U1237" i="86"/>
  <c r="T1237" i="86"/>
  <c r="S1237" i="86"/>
  <c r="R1237" i="86"/>
  <c r="Q1237" i="86"/>
  <c r="P1237" i="86"/>
  <c r="O1237" i="86"/>
  <c r="N1237" i="86"/>
  <c r="AG1236" i="86"/>
  <c r="AF1236" i="86"/>
  <c r="AE1236" i="86"/>
  <c r="AD1236" i="86"/>
  <c r="AC1236" i="86"/>
  <c r="AB1236" i="86"/>
  <c r="AA1236" i="86"/>
  <c r="Z1236" i="86"/>
  <c r="Y1236" i="86"/>
  <c r="X1236" i="86"/>
  <c r="W1236" i="86"/>
  <c r="V1236" i="86"/>
  <c r="U1236" i="86"/>
  <c r="T1236" i="86"/>
  <c r="S1236" i="86"/>
  <c r="R1236" i="86"/>
  <c r="Q1236" i="86"/>
  <c r="P1236" i="86"/>
  <c r="O1236" i="86"/>
  <c r="N1236" i="86"/>
  <c r="AG1235" i="86"/>
  <c r="AF1235" i="86"/>
  <c r="AE1235" i="86"/>
  <c r="AD1235" i="86"/>
  <c r="AC1235" i="86"/>
  <c r="AB1235" i="86"/>
  <c r="AA1235" i="86"/>
  <c r="Z1235" i="86"/>
  <c r="Y1235" i="86"/>
  <c r="X1235" i="86"/>
  <c r="W1235" i="86"/>
  <c r="V1235" i="86"/>
  <c r="U1235" i="86"/>
  <c r="T1235" i="86"/>
  <c r="S1235" i="86"/>
  <c r="R1235" i="86"/>
  <c r="Q1235" i="86"/>
  <c r="P1235" i="86"/>
  <c r="O1235" i="86"/>
  <c r="N1235" i="86"/>
  <c r="AG1234" i="86"/>
  <c r="AF1234" i="86"/>
  <c r="AE1234" i="86"/>
  <c r="AD1234" i="86"/>
  <c r="AC1234" i="86"/>
  <c r="AB1234" i="86"/>
  <c r="AA1234" i="86"/>
  <c r="Z1234" i="86"/>
  <c r="Y1234" i="86"/>
  <c r="X1234" i="86"/>
  <c r="W1234" i="86"/>
  <c r="V1234" i="86"/>
  <c r="U1234" i="86"/>
  <c r="T1234" i="86"/>
  <c r="S1234" i="86"/>
  <c r="R1234" i="86"/>
  <c r="Q1234" i="86"/>
  <c r="P1234" i="86"/>
  <c r="O1234" i="86"/>
  <c r="N1234" i="86"/>
  <c r="AG1233" i="86"/>
  <c r="AF1233" i="86"/>
  <c r="AE1233" i="86"/>
  <c r="AC1233" i="86"/>
  <c r="AB1233" i="86"/>
  <c r="AA1233" i="86"/>
  <c r="Y1233" i="86"/>
  <c r="X1233" i="86"/>
  <c r="W1233" i="86"/>
  <c r="U1233" i="86"/>
  <c r="T1233" i="86"/>
  <c r="S1233" i="86"/>
  <c r="Q1233" i="86"/>
  <c r="P1233" i="86"/>
  <c r="O1233" i="86"/>
  <c r="AG1232" i="86"/>
  <c r="AF1232" i="86"/>
  <c r="AE1232" i="86"/>
  <c r="AD1232" i="86"/>
  <c r="AC1232" i="86"/>
  <c r="AB1232" i="86"/>
  <c r="AA1232" i="86"/>
  <c r="Z1232" i="86"/>
  <c r="Y1232" i="86"/>
  <c r="X1232" i="86"/>
  <c r="W1232" i="86"/>
  <c r="V1232" i="86"/>
  <c r="U1232" i="86"/>
  <c r="T1232" i="86"/>
  <c r="S1232" i="86"/>
  <c r="R1232" i="86"/>
  <c r="Q1232" i="86"/>
  <c r="P1232" i="86"/>
  <c r="O1232" i="86"/>
  <c r="N1232" i="86"/>
  <c r="AG1231" i="86"/>
  <c r="AF1231" i="86"/>
  <c r="AE1231" i="86"/>
  <c r="AD1231" i="86"/>
  <c r="AC1231" i="86"/>
  <c r="AB1231" i="86"/>
  <c r="AA1231" i="86"/>
  <c r="Z1231" i="86"/>
  <c r="Y1231" i="86"/>
  <c r="X1231" i="86"/>
  <c r="W1231" i="86"/>
  <c r="V1231" i="86"/>
  <c r="U1231" i="86"/>
  <c r="T1231" i="86"/>
  <c r="S1231" i="86"/>
  <c r="R1231" i="86"/>
  <c r="Q1231" i="86"/>
  <c r="P1231" i="86"/>
  <c r="O1231" i="86"/>
  <c r="N1231" i="86"/>
  <c r="AG1230" i="86"/>
  <c r="AF1230" i="86"/>
  <c r="AE1230" i="86"/>
  <c r="AD1230" i="86"/>
  <c r="AC1230" i="86"/>
  <c r="AB1230" i="86"/>
  <c r="AA1230" i="86"/>
  <c r="Z1230" i="86"/>
  <c r="Y1230" i="86"/>
  <c r="X1230" i="86"/>
  <c r="W1230" i="86"/>
  <c r="V1230" i="86"/>
  <c r="U1230" i="86"/>
  <c r="T1230" i="86"/>
  <c r="S1230" i="86"/>
  <c r="R1230" i="86"/>
  <c r="Q1230" i="86"/>
  <c r="P1230" i="86"/>
  <c r="O1230" i="86"/>
  <c r="N1230" i="86"/>
  <c r="AG1219" i="86"/>
  <c r="AF1219" i="86"/>
  <c r="AE1219" i="86"/>
  <c r="AC1219" i="86"/>
  <c r="AB1219" i="86"/>
  <c r="AA1219" i="86"/>
  <c r="Y1219" i="86"/>
  <c r="X1219" i="86"/>
  <c r="W1219" i="86"/>
  <c r="U1219" i="86"/>
  <c r="T1219" i="86"/>
  <c r="S1219" i="86"/>
  <c r="Q1219" i="86"/>
  <c r="P1219" i="86"/>
  <c r="O1219" i="86"/>
  <c r="M1219" i="86"/>
  <c r="L1219" i="86"/>
  <c r="K1219" i="86"/>
  <c r="AG1218" i="86"/>
  <c r="AF1218" i="86"/>
  <c r="AE1218" i="86"/>
  <c r="AD1218" i="86"/>
  <c r="AC1218" i="86"/>
  <c r="AB1218" i="86"/>
  <c r="AA1218" i="86"/>
  <c r="Z1218" i="86"/>
  <c r="Y1218" i="86"/>
  <c r="X1218" i="86"/>
  <c r="W1218" i="86"/>
  <c r="V1218" i="86"/>
  <c r="U1218" i="86"/>
  <c r="T1218" i="86"/>
  <c r="S1218" i="86"/>
  <c r="R1218" i="86"/>
  <c r="Q1218" i="86"/>
  <c r="P1218" i="86"/>
  <c r="O1218" i="86"/>
  <c r="N1218" i="86"/>
  <c r="M1218" i="86"/>
  <c r="L1218" i="86"/>
  <c r="K1218" i="86"/>
  <c r="J1218" i="86"/>
  <c r="I1218" i="86"/>
  <c r="H1218" i="86"/>
  <c r="G1218" i="86"/>
  <c r="F1218" i="86"/>
  <c r="E1218" i="86"/>
  <c r="D1218" i="86"/>
  <c r="AG1217" i="86"/>
  <c r="AF1217" i="86"/>
  <c r="AE1217" i="86"/>
  <c r="AD1217" i="86"/>
  <c r="AC1217" i="86"/>
  <c r="AB1217" i="86"/>
  <c r="AA1217" i="86"/>
  <c r="Z1217" i="86"/>
  <c r="Y1217" i="86"/>
  <c r="X1217" i="86"/>
  <c r="W1217" i="86"/>
  <c r="V1217" i="86"/>
  <c r="U1217" i="86"/>
  <c r="T1217" i="86"/>
  <c r="S1217" i="86"/>
  <c r="R1217" i="86"/>
  <c r="Q1217" i="86"/>
  <c r="P1217" i="86"/>
  <c r="O1217" i="86"/>
  <c r="N1217" i="86"/>
  <c r="M1217" i="86"/>
  <c r="L1217" i="86"/>
  <c r="K1217" i="86"/>
  <c r="J1217" i="86"/>
  <c r="I1217" i="86"/>
  <c r="H1217" i="86"/>
  <c r="G1217" i="86"/>
  <c r="F1217" i="86"/>
  <c r="E1217" i="86"/>
  <c r="D1217" i="86"/>
  <c r="AG1216" i="86"/>
  <c r="AF1216" i="86"/>
  <c r="AE1216" i="86"/>
  <c r="AD1216" i="86"/>
  <c r="AC1216" i="86"/>
  <c r="AB1216" i="86"/>
  <c r="AA1216" i="86"/>
  <c r="Z1216" i="86"/>
  <c r="Y1216" i="86"/>
  <c r="X1216" i="86"/>
  <c r="W1216" i="86"/>
  <c r="V1216" i="86"/>
  <c r="U1216" i="86"/>
  <c r="T1216" i="86"/>
  <c r="S1216" i="86"/>
  <c r="R1216" i="86"/>
  <c r="Q1216" i="86"/>
  <c r="P1216" i="86"/>
  <c r="O1216" i="86"/>
  <c r="N1216" i="86"/>
  <c r="M1216" i="86"/>
  <c r="L1216" i="86"/>
  <c r="K1216" i="86"/>
  <c r="J1216" i="86"/>
  <c r="I1216" i="86"/>
  <c r="H1216" i="86"/>
  <c r="G1216" i="86"/>
  <c r="F1216" i="86"/>
  <c r="E1216" i="86"/>
  <c r="D1216" i="86"/>
  <c r="AG1215" i="86"/>
  <c r="AF1215" i="86"/>
  <c r="AE1215" i="86"/>
  <c r="AD1215" i="86"/>
  <c r="AC1215" i="86"/>
  <c r="AB1215" i="86"/>
  <c r="AA1215" i="86"/>
  <c r="Z1215" i="86"/>
  <c r="Y1215" i="86"/>
  <c r="X1215" i="86"/>
  <c r="W1215" i="86"/>
  <c r="V1215" i="86"/>
  <c r="U1215" i="86"/>
  <c r="T1215" i="86"/>
  <c r="S1215" i="86"/>
  <c r="R1215" i="86"/>
  <c r="Q1215" i="86"/>
  <c r="P1215" i="86"/>
  <c r="O1215" i="86"/>
  <c r="N1215" i="86"/>
  <c r="M1215" i="86"/>
  <c r="L1215" i="86"/>
  <c r="K1215" i="86"/>
  <c r="J1215" i="86"/>
  <c r="I1215" i="86"/>
  <c r="H1215" i="86"/>
  <c r="G1215" i="86"/>
  <c r="F1215" i="86"/>
  <c r="E1215" i="86"/>
  <c r="D1215" i="86"/>
  <c r="AG1204" i="86"/>
  <c r="AF1204" i="86"/>
  <c r="AE1204" i="86"/>
  <c r="AD1204" i="86"/>
  <c r="AC1204" i="86"/>
  <c r="AB1204" i="86"/>
  <c r="AA1204" i="86"/>
  <c r="Z1204" i="86"/>
  <c r="Y1204" i="86"/>
  <c r="X1204" i="86"/>
  <c r="W1204" i="86"/>
  <c r="V1204" i="86"/>
  <c r="U1204" i="86"/>
  <c r="T1204" i="86"/>
  <c r="S1204" i="86"/>
  <c r="R1204" i="86"/>
  <c r="Q1204" i="86"/>
  <c r="P1204" i="86"/>
  <c r="O1204" i="86"/>
  <c r="N1204" i="86"/>
  <c r="AG1203" i="86"/>
  <c r="AF1203" i="86"/>
  <c r="AE1203" i="86"/>
  <c r="AD1203" i="86"/>
  <c r="AC1203" i="86"/>
  <c r="AB1203" i="86"/>
  <c r="AA1203" i="86"/>
  <c r="Z1203" i="86"/>
  <c r="Y1203" i="86"/>
  <c r="X1203" i="86"/>
  <c r="W1203" i="86"/>
  <c r="V1203" i="86"/>
  <c r="U1203" i="86"/>
  <c r="T1203" i="86"/>
  <c r="S1203" i="86"/>
  <c r="R1203" i="86"/>
  <c r="Q1203" i="86"/>
  <c r="P1203" i="86"/>
  <c r="O1203" i="86"/>
  <c r="N1203" i="86"/>
  <c r="AG1202" i="86"/>
  <c r="AF1202" i="86"/>
  <c r="AE1202" i="86"/>
  <c r="AD1202" i="86"/>
  <c r="AC1202" i="86"/>
  <c r="AB1202" i="86"/>
  <c r="AA1202" i="86"/>
  <c r="Z1202" i="86"/>
  <c r="Y1202" i="86"/>
  <c r="X1202" i="86"/>
  <c r="W1202" i="86"/>
  <c r="V1202" i="86"/>
  <c r="U1202" i="86"/>
  <c r="T1202" i="86"/>
  <c r="S1202" i="86"/>
  <c r="R1202" i="86"/>
  <c r="Q1202" i="86"/>
  <c r="P1202" i="86"/>
  <c r="O1202" i="86"/>
  <c r="N1202" i="86"/>
  <c r="AG1201" i="86"/>
  <c r="AF1201" i="86"/>
  <c r="AE1201" i="86"/>
  <c r="AD1201" i="86"/>
  <c r="AC1201" i="86"/>
  <c r="AB1201" i="86"/>
  <c r="AA1201" i="86"/>
  <c r="Z1201" i="86"/>
  <c r="Y1201" i="86"/>
  <c r="X1201" i="86"/>
  <c r="W1201" i="86"/>
  <c r="V1201" i="86"/>
  <c r="U1201" i="86"/>
  <c r="T1201" i="86"/>
  <c r="S1201" i="86"/>
  <c r="R1201" i="86"/>
  <c r="Q1201" i="86"/>
  <c r="P1201" i="86"/>
  <c r="O1201" i="86"/>
  <c r="N1201" i="86"/>
  <c r="AG1200" i="86"/>
  <c r="AF1200" i="86"/>
  <c r="AE1200" i="86"/>
  <c r="AD1200" i="86"/>
  <c r="AC1200" i="86"/>
  <c r="AB1200" i="86"/>
  <c r="AA1200" i="86"/>
  <c r="Z1200" i="86"/>
  <c r="Y1200" i="86"/>
  <c r="X1200" i="86"/>
  <c r="W1200" i="86"/>
  <c r="V1200" i="86"/>
  <c r="U1200" i="86"/>
  <c r="T1200" i="86"/>
  <c r="S1200" i="86"/>
  <c r="R1200" i="86"/>
  <c r="Q1200" i="86"/>
  <c r="P1200" i="86"/>
  <c r="O1200" i="86"/>
  <c r="N1200" i="86"/>
  <c r="AG1199" i="86"/>
  <c r="AF1199" i="86"/>
  <c r="AE1199" i="86"/>
  <c r="AD1199" i="86"/>
  <c r="AC1199" i="86"/>
  <c r="AB1199" i="86"/>
  <c r="AA1199" i="86"/>
  <c r="Z1199" i="86"/>
  <c r="Y1199" i="86"/>
  <c r="X1199" i="86"/>
  <c r="W1199" i="86"/>
  <c r="V1199" i="86"/>
  <c r="U1199" i="86"/>
  <c r="T1199" i="86"/>
  <c r="S1199" i="86"/>
  <c r="R1199" i="86"/>
  <c r="Q1199" i="86"/>
  <c r="P1199" i="86"/>
  <c r="O1199" i="86"/>
  <c r="N1199" i="86"/>
  <c r="AG1198" i="86"/>
  <c r="AF1198" i="86"/>
  <c r="AE1198" i="86"/>
  <c r="AD1198" i="86"/>
  <c r="AC1198" i="86"/>
  <c r="AB1198" i="86"/>
  <c r="AA1198" i="86"/>
  <c r="Z1198" i="86"/>
  <c r="Y1198" i="86"/>
  <c r="X1198" i="86"/>
  <c r="W1198" i="86"/>
  <c r="V1198" i="86"/>
  <c r="U1198" i="86"/>
  <c r="T1198" i="86"/>
  <c r="S1198" i="86"/>
  <c r="R1198" i="86"/>
  <c r="Q1198" i="86"/>
  <c r="P1198" i="86"/>
  <c r="O1198" i="86"/>
  <c r="N1198" i="86"/>
  <c r="AG1197" i="86"/>
  <c r="AF1197" i="86"/>
  <c r="AE1197" i="86"/>
  <c r="AD1197" i="86"/>
  <c r="AC1197" i="86"/>
  <c r="AB1197" i="86"/>
  <c r="AA1197" i="86"/>
  <c r="Z1197" i="86"/>
  <c r="Y1197" i="86"/>
  <c r="X1197" i="86"/>
  <c r="W1197" i="86"/>
  <c r="V1197" i="86"/>
  <c r="U1197" i="86"/>
  <c r="T1197" i="86"/>
  <c r="S1197" i="86"/>
  <c r="R1197" i="86"/>
  <c r="Q1197" i="86"/>
  <c r="P1197" i="86"/>
  <c r="O1197" i="86"/>
  <c r="N1197" i="86"/>
  <c r="AG1191" i="86"/>
  <c r="AF1191" i="86"/>
  <c r="AE1191" i="86"/>
  <c r="AD1191" i="86"/>
  <c r="AC1191" i="86"/>
  <c r="AB1191" i="86"/>
  <c r="AA1191" i="86"/>
  <c r="Z1191" i="86"/>
  <c r="Y1191" i="86"/>
  <c r="X1191" i="86"/>
  <c r="W1191" i="86"/>
  <c r="V1191" i="86"/>
  <c r="U1191" i="86"/>
  <c r="T1191" i="86"/>
  <c r="S1191" i="86"/>
  <c r="R1191" i="86"/>
  <c r="Q1191" i="86"/>
  <c r="P1191" i="86"/>
  <c r="O1191" i="86"/>
  <c r="N1191" i="86"/>
  <c r="AG1190" i="86"/>
  <c r="AF1190" i="86"/>
  <c r="AE1190" i="86"/>
  <c r="AD1190" i="86"/>
  <c r="AC1190" i="86"/>
  <c r="AB1190" i="86"/>
  <c r="AA1190" i="86"/>
  <c r="Z1190" i="86"/>
  <c r="Y1190" i="86"/>
  <c r="X1190" i="86"/>
  <c r="W1190" i="86"/>
  <c r="V1190" i="86"/>
  <c r="U1190" i="86"/>
  <c r="T1190" i="86"/>
  <c r="S1190" i="86"/>
  <c r="R1190" i="86"/>
  <c r="Q1190" i="86"/>
  <c r="P1190" i="86"/>
  <c r="O1190" i="86"/>
  <c r="N1190" i="86"/>
  <c r="AG1189" i="86"/>
  <c r="AF1189" i="86"/>
  <c r="AE1189" i="86"/>
  <c r="AD1189" i="86"/>
  <c r="AC1189" i="86"/>
  <c r="AB1189" i="86"/>
  <c r="AA1189" i="86"/>
  <c r="Z1189" i="86"/>
  <c r="Y1189" i="86"/>
  <c r="X1189" i="86"/>
  <c r="W1189" i="86"/>
  <c r="V1189" i="86"/>
  <c r="U1189" i="86"/>
  <c r="T1189" i="86"/>
  <c r="S1189" i="86"/>
  <c r="R1189" i="86"/>
  <c r="Q1189" i="86"/>
  <c r="P1189" i="86"/>
  <c r="O1189" i="86"/>
  <c r="N1189" i="86"/>
  <c r="AG1188" i="86"/>
  <c r="AF1188" i="86"/>
  <c r="AE1188" i="86"/>
  <c r="AD1188" i="86"/>
  <c r="AC1188" i="86"/>
  <c r="AB1188" i="86"/>
  <c r="AA1188" i="86"/>
  <c r="Z1188" i="86"/>
  <c r="Y1188" i="86"/>
  <c r="X1188" i="86"/>
  <c r="W1188" i="86"/>
  <c r="V1188" i="86"/>
  <c r="U1188" i="86"/>
  <c r="T1188" i="86"/>
  <c r="S1188" i="86"/>
  <c r="R1188" i="86"/>
  <c r="Q1188" i="86"/>
  <c r="P1188" i="86"/>
  <c r="O1188" i="86"/>
  <c r="N1188" i="86"/>
  <c r="AG1187" i="86"/>
  <c r="AF1187" i="86"/>
  <c r="AE1187" i="86"/>
  <c r="AD1187" i="86"/>
  <c r="AC1187" i="86"/>
  <c r="AB1187" i="86"/>
  <c r="AA1187" i="86"/>
  <c r="Z1187" i="86"/>
  <c r="Y1187" i="86"/>
  <c r="X1187" i="86"/>
  <c r="W1187" i="86"/>
  <c r="V1187" i="86"/>
  <c r="U1187" i="86"/>
  <c r="T1187" i="86"/>
  <c r="S1187" i="86"/>
  <c r="R1187" i="86"/>
  <c r="Q1187" i="86"/>
  <c r="P1187" i="86"/>
  <c r="O1187" i="86"/>
  <c r="N1187" i="86"/>
  <c r="AG1186" i="86"/>
  <c r="AF1186" i="86"/>
  <c r="AE1186" i="86"/>
  <c r="AD1186" i="86"/>
  <c r="AC1186" i="86"/>
  <c r="AB1186" i="86"/>
  <c r="AA1186" i="86"/>
  <c r="Z1186" i="86"/>
  <c r="Y1186" i="86"/>
  <c r="X1186" i="86"/>
  <c r="W1186" i="86"/>
  <c r="V1186" i="86"/>
  <c r="U1186" i="86"/>
  <c r="T1186" i="86"/>
  <c r="S1186" i="86"/>
  <c r="R1186" i="86"/>
  <c r="Q1186" i="86"/>
  <c r="P1186" i="86"/>
  <c r="O1186" i="86"/>
  <c r="N1186" i="86"/>
  <c r="AG1181" i="86"/>
  <c r="AF1181" i="86"/>
  <c r="AE1181" i="86"/>
  <c r="AD1181" i="86"/>
  <c r="AC1181" i="86"/>
  <c r="AB1181" i="86"/>
  <c r="AA1181" i="86"/>
  <c r="Z1181" i="86"/>
  <c r="Y1181" i="86"/>
  <c r="X1181" i="86"/>
  <c r="W1181" i="86"/>
  <c r="V1181" i="86"/>
  <c r="U1181" i="86"/>
  <c r="T1181" i="86"/>
  <c r="S1181" i="86"/>
  <c r="R1181" i="86"/>
  <c r="Q1181" i="86"/>
  <c r="P1181" i="86"/>
  <c r="O1181" i="86"/>
  <c r="N1181" i="86"/>
  <c r="AG1180" i="86"/>
  <c r="AF1180" i="86"/>
  <c r="AE1180" i="86"/>
  <c r="AD1180" i="86"/>
  <c r="AC1180" i="86"/>
  <c r="AB1180" i="86"/>
  <c r="AA1180" i="86"/>
  <c r="Z1180" i="86"/>
  <c r="Y1180" i="86"/>
  <c r="X1180" i="86"/>
  <c r="W1180" i="86"/>
  <c r="V1180" i="86"/>
  <c r="U1180" i="86"/>
  <c r="T1180" i="86"/>
  <c r="S1180" i="86"/>
  <c r="R1180" i="86"/>
  <c r="Q1180" i="86"/>
  <c r="P1180" i="86"/>
  <c r="O1180" i="86"/>
  <c r="N1180" i="86"/>
  <c r="AG1179" i="86"/>
  <c r="AF1179" i="86"/>
  <c r="AE1179" i="86"/>
  <c r="AD1179" i="86"/>
  <c r="AC1179" i="86"/>
  <c r="AB1179" i="86"/>
  <c r="AA1179" i="86"/>
  <c r="Z1179" i="86"/>
  <c r="Y1179" i="86"/>
  <c r="X1179" i="86"/>
  <c r="W1179" i="86"/>
  <c r="V1179" i="86"/>
  <c r="U1179" i="86"/>
  <c r="T1179" i="86"/>
  <c r="S1179" i="86"/>
  <c r="R1179" i="86"/>
  <c r="Q1179" i="86"/>
  <c r="P1179" i="86"/>
  <c r="O1179" i="86"/>
  <c r="N1179" i="86"/>
  <c r="AG1178" i="86"/>
  <c r="AF1178" i="86"/>
  <c r="AE1178" i="86"/>
  <c r="AD1178" i="86"/>
  <c r="AC1178" i="86"/>
  <c r="AB1178" i="86"/>
  <c r="AA1178" i="86"/>
  <c r="Z1178" i="86"/>
  <c r="Y1178" i="86"/>
  <c r="X1178" i="86"/>
  <c r="W1178" i="86"/>
  <c r="V1178" i="86"/>
  <c r="U1178" i="86"/>
  <c r="T1178" i="86"/>
  <c r="S1178" i="86"/>
  <c r="R1178" i="86"/>
  <c r="Q1178" i="86"/>
  <c r="P1178" i="86"/>
  <c r="O1178" i="86"/>
  <c r="N1178" i="86"/>
  <c r="AG1177" i="86"/>
  <c r="AF1177" i="86"/>
  <c r="AE1177" i="86"/>
  <c r="AD1177" i="86"/>
  <c r="AC1177" i="86"/>
  <c r="AB1177" i="86"/>
  <c r="AA1177" i="86"/>
  <c r="Z1177" i="86"/>
  <c r="Y1177" i="86"/>
  <c r="X1177" i="86"/>
  <c r="W1177" i="86"/>
  <c r="V1177" i="86"/>
  <c r="U1177" i="86"/>
  <c r="T1177" i="86"/>
  <c r="S1177" i="86"/>
  <c r="R1177" i="86"/>
  <c r="Q1177" i="86"/>
  <c r="P1177" i="86"/>
  <c r="O1177" i="86"/>
  <c r="N1177" i="86"/>
  <c r="AG1176" i="86"/>
  <c r="AF1176" i="86"/>
  <c r="AE1176" i="86"/>
  <c r="AD1176" i="86"/>
  <c r="AC1176" i="86"/>
  <c r="AB1176" i="86"/>
  <c r="AA1176" i="86"/>
  <c r="Z1176" i="86"/>
  <c r="Y1176" i="86"/>
  <c r="X1176" i="86"/>
  <c r="W1176" i="86"/>
  <c r="V1176" i="86"/>
  <c r="U1176" i="86"/>
  <c r="T1176" i="86"/>
  <c r="S1176" i="86"/>
  <c r="R1176" i="86"/>
  <c r="Q1176" i="86"/>
  <c r="P1176" i="86"/>
  <c r="O1176" i="86"/>
  <c r="N1176" i="86"/>
  <c r="AG1169" i="86"/>
  <c r="AF1169" i="86"/>
  <c r="AE1169" i="86"/>
  <c r="AD1169" i="86"/>
  <c r="AC1169" i="86"/>
  <c r="AB1169" i="86"/>
  <c r="AA1169" i="86"/>
  <c r="Z1169" i="86"/>
  <c r="Y1169" i="86"/>
  <c r="X1169" i="86"/>
  <c r="W1169" i="86"/>
  <c r="V1169" i="86"/>
  <c r="U1169" i="86"/>
  <c r="T1169" i="86"/>
  <c r="S1169" i="86"/>
  <c r="R1169" i="86"/>
  <c r="Q1169" i="86"/>
  <c r="P1169" i="86"/>
  <c r="O1169" i="86"/>
  <c r="N1169" i="86"/>
  <c r="AG1168" i="86"/>
  <c r="AF1168" i="86"/>
  <c r="AE1168" i="86"/>
  <c r="AD1168" i="86"/>
  <c r="AC1168" i="86"/>
  <c r="AB1168" i="86"/>
  <c r="AA1168" i="86"/>
  <c r="Z1168" i="86"/>
  <c r="Y1168" i="86"/>
  <c r="X1168" i="86"/>
  <c r="W1168" i="86"/>
  <c r="V1168" i="86"/>
  <c r="U1168" i="86"/>
  <c r="T1168" i="86"/>
  <c r="S1168" i="86"/>
  <c r="R1168" i="86"/>
  <c r="Q1168" i="86"/>
  <c r="P1168" i="86"/>
  <c r="O1168" i="86"/>
  <c r="N1168" i="86"/>
  <c r="AG1167" i="86"/>
  <c r="AF1167" i="86"/>
  <c r="AE1167" i="86"/>
  <c r="AD1167" i="86"/>
  <c r="AC1167" i="86"/>
  <c r="AB1167" i="86"/>
  <c r="AA1167" i="86"/>
  <c r="Z1167" i="86"/>
  <c r="Y1167" i="86"/>
  <c r="X1167" i="86"/>
  <c r="W1167" i="86"/>
  <c r="V1167" i="86"/>
  <c r="U1167" i="86"/>
  <c r="T1167" i="86"/>
  <c r="S1167" i="86"/>
  <c r="R1167" i="86"/>
  <c r="Q1167" i="86"/>
  <c r="P1167" i="86"/>
  <c r="O1167" i="86"/>
  <c r="N1167" i="86"/>
  <c r="AG1166" i="86"/>
  <c r="AF1166" i="86"/>
  <c r="AE1166" i="86"/>
  <c r="AD1166" i="86"/>
  <c r="AC1166" i="86"/>
  <c r="AB1166" i="86"/>
  <c r="AA1166" i="86"/>
  <c r="Z1166" i="86"/>
  <c r="Y1166" i="86"/>
  <c r="X1166" i="86"/>
  <c r="W1166" i="86"/>
  <c r="V1166" i="86"/>
  <c r="U1166" i="86"/>
  <c r="T1166" i="86"/>
  <c r="S1166" i="86"/>
  <c r="R1166" i="86"/>
  <c r="Q1166" i="86"/>
  <c r="P1166" i="86"/>
  <c r="O1166" i="86"/>
  <c r="N1166" i="86"/>
  <c r="AG1165" i="86"/>
  <c r="AF1165" i="86"/>
  <c r="AE1165" i="86"/>
  <c r="AD1165" i="86"/>
  <c r="AC1165" i="86"/>
  <c r="AB1165" i="86"/>
  <c r="AA1165" i="86"/>
  <c r="Z1165" i="86"/>
  <c r="Y1165" i="86"/>
  <c r="X1165" i="86"/>
  <c r="W1165" i="86"/>
  <c r="V1165" i="86"/>
  <c r="U1165" i="86"/>
  <c r="T1165" i="86"/>
  <c r="S1165" i="86"/>
  <c r="R1165" i="86"/>
  <c r="Q1165" i="86"/>
  <c r="P1165" i="86"/>
  <c r="O1165" i="86"/>
  <c r="N1165" i="86"/>
  <c r="AG1164" i="86"/>
  <c r="AF1164" i="86"/>
  <c r="AE1164" i="86"/>
  <c r="AD1164" i="86"/>
  <c r="AC1164" i="86"/>
  <c r="AB1164" i="86"/>
  <c r="AA1164" i="86"/>
  <c r="Z1164" i="86"/>
  <c r="Y1164" i="86"/>
  <c r="X1164" i="86"/>
  <c r="W1164" i="86"/>
  <c r="V1164" i="86"/>
  <c r="U1164" i="86"/>
  <c r="T1164" i="86"/>
  <c r="S1164" i="86"/>
  <c r="R1164" i="86"/>
  <c r="Q1164" i="86"/>
  <c r="P1164" i="86"/>
  <c r="O1164" i="86"/>
  <c r="N1164" i="86"/>
  <c r="AG1163" i="86"/>
  <c r="AF1163" i="86"/>
  <c r="AE1163" i="86"/>
  <c r="AD1163" i="86"/>
  <c r="AC1163" i="86"/>
  <c r="AB1163" i="86"/>
  <c r="AA1163" i="86"/>
  <c r="Z1163" i="86"/>
  <c r="Y1163" i="86"/>
  <c r="X1163" i="86"/>
  <c r="W1163" i="86"/>
  <c r="V1163" i="86"/>
  <c r="U1163" i="86"/>
  <c r="T1163" i="86"/>
  <c r="S1163" i="86"/>
  <c r="R1163" i="86"/>
  <c r="Q1163" i="86"/>
  <c r="P1163" i="86"/>
  <c r="O1163" i="86"/>
  <c r="N1163" i="86"/>
  <c r="AG1162" i="86"/>
  <c r="AF1162" i="86"/>
  <c r="AE1162" i="86"/>
  <c r="AD1162" i="86"/>
  <c r="AC1162" i="86"/>
  <c r="AB1162" i="86"/>
  <c r="AA1162" i="86"/>
  <c r="Z1162" i="86"/>
  <c r="Y1162" i="86"/>
  <c r="X1162" i="86"/>
  <c r="W1162" i="86"/>
  <c r="V1162" i="86"/>
  <c r="U1162" i="86"/>
  <c r="T1162" i="86"/>
  <c r="S1162" i="86"/>
  <c r="R1162" i="86"/>
  <c r="Q1162" i="86"/>
  <c r="P1162" i="86"/>
  <c r="O1162" i="86"/>
  <c r="N1162" i="86"/>
  <c r="AG1161" i="86"/>
  <c r="AF1161" i="86"/>
  <c r="AE1161" i="86"/>
  <c r="AD1161" i="86"/>
  <c r="AC1161" i="86"/>
  <c r="AB1161" i="86"/>
  <c r="AA1161" i="86"/>
  <c r="Z1161" i="86"/>
  <c r="Y1161" i="86"/>
  <c r="X1161" i="86"/>
  <c r="W1161" i="86"/>
  <c r="V1161" i="86"/>
  <c r="U1161" i="86"/>
  <c r="T1161" i="86"/>
  <c r="S1161" i="86"/>
  <c r="R1161" i="86"/>
  <c r="Q1161" i="86"/>
  <c r="P1161" i="86"/>
  <c r="O1161" i="86"/>
  <c r="N1161" i="86"/>
  <c r="AG1132" i="86"/>
  <c r="AF1132" i="86"/>
  <c r="AE1132" i="86"/>
  <c r="AC1132" i="86"/>
  <c r="AB1132" i="86"/>
  <c r="AA1132" i="86"/>
  <c r="Y1132" i="86"/>
  <c r="X1132" i="86"/>
  <c r="W1132" i="86"/>
  <c r="U1132" i="86"/>
  <c r="T1132" i="86"/>
  <c r="S1132" i="86"/>
  <c r="Q1132" i="86"/>
  <c r="P1132" i="86"/>
  <c r="O1132" i="86"/>
  <c r="M1132" i="86"/>
  <c r="L1132" i="86"/>
  <c r="K1132" i="86"/>
  <c r="AG1131" i="86"/>
  <c r="AF1131" i="86"/>
  <c r="AE1131" i="86"/>
  <c r="AD1131" i="86"/>
  <c r="AC1131" i="86"/>
  <c r="AB1131" i="86"/>
  <c r="AA1131" i="86"/>
  <c r="Z1131" i="86"/>
  <c r="Y1131" i="86"/>
  <c r="X1131" i="86"/>
  <c r="W1131" i="86"/>
  <c r="V1131" i="86"/>
  <c r="U1131" i="86"/>
  <c r="T1131" i="86"/>
  <c r="S1131" i="86"/>
  <c r="R1131" i="86"/>
  <c r="Q1131" i="86"/>
  <c r="P1131" i="86"/>
  <c r="O1131" i="86"/>
  <c r="N1131" i="86"/>
  <c r="M1131" i="86"/>
  <c r="L1131" i="86"/>
  <c r="K1131" i="86"/>
  <c r="J1131" i="86"/>
  <c r="AG1130" i="86"/>
  <c r="AF1130" i="86"/>
  <c r="AE1130" i="86"/>
  <c r="AD1130" i="86"/>
  <c r="AC1130" i="86"/>
  <c r="AB1130" i="86"/>
  <c r="AA1130" i="86"/>
  <c r="Z1130" i="86"/>
  <c r="Y1130" i="86"/>
  <c r="X1130" i="86"/>
  <c r="W1130" i="86"/>
  <c r="V1130" i="86"/>
  <c r="U1130" i="86"/>
  <c r="T1130" i="86"/>
  <c r="S1130" i="86"/>
  <c r="R1130" i="86"/>
  <c r="Q1130" i="86"/>
  <c r="P1130" i="86"/>
  <c r="O1130" i="86"/>
  <c r="N1130" i="86"/>
  <c r="M1130" i="86"/>
  <c r="L1130" i="86"/>
  <c r="K1130" i="86"/>
  <c r="J1130" i="86"/>
  <c r="AG1120" i="86"/>
  <c r="AF1120" i="86"/>
  <c r="AE1120" i="86"/>
  <c r="AD1120" i="86"/>
  <c r="AC1120" i="86"/>
  <c r="AB1120" i="86"/>
  <c r="AA1120" i="86"/>
  <c r="Z1120" i="86"/>
  <c r="Y1120" i="86"/>
  <c r="W1120" i="86"/>
  <c r="V1120" i="86"/>
  <c r="U1120" i="86"/>
  <c r="T1120" i="86"/>
  <c r="S1120" i="86"/>
  <c r="R1120" i="86"/>
  <c r="Q1120" i="86"/>
  <c r="P1120" i="86"/>
  <c r="O1120" i="86"/>
  <c r="AG1119" i="86"/>
  <c r="AF1119" i="86"/>
  <c r="AE1119" i="86"/>
  <c r="AD1119" i="86"/>
  <c r="AC1119" i="86"/>
  <c r="AB1119" i="86"/>
  <c r="AA1119" i="86"/>
  <c r="Z1119" i="86"/>
  <c r="Y1119" i="86"/>
  <c r="X1119" i="86"/>
  <c r="W1119" i="86"/>
  <c r="V1119" i="86"/>
  <c r="U1119" i="86"/>
  <c r="T1119" i="86"/>
  <c r="S1119" i="86"/>
  <c r="R1119" i="86"/>
  <c r="Q1119" i="86"/>
  <c r="P1119" i="86"/>
  <c r="O1119" i="86"/>
  <c r="N1119" i="86"/>
  <c r="AG1118" i="86"/>
  <c r="AF1118" i="86"/>
  <c r="AE1118" i="86"/>
  <c r="AD1118" i="86"/>
  <c r="AC1118" i="86"/>
  <c r="AB1118" i="86"/>
  <c r="AA1118" i="86"/>
  <c r="Z1118" i="86"/>
  <c r="Y1118" i="86"/>
  <c r="X1118" i="86"/>
  <c r="W1118" i="86"/>
  <c r="V1118" i="86"/>
  <c r="U1118" i="86"/>
  <c r="T1118" i="86"/>
  <c r="S1118" i="86"/>
  <c r="R1118" i="86"/>
  <c r="Q1118" i="86"/>
  <c r="P1118" i="86"/>
  <c r="O1118" i="86"/>
  <c r="N1118" i="86"/>
  <c r="AG1117" i="86"/>
  <c r="AF1117" i="86"/>
  <c r="AE1117" i="86"/>
  <c r="AD1117" i="86"/>
  <c r="AC1117" i="86"/>
  <c r="AB1117" i="86"/>
  <c r="AA1117" i="86"/>
  <c r="Z1117" i="86"/>
  <c r="Y1117" i="86"/>
  <c r="X1117" i="86"/>
  <c r="W1117" i="86"/>
  <c r="V1117" i="86"/>
  <c r="U1117" i="86"/>
  <c r="T1117" i="86"/>
  <c r="S1117" i="86"/>
  <c r="R1117" i="86"/>
  <c r="Q1117" i="86"/>
  <c r="P1117" i="86"/>
  <c r="O1117" i="86"/>
  <c r="N1117" i="86"/>
  <c r="AG1116" i="86"/>
  <c r="AF1116" i="86"/>
  <c r="AE1116" i="86"/>
  <c r="AD1116" i="86"/>
  <c r="AC1116" i="86"/>
  <c r="AB1116" i="86"/>
  <c r="AA1116" i="86"/>
  <c r="Z1116" i="86"/>
  <c r="Y1116" i="86"/>
  <c r="X1116" i="86"/>
  <c r="W1116" i="86"/>
  <c r="V1116" i="86"/>
  <c r="U1116" i="86"/>
  <c r="T1116" i="86"/>
  <c r="S1116" i="86"/>
  <c r="R1116" i="86"/>
  <c r="Q1116" i="86"/>
  <c r="P1116" i="86"/>
  <c r="O1116" i="86"/>
  <c r="N1116" i="86"/>
  <c r="I1106" i="86"/>
  <c r="H1106" i="86"/>
  <c r="G1106" i="86"/>
  <c r="F1106" i="86"/>
  <c r="E1106" i="86"/>
  <c r="D1106" i="86"/>
  <c r="I1105" i="86"/>
  <c r="H1105" i="86"/>
  <c r="G1105" i="86"/>
  <c r="F1105" i="86"/>
  <c r="E1105" i="86"/>
  <c r="D1105" i="86"/>
  <c r="I1104" i="86"/>
  <c r="H1104" i="86"/>
  <c r="G1104" i="86"/>
  <c r="F1104" i="86"/>
  <c r="E1104" i="86"/>
  <c r="D1104" i="86"/>
  <c r="I1103" i="86"/>
  <c r="H1103" i="86"/>
  <c r="G1103" i="86"/>
  <c r="F1103" i="86"/>
  <c r="E1103" i="86"/>
  <c r="D1103" i="86"/>
  <c r="I1101" i="86"/>
  <c r="H1101" i="86"/>
  <c r="G1101" i="86"/>
  <c r="F1101" i="86"/>
  <c r="E1101" i="86"/>
  <c r="D1101" i="86"/>
  <c r="I1100" i="86"/>
  <c r="H1100" i="86"/>
  <c r="G1100" i="86"/>
  <c r="F1100" i="86"/>
  <c r="E1100" i="86"/>
  <c r="D1100" i="86"/>
  <c r="I1099" i="86"/>
  <c r="H1099" i="86"/>
  <c r="G1099" i="86"/>
  <c r="F1099" i="86"/>
  <c r="E1099" i="86"/>
  <c r="D1099" i="86"/>
  <c r="I1098" i="86"/>
  <c r="H1098" i="86"/>
  <c r="G1098" i="86"/>
  <c r="F1098" i="86"/>
  <c r="E1098" i="86"/>
  <c r="D1098" i="86"/>
  <c r="AG1106" i="86"/>
  <c r="AF1106" i="86"/>
  <c r="AE1106" i="86"/>
  <c r="AD1106" i="86"/>
  <c r="AC1106" i="86"/>
  <c r="AB1106" i="86"/>
  <c r="AA1106" i="86"/>
  <c r="Z1106" i="86"/>
  <c r="Y1106" i="86"/>
  <c r="X1106" i="86"/>
  <c r="W1106" i="86"/>
  <c r="V1106" i="86"/>
  <c r="U1106" i="86"/>
  <c r="T1106" i="86"/>
  <c r="S1106" i="86"/>
  <c r="R1106" i="86"/>
  <c r="Q1106" i="86"/>
  <c r="P1106" i="86"/>
  <c r="O1106" i="86"/>
  <c r="N1106" i="86"/>
  <c r="M1106" i="86"/>
  <c r="L1106" i="86"/>
  <c r="K1106" i="86"/>
  <c r="J1106" i="86"/>
  <c r="AG1105" i="86"/>
  <c r="AF1105" i="86"/>
  <c r="AE1105" i="86"/>
  <c r="AD1105" i="86"/>
  <c r="AC1105" i="86"/>
  <c r="AB1105" i="86"/>
  <c r="AA1105" i="86"/>
  <c r="Z1105" i="86"/>
  <c r="Y1105" i="86"/>
  <c r="X1105" i="86"/>
  <c r="W1105" i="86"/>
  <c r="V1105" i="86"/>
  <c r="U1105" i="86"/>
  <c r="T1105" i="86"/>
  <c r="S1105" i="86"/>
  <c r="R1105" i="86"/>
  <c r="Q1105" i="86"/>
  <c r="P1105" i="86"/>
  <c r="O1105" i="86"/>
  <c r="N1105" i="86"/>
  <c r="M1105" i="86"/>
  <c r="L1105" i="86"/>
  <c r="K1105" i="86"/>
  <c r="J1105" i="86"/>
  <c r="AG1104" i="86"/>
  <c r="AF1104" i="86"/>
  <c r="AE1104" i="86"/>
  <c r="AD1104" i="86"/>
  <c r="AC1104" i="86"/>
  <c r="AB1104" i="86"/>
  <c r="AA1104" i="86"/>
  <c r="Z1104" i="86"/>
  <c r="Y1104" i="86"/>
  <c r="X1104" i="86"/>
  <c r="W1104" i="86"/>
  <c r="V1104" i="86"/>
  <c r="U1104" i="86"/>
  <c r="T1104" i="86"/>
  <c r="S1104" i="86"/>
  <c r="R1104" i="86"/>
  <c r="Q1104" i="86"/>
  <c r="P1104" i="86"/>
  <c r="O1104" i="86"/>
  <c r="N1104" i="86"/>
  <c r="M1104" i="86"/>
  <c r="L1104" i="86"/>
  <c r="K1104" i="86"/>
  <c r="J1104" i="86"/>
  <c r="AG1103" i="86"/>
  <c r="AF1103" i="86"/>
  <c r="AE1103" i="86"/>
  <c r="AD1103" i="86"/>
  <c r="AC1103" i="86"/>
  <c r="AB1103" i="86"/>
  <c r="AA1103" i="86"/>
  <c r="Z1103" i="86"/>
  <c r="Y1103" i="86"/>
  <c r="X1103" i="86"/>
  <c r="W1103" i="86"/>
  <c r="V1103" i="86"/>
  <c r="U1103" i="86"/>
  <c r="T1103" i="86"/>
  <c r="S1103" i="86"/>
  <c r="R1103" i="86"/>
  <c r="Q1103" i="86"/>
  <c r="P1103" i="86"/>
  <c r="O1103" i="86"/>
  <c r="N1103" i="86"/>
  <c r="M1103" i="86"/>
  <c r="L1103" i="86"/>
  <c r="K1103" i="86"/>
  <c r="J1103" i="86"/>
  <c r="AG1102" i="86"/>
  <c r="AF1102" i="86"/>
  <c r="AE1102" i="86"/>
  <c r="AD1102" i="86"/>
  <c r="AC1102" i="86"/>
  <c r="AB1102" i="86"/>
  <c r="AA1102" i="86"/>
  <c r="Z1102" i="86"/>
  <c r="Y1102" i="86"/>
  <c r="X1102" i="86"/>
  <c r="W1102" i="86"/>
  <c r="V1102" i="86"/>
  <c r="U1102" i="86"/>
  <c r="T1102" i="86"/>
  <c r="S1102" i="86"/>
  <c r="R1102" i="86"/>
  <c r="Q1102" i="86"/>
  <c r="P1102" i="86"/>
  <c r="O1102" i="86"/>
  <c r="N1102" i="86"/>
  <c r="M1102" i="86"/>
  <c r="L1102" i="86"/>
  <c r="K1102" i="86"/>
  <c r="J1102" i="86"/>
  <c r="AG1101" i="86"/>
  <c r="AF1101" i="86"/>
  <c r="AE1101" i="86"/>
  <c r="AD1101" i="86"/>
  <c r="AC1101" i="86"/>
  <c r="AB1101" i="86"/>
  <c r="AA1101" i="86"/>
  <c r="Z1101" i="86"/>
  <c r="Y1101" i="86"/>
  <c r="X1101" i="86"/>
  <c r="W1101" i="86"/>
  <c r="V1101" i="86"/>
  <c r="U1101" i="86"/>
  <c r="T1101" i="86"/>
  <c r="S1101" i="86"/>
  <c r="R1101" i="86"/>
  <c r="Q1101" i="86"/>
  <c r="P1101" i="86"/>
  <c r="O1101" i="86"/>
  <c r="N1101" i="86"/>
  <c r="M1101" i="86"/>
  <c r="L1101" i="86"/>
  <c r="K1101" i="86"/>
  <c r="J1101" i="86"/>
  <c r="AG1100" i="86"/>
  <c r="AF1100" i="86"/>
  <c r="AE1100" i="86"/>
  <c r="AD1100" i="86"/>
  <c r="AC1100" i="86"/>
  <c r="AB1100" i="86"/>
  <c r="AA1100" i="86"/>
  <c r="Z1100" i="86"/>
  <c r="Y1100" i="86"/>
  <c r="X1100" i="86"/>
  <c r="W1100" i="86"/>
  <c r="V1100" i="86"/>
  <c r="U1100" i="86"/>
  <c r="T1100" i="86"/>
  <c r="S1100" i="86"/>
  <c r="R1100" i="86"/>
  <c r="Q1100" i="86"/>
  <c r="P1100" i="86"/>
  <c r="O1100" i="86"/>
  <c r="N1100" i="86"/>
  <c r="M1100" i="86"/>
  <c r="L1100" i="86"/>
  <c r="K1100" i="86"/>
  <c r="J1100" i="86"/>
  <c r="AG1099" i="86"/>
  <c r="AF1099" i="86"/>
  <c r="AE1099" i="86"/>
  <c r="AD1099" i="86"/>
  <c r="AC1099" i="86"/>
  <c r="AB1099" i="86"/>
  <c r="AA1099" i="86"/>
  <c r="Z1099" i="86"/>
  <c r="Y1099" i="86"/>
  <c r="X1099" i="86"/>
  <c r="W1099" i="86"/>
  <c r="V1099" i="86"/>
  <c r="U1099" i="86"/>
  <c r="T1099" i="86"/>
  <c r="S1099" i="86"/>
  <c r="R1099" i="86"/>
  <c r="Q1099" i="86"/>
  <c r="P1099" i="86"/>
  <c r="O1099" i="86"/>
  <c r="N1099" i="86"/>
  <c r="M1099" i="86"/>
  <c r="L1099" i="86"/>
  <c r="K1099" i="86"/>
  <c r="J1099" i="86"/>
  <c r="AG1098" i="86"/>
  <c r="AF1098" i="86"/>
  <c r="AE1098" i="86"/>
  <c r="AD1098" i="86"/>
  <c r="AC1098" i="86"/>
  <c r="AB1098" i="86"/>
  <c r="AA1098" i="86"/>
  <c r="Z1098" i="86"/>
  <c r="Y1098" i="86"/>
  <c r="X1098" i="86"/>
  <c r="W1098" i="86"/>
  <c r="V1098" i="86"/>
  <c r="U1098" i="86"/>
  <c r="T1098" i="86"/>
  <c r="S1098" i="86"/>
  <c r="R1098" i="86"/>
  <c r="Q1098" i="86"/>
  <c r="P1098" i="86"/>
  <c r="O1098" i="86"/>
  <c r="N1098" i="86"/>
  <c r="M1098" i="86"/>
  <c r="L1098" i="86"/>
  <c r="K1098" i="86"/>
  <c r="J1098" i="86"/>
  <c r="AG1097" i="86"/>
  <c r="AF1097" i="86"/>
  <c r="AE1097" i="86"/>
  <c r="AD1097" i="86"/>
  <c r="AC1097" i="86"/>
  <c r="AB1097" i="86"/>
  <c r="AA1097" i="86"/>
  <c r="Z1097" i="86"/>
  <c r="Y1097" i="86"/>
  <c r="X1097" i="86"/>
  <c r="W1097" i="86"/>
  <c r="V1097" i="86"/>
  <c r="U1097" i="86"/>
  <c r="T1097" i="86"/>
  <c r="S1097" i="86"/>
  <c r="R1097" i="86"/>
  <c r="Q1097" i="86"/>
  <c r="P1097" i="86"/>
  <c r="O1097" i="86"/>
  <c r="N1097" i="86"/>
  <c r="M1097" i="86"/>
  <c r="L1097" i="86"/>
  <c r="K1097" i="86"/>
  <c r="J1097" i="86"/>
  <c r="L1091" i="86"/>
  <c r="K1091" i="86"/>
  <c r="J1091" i="86"/>
  <c r="I1091" i="86"/>
  <c r="H1091" i="86"/>
  <c r="G1091" i="86"/>
  <c r="F1091" i="86"/>
  <c r="E1091" i="86"/>
  <c r="D1091" i="86"/>
  <c r="L1090" i="86"/>
  <c r="K1090" i="86"/>
  <c r="J1090" i="86"/>
  <c r="I1090" i="86"/>
  <c r="H1090" i="86"/>
  <c r="G1090" i="86"/>
  <c r="F1090" i="86"/>
  <c r="E1090" i="86"/>
  <c r="D1090" i="86"/>
  <c r="L1089" i="86"/>
  <c r="K1089" i="86"/>
  <c r="J1089" i="86"/>
  <c r="I1089" i="86"/>
  <c r="H1089" i="86"/>
  <c r="G1089" i="86"/>
  <c r="F1089" i="86"/>
  <c r="E1089" i="86"/>
  <c r="D1089" i="86"/>
  <c r="L1088" i="86"/>
  <c r="K1088" i="86"/>
  <c r="J1088" i="86"/>
  <c r="I1088" i="86"/>
  <c r="H1088" i="86"/>
  <c r="G1088" i="86"/>
  <c r="F1088" i="86"/>
  <c r="E1088" i="86"/>
  <c r="D1088" i="86"/>
  <c r="L1086" i="86"/>
  <c r="K1086" i="86"/>
  <c r="J1086" i="86"/>
  <c r="I1086" i="86"/>
  <c r="H1086" i="86"/>
  <c r="G1086" i="86"/>
  <c r="F1086" i="86"/>
  <c r="E1086" i="86"/>
  <c r="D1086" i="86"/>
  <c r="L1085" i="86"/>
  <c r="K1085" i="86"/>
  <c r="J1085" i="86"/>
  <c r="I1085" i="86"/>
  <c r="H1085" i="86"/>
  <c r="G1085" i="86"/>
  <c r="F1085" i="86"/>
  <c r="E1085" i="86"/>
  <c r="D1085" i="86"/>
  <c r="L1084" i="86"/>
  <c r="K1084" i="86"/>
  <c r="J1084" i="86"/>
  <c r="I1084" i="86"/>
  <c r="H1084" i="86"/>
  <c r="G1084" i="86"/>
  <c r="F1084" i="86"/>
  <c r="E1084" i="86"/>
  <c r="D1084" i="86"/>
  <c r="L1083" i="86"/>
  <c r="K1083" i="86"/>
  <c r="J1083" i="86"/>
  <c r="I1083" i="86"/>
  <c r="H1083" i="86"/>
  <c r="G1083" i="86"/>
  <c r="F1083" i="86"/>
  <c r="E1083" i="86"/>
  <c r="D1083" i="86"/>
  <c r="AG1091" i="86"/>
  <c r="AF1091" i="86"/>
  <c r="AE1091" i="86"/>
  <c r="AD1091" i="86"/>
  <c r="AC1091" i="86"/>
  <c r="AB1091" i="86"/>
  <c r="AA1091" i="86"/>
  <c r="Z1091" i="86"/>
  <c r="Y1091" i="86"/>
  <c r="X1091" i="86"/>
  <c r="W1091" i="86"/>
  <c r="V1091" i="86"/>
  <c r="U1091" i="86"/>
  <c r="T1091" i="86"/>
  <c r="S1091" i="86"/>
  <c r="R1091" i="86"/>
  <c r="Q1091" i="86"/>
  <c r="P1091" i="86"/>
  <c r="O1091" i="86"/>
  <c r="N1091" i="86"/>
  <c r="M1091" i="86"/>
  <c r="AG1090" i="86"/>
  <c r="AF1090" i="86"/>
  <c r="AE1090" i="86"/>
  <c r="AD1090" i="86"/>
  <c r="AC1090" i="86"/>
  <c r="AB1090" i="86"/>
  <c r="AA1090" i="86"/>
  <c r="Z1090" i="86"/>
  <c r="Y1090" i="86"/>
  <c r="X1090" i="86"/>
  <c r="W1090" i="86"/>
  <c r="V1090" i="86"/>
  <c r="U1090" i="86"/>
  <c r="T1090" i="86"/>
  <c r="S1090" i="86"/>
  <c r="R1090" i="86"/>
  <c r="Q1090" i="86"/>
  <c r="P1090" i="86"/>
  <c r="O1090" i="86"/>
  <c r="N1090" i="86"/>
  <c r="M1090" i="86"/>
  <c r="AG1089" i="86"/>
  <c r="AF1089" i="86"/>
  <c r="AE1089" i="86"/>
  <c r="AD1089" i="86"/>
  <c r="AC1089" i="86"/>
  <c r="AB1089" i="86"/>
  <c r="AA1089" i="86"/>
  <c r="Z1089" i="86"/>
  <c r="Y1089" i="86"/>
  <c r="X1089" i="86"/>
  <c r="W1089" i="86"/>
  <c r="V1089" i="86"/>
  <c r="U1089" i="86"/>
  <c r="T1089" i="86"/>
  <c r="S1089" i="86"/>
  <c r="R1089" i="86"/>
  <c r="Q1089" i="86"/>
  <c r="P1089" i="86"/>
  <c r="O1089" i="86"/>
  <c r="N1089" i="86"/>
  <c r="M1089" i="86"/>
  <c r="AG1088" i="86"/>
  <c r="AF1088" i="86"/>
  <c r="AE1088" i="86"/>
  <c r="AD1088" i="86"/>
  <c r="AC1088" i="86"/>
  <c r="AB1088" i="86"/>
  <c r="AA1088" i="86"/>
  <c r="Z1088" i="86"/>
  <c r="Y1088" i="86"/>
  <c r="X1088" i="86"/>
  <c r="W1088" i="86"/>
  <c r="V1088" i="86"/>
  <c r="U1088" i="86"/>
  <c r="T1088" i="86"/>
  <c r="S1088" i="86"/>
  <c r="R1088" i="86"/>
  <c r="Q1088" i="86"/>
  <c r="P1088" i="86"/>
  <c r="O1088" i="86"/>
  <c r="N1088" i="86"/>
  <c r="M1088" i="86"/>
  <c r="AG1087" i="86"/>
  <c r="AF1087" i="86"/>
  <c r="AE1087" i="86"/>
  <c r="AD1087" i="86"/>
  <c r="AC1087" i="86"/>
  <c r="AB1087" i="86"/>
  <c r="AA1087" i="86"/>
  <c r="Z1087" i="86"/>
  <c r="Y1087" i="86"/>
  <c r="X1087" i="86"/>
  <c r="W1087" i="86"/>
  <c r="V1087" i="86"/>
  <c r="U1087" i="86"/>
  <c r="T1087" i="86"/>
  <c r="S1087" i="86"/>
  <c r="R1087" i="86"/>
  <c r="Q1087" i="86"/>
  <c r="P1087" i="86"/>
  <c r="O1087" i="86"/>
  <c r="N1087" i="86"/>
  <c r="M1087" i="86"/>
  <c r="AG1086" i="86"/>
  <c r="AF1086" i="86"/>
  <c r="AE1086" i="86"/>
  <c r="AD1086" i="86"/>
  <c r="AC1086" i="86"/>
  <c r="AB1086" i="86"/>
  <c r="AA1086" i="86"/>
  <c r="Z1086" i="86"/>
  <c r="Y1086" i="86"/>
  <c r="X1086" i="86"/>
  <c r="W1086" i="86"/>
  <c r="V1086" i="86"/>
  <c r="U1086" i="86"/>
  <c r="T1086" i="86"/>
  <c r="S1086" i="86"/>
  <c r="R1086" i="86"/>
  <c r="Q1086" i="86"/>
  <c r="P1086" i="86"/>
  <c r="O1086" i="86"/>
  <c r="N1086" i="86"/>
  <c r="M1086" i="86"/>
  <c r="AG1085" i="86"/>
  <c r="AF1085" i="86"/>
  <c r="AE1085" i="86"/>
  <c r="AD1085" i="86"/>
  <c r="AC1085" i="86"/>
  <c r="AB1085" i="86"/>
  <c r="AA1085" i="86"/>
  <c r="Z1085" i="86"/>
  <c r="Y1085" i="86"/>
  <c r="X1085" i="86"/>
  <c r="W1085" i="86"/>
  <c r="V1085" i="86"/>
  <c r="U1085" i="86"/>
  <c r="T1085" i="86"/>
  <c r="S1085" i="86"/>
  <c r="R1085" i="86"/>
  <c r="Q1085" i="86"/>
  <c r="P1085" i="86"/>
  <c r="O1085" i="86"/>
  <c r="N1085" i="86"/>
  <c r="M1085" i="86"/>
  <c r="AG1084" i="86"/>
  <c r="AF1084" i="86"/>
  <c r="AE1084" i="86"/>
  <c r="AD1084" i="86"/>
  <c r="AC1084" i="86"/>
  <c r="AB1084" i="86"/>
  <c r="AA1084" i="86"/>
  <c r="Z1084" i="86"/>
  <c r="Y1084" i="86"/>
  <c r="X1084" i="86"/>
  <c r="W1084" i="86"/>
  <c r="V1084" i="86"/>
  <c r="U1084" i="86"/>
  <c r="T1084" i="86"/>
  <c r="S1084" i="86"/>
  <c r="R1084" i="86"/>
  <c r="Q1084" i="86"/>
  <c r="P1084" i="86"/>
  <c r="O1084" i="86"/>
  <c r="N1084" i="86"/>
  <c r="M1084" i="86"/>
  <c r="AG1083" i="86"/>
  <c r="AF1083" i="86"/>
  <c r="AE1083" i="86"/>
  <c r="AD1083" i="86"/>
  <c r="AC1083" i="86"/>
  <c r="AB1083" i="86"/>
  <c r="AA1083" i="86"/>
  <c r="Z1083" i="86"/>
  <c r="Y1083" i="86"/>
  <c r="X1083" i="86"/>
  <c r="W1083" i="86"/>
  <c r="V1083" i="86"/>
  <c r="U1083" i="86"/>
  <c r="T1083" i="86"/>
  <c r="S1083" i="86"/>
  <c r="R1083" i="86"/>
  <c r="Q1083" i="86"/>
  <c r="P1083" i="86"/>
  <c r="O1083" i="86"/>
  <c r="N1083" i="86"/>
  <c r="M1083" i="86"/>
  <c r="AG1082" i="86"/>
  <c r="AF1082" i="86"/>
  <c r="AE1082" i="86"/>
  <c r="AD1082" i="86"/>
  <c r="AC1082" i="86"/>
  <c r="AB1082" i="86"/>
  <c r="AA1082" i="86"/>
  <c r="Z1082" i="86"/>
  <c r="Y1082" i="86"/>
  <c r="X1082" i="86"/>
  <c r="W1082" i="86"/>
  <c r="V1082" i="86"/>
  <c r="U1082" i="86"/>
  <c r="T1082" i="86"/>
  <c r="S1082" i="86"/>
  <c r="R1082" i="86"/>
  <c r="Q1082" i="86"/>
  <c r="P1082" i="86"/>
  <c r="O1082" i="86"/>
  <c r="N1082" i="86"/>
  <c r="M1082" i="86"/>
  <c r="M1069" i="86"/>
  <c r="L1069" i="86"/>
  <c r="K1069" i="86"/>
  <c r="J1069" i="86"/>
  <c r="I1069" i="86"/>
  <c r="H1069" i="86"/>
  <c r="G1069" i="86"/>
  <c r="F1069" i="86"/>
  <c r="E1069" i="86"/>
  <c r="D1069" i="86"/>
  <c r="M1068" i="86"/>
  <c r="L1068" i="86"/>
  <c r="K1068" i="86"/>
  <c r="J1068" i="86"/>
  <c r="I1068" i="86"/>
  <c r="H1068" i="86"/>
  <c r="G1068" i="86"/>
  <c r="F1068" i="86"/>
  <c r="E1068" i="86"/>
  <c r="D1068" i="86"/>
  <c r="M1067" i="86"/>
  <c r="L1067" i="86"/>
  <c r="K1067" i="86"/>
  <c r="J1067" i="86"/>
  <c r="I1067" i="86"/>
  <c r="H1067" i="86"/>
  <c r="G1067" i="86"/>
  <c r="F1067" i="86"/>
  <c r="E1067" i="86"/>
  <c r="D1067" i="86"/>
  <c r="M1065" i="86"/>
  <c r="L1065" i="86"/>
  <c r="K1065" i="86"/>
  <c r="J1065" i="86"/>
  <c r="I1065" i="86"/>
  <c r="H1065" i="86"/>
  <c r="G1065" i="86"/>
  <c r="F1065" i="86"/>
  <c r="E1065" i="86"/>
  <c r="D1065" i="86"/>
  <c r="M1064" i="86"/>
  <c r="L1064" i="86"/>
  <c r="K1064" i="86"/>
  <c r="J1064" i="86"/>
  <c r="I1064" i="86"/>
  <c r="H1064" i="86"/>
  <c r="G1064" i="86"/>
  <c r="F1064" i="86"/>
  <c r="E1064" i="86"/>
  <c r="D1064" i="86"/>
  <c r="M1063" i="86"/>
  <c r="L1063" i="86"/>
  <c r="K1063" i="86"/>
  <c r="J1063" i="86"/>
  <c r="I1063" i="86"/>
  <c r="H1063" i="86"/>
  <c r="G1063" i="86"/>
  <c r="F1063" i="86"/>
  <c r="E1063" i="86"/>
  <c r="D1063" i="86"/>
  <c r="M1061" i="86"/>
  <c r="L1061" i="86"/>
  <c r="K1061" i="86"/>
  <c r="J1061" i="86"/>
  <c r="I1061" i="86"/>
  <c r="H1061" i="86"/>
  <c r="G1061" i="86"/>
  <c r="F1061" i="86"/>
  <c r="E1061" i="86"/>
  <c r="D1061" i="86"/>
  <c r="M1060" i="86"/>
  <c r="L1060" i="86"/>
  <c r="K1060" i="86"/>
  <c r="J1060" i="86"/>
  <c r="I1060" i="86"/>
  <c r="H1060" i="86"/>
  <c r="G1060" i="86"/>
  <c r="F1060" i="86"/>
  <c r="E1060" i="86"/>
  <c r="D1060" i="86"/>
  <c r="M1058" i="86"/>
  <c r="L1058" i="86"/>
  <c r="K1058" i="86"/>
  <c r="J1058" i="86"/>
  <c r="I1058" i="86"/>
  <c r="H1058" i="86"/>
  <c r="G1058" i="86"/>
  <c r="F1058" i="86"/>
  <c r="E1058" i="86"/>
  <c r="D1058" i="86"/>
  <c r="M1057" i="86"/>
  <c r="L1057" i="86"/>
  <c r="K1057" i="86"/>
  <c r="J1057" i="86"/>
  <c r="I1057" i="86"/>
  <c r="H1057" i="86"/>
  <c r="G1057" i="86"/>
  <c r="F1057" i="86"/>
  <c r="E1057" i="86"/>
  <c r="D1057" i="86"/>
  <c r="AG1069" i="86"/>
  <c r="AF1069" i="86"/>
  <c r="AE1069" i="86"/>
  <c r="AD1069" i="86"/>
  <c r="AC1069" i="86"/>
  <c r="AB1069" i="86"/>
  <c r="AA1069" i="86"/>
  <c r="Z1069" i="86"/>
  <c r="Y1069" i="86"/>
  <c r="X1069" i="86"/>
  <c r="W1069" i="86"/>
  <c r="V1069" i="86"/>
  <c r="U1069" i="86"/>
  <c r="T1069" i="86"/>
  <c r="S1069" i="86"/>
  <c r="R1069" i="86"/>
  <c r="Q1069" i="86"/>
  <c r="P1069" i="86"/>
  <c r="O1069" i="86"/>
  <c r="N1069" i="86"/>
  <c r="AG1068" i="86"/>
  <c r="AF1068" i="86"/>
  <c r="AE1068" i="86"/>
  <c r="AD1068" i="86"/>
  <c r="AC1068" i="86"/>
  <c r="AB1068" i="86"/>
  <c r="AA1068" i="86"/>
  <c r="Z1068" i="86"/>
  <c r="Y1068" i="86"/>
  <c r="X1068" i="86"/>
  <c r="W1068" i="86"/>
  <c r="V1068" i="86"/>
  <c r="U1068" i="86"/>
  <c r="T1068" i="86"/>
  <c r="S1068" i="86"/>
  <c r="R1068" i="86"/>
  <c r="Q1068" i="86"/>
  <c r="P1068" i="86"/>
  <c r="O1068" i="86"/>
  <c r="N1068" i="86"/>
  <c r="AG1067" i="86"/>
  <c r="AF1067" i="86"/>
  <c r="AE1067" i="86"/>
  <c r="AD1067" i="86"/>
  <c r="AC1067" i="86"/>
  <c r="AB1067" i="86"/>
  <c r="AA1067" i="86"/>
  <c r="Z1067" i="86"/>
  <c r="Y1067" i="86"/>
  <c r="X1067" i="86"/>
  <c r="W1067" i="86"/>
  <c r="V1067" i="86"/>
  <c r="U1067" i="86"/>
  <c r="T1067" i="86"/>
  <c r="S1067" i="86"/>
  <c r="R1067" i="86"/>
  <c r="Q1067" i="86"/>
  <c r="P1067" i="86"/>
  <c r="O1067" i="86"/>
  <c r="N1067" i="86"/>
  <c r="AG1066" i="86"/>
  <c r="AF1066" i="86"/>
  <c r="AE1066" i="86"/>
  <c r="AD1066" i="86"/>
  <c r="AC1066" i="86"/>
  <c r="AB1066" i="86"/>
  <c r="AA1066" i="86"/>
  <c r="Z1066" i="86"/>
  <c r="Y1066" i="86"/>
  <c r="X1066" i="86"/>
  <c r="W1066" i="86"/>
  <c r="V1066" i="86"/>
  <c r="U1066" i="86"/>
  <c r="T1066" i="86"/>
  <c r="S1066" i="86"/>
  <c r="R1066" i="86"/>
  <c r="Q1066" i="86"/>
  <c r="P1066" i="86"/>
  <c r="O1066" i="86"/>
  <c r="N1066" i="86"/>
  <c r="AG1065" i="86"/>
  <c r="AF1065" i="86"/>
  <c r="AE1065" i="86"/>
  <c r="AD1065" i="86"/>
  <c r="AC1065" i="86"/>
  <c r="AB1065" i="86"/>
  <c r="AA1065" i="86"/>
  <c r="Z1065" i="86"/>
  <c r="Y1065" i="86"/>
  <c r="X1065" i="86"/>
  <c r="W1065" i="86"/>
  <c r="V1065" i="86"/>
  <c r="U1065" i="86"/>
  <c r="T1065" i="86"/>
  <c r="S1065" i="86"/>
  <c r="R1065" i="86"/>
  <c r="Q1065" i="86"/>
  <c r="P1065" i="86"/>
  <c r="O1065" i="86"/>
  <c r="N1065" i="86"/>
  <c r="AG1064" i="86"/>
  <c r="AF1064" i="86"/>
  <c r="AE1064" i="86"/>
  <c r="AD1064" i="86"/>
  <c r="AC1064" i="86"/>
  <c r="AB1064" i="86"/>
  <c r="AA1064" i="86"/>
  <c r="Z1064" i="86"/>
  <c r="Y1064" i="86"/>
  <c r="X1064" i="86"/>
  <c r="W1064" i="86"/>
  <c r="V1064" i="86"/>
  <c r="U1064" i="86"/>
  <c r="T1064" i="86"/>
  <c r="S1064" i="86"/>
  <c r="R1064" i="86"/>
  <c r="Q1064" i="86"/>
  <c r="P1064" i="86"/>
  <c r="O1064" i="86"/>
  <c r="N1064" i="86"/>
  <c r="AG1063" i="86"/>
  <c r="AF1063" i="86"/>
  <c r="AE1063" i="86"/>
  <c r="AD1063" i="86"/>
  <c r="AC1063" i="86"/>
  <c r="AB1063" i="86"/>
  <c r="AA1063" i="86"/>
  <c r="Z1063" i="86"/>
  <c r="Y1063" i="86"/>
  <c r="X1063" i="86"/>
  <c r="W1063" i="86"/>
  <c r="V1063" i="86"/>
  <c r="U1063" i="86"/>
  <c r="T1063" i="86"/>
  <c r="S1063" i="86"/>
  <c r="R1063" i="86"/>
  <c r="Q1063" i="86"/>
  <c r="P1063" i="86"/>
  <c r="O1063" i="86"/>
  <c r="N1063" i="86"/>
  <c r="AG1062" i="86"/>
  <c r="AF1062" i="86"/>
  <c r="AE1062" i="86"/>
  <c r="AD1062" i="86"/>
  <c r="AC1062" i="86"/>
  <c r="AB1062" i="86"/>
  <c r="AA1062" i="86"/>
  <c r="Z1062" i="86"/>
  <c r="Y1062" i="86"/>
  <c r="X1062" i="86"/>
  <c r="W1062" i="86"/>
  <c r="V1062" i="86"/>
  <c r="U1062" i="86"/>
  <c r="T1062" i="86"/>
  <c r="S1062" i="86"/>
  <c r="R1062" i="86"/>
  <c r="Q1062" i="86"/>
  <c r="P1062" i="86"/>
  <c r="O1062" i="86"/>
  <c r="N1062" i="86"/>
  <c r="AG1061" i="86"/>
  <c r="AF1061" i="86"/>
  <c r="AE1061" i="86"/>
  <c r="AD1061" i="86"/>
  <c r="AC1061" i="86"/>
  <c r="AB1061" i="86"/>
  <c r="AA1061" i="86"/>
  <c r="Z1061" i="86"/>
  <c r="Y1061" i="86"/>
  <c r="X1061" i="86"/>
  <c r="W1061" i="86"/>
  <c r="V1061" i="86"/>
  <c r="U1061" i="86"/>
  <c r="T1061" i="86"/>
  <c r="S1061" i="86"/>
  <c r="R1061" i="86"/>
  <c r="Q1061" i="86"/>
  <c r="P1061" i="86"/>
  <c r="O1061" i="86"/>
  <c r="N1061" i="86"/>
  <c r="AG1060" i="86"/>
  <c r="AF1060" i="86"/>
  <c r="AE1060" i="86"/>
  <c r="AD1060" i="86"/>
  <c r="AC1060" i="86"/>
  <c r="AB1060" i="86"/>
  <c r="AA1060" i="86"/>
  <c r="Z1060" i="86"/>
  <c r="Y1060" i="86"/>
  <c r="X1060" i="86"/>
  <c r="W1060" i="86"/>
  <c r="V1060" i="86"/>
  <c r="U1060" i="86"/>
  <c r="T1060" i="86"/>
  <c r="S1060" i="86"/>
  <c r="R1060" i="86"/>
  <c r="Q1060" i="86"/>
  <c r="P1060" i="86"/>
  <c r="O1060" i="86"/>
  <c r="N1060" i="86"/>
  <c r="AG1059" i="86"/>
  <c r="AF1059" i="86"/>
  <c r="AE1059" i="86"/>
  <c r="AD1059" i="86"/>
  <c r="AC1059" i="86"/>
  <c r="AB1059" i="86"/>
  <c r="AA1059" i="86"/>
  <c r="Z1059" i="86"/>
  <c r="Y1059" i="86"/>
  <c r="X1059" i="86"/>
  <c r="W1059" i="86"/>
  <c r="V1059" i="86"/>
  <c r="U1059" i="86"/>
  <c r="T1059" i="86"/>
  <c r="S1059" i="86"/>
  <c r="R1059" i="86"/>
  <c r="Q1059" i="86"/>
  <c r="P1059" i="86"/>
  <c r="O1059" i="86"/>
  <c r="N1059" i="86"/>
  <c r="AG1058" i="86"/>
  <c r="AF1058" i="86"/>
  <c r="AE1058" i="86"/>
  <c r="AD1058" i="86"/>
  <c r="AC1058" i="86"/>
  <c r="AB1058" i="86"/>
  <c r="AA1058" i="86"/>
  <c r="Z1058" i="86"/>
  <c r="Y1058" i="86"/>
  <c r="X1058" i="86"/>
  <c r="W1058" i="86"/>
  <c r="V1058" i="86"/>
  <c r="U1058" i="86"/>
  <c r="T1058" i="86"/>
  <c r="S1058" i="86"/>
  <c r="R1058" i="86"/>
  <c r="Q1058" i="86"/>
  <c r="P1058" i="86"/>
  <c r="O1058" i="86"/>
  <c r="N1058" i="86"/>
  <c r="AG1057" i="86"/>
  <c r="AF1057" i="86"/>
  <c r="AE1057" i="86"/>
  <c r="AD1057" i="86"/>
  <c r="AC1057" i="86"/>
  <c r="AB1057" i="86"/>
  <c r="AA1057" i="86"/>
  <c r="Z1057" i="86"/>
  <c r="Y1057" i="86"/>
  <c r="X1057" i="86"/>
  <c r="W1057" i="86"/>
  <c r="V1057" i="86"/>
  <c r="U1057" i="86"/>
  <c r="T1057" i="86"/>
  <c r="S1057" i="86"/>
  <c r="R1057" i="86"/>
  <c r="Q1057" i="86"/>
  <c r="P1057" i="86"/>
  <c r="O1057" i="86"/>
  <c r="N1057" i="86"/>
  <c r="AG1056" i="86"/>
  <c r="AF1056" i="86"/>
  <c r="AE1056" i="86"/>
  <c r="AD1056" i="86"/>
  <c r="AC1056" i="86"/>
  <c r="AB1056" i="86"/>
  <c r="AA1056" i="86"/>
  <c r="Z1056" i="86"/>
  <c r="Y1056" i="86"/>
  <c r="X1056" i="86"/>
  <c r="W1056" i="86"/>
  <c r="V1056" i="86"/>
  <c r="U1056" i="86"/>
  <c r="T1056" i="86"/>
  <c r="S1056" i="86"/>
  <c r="R1056" i="86"/>
  <c r="Q1056" i="86"/>
  <c r="P1056" i="86"/>
  <c r="O1056" i="86"/>
  <c r="N1056" i="86"/>
  <c r="Z1030" i="86"/>
  <c r="Y1030" i="86"/>
  <c r="X1030" i="86"/>
  <c r="W1030" i="86"/>
  <c r="V1030" i="86"/>
  <c r="U1030" i="86"/>
  <c r="T1030" i="86"/>
  <c r="S1030" i="86"/>
  <c r="R1030" i="86"/>
  <c r="Q1030" i="86"/>
  <c r="P1030" i="86"/>
  <c r="O1030" i="86"/>
  <c r="N1030" i="86"/>
  <c r="M1030" i="86"/>
  <c r="L1030" i="86"/>
  <c r="K1030" i="86"/>
  <c r="J1030" i="86"/>
  <c r="I1030" i="86"/>
  <c r="H1030" i="86"/>
  <c r="G1030" i="86"/>
  <c r="F1030" i="86"/>
  <c r="E1030" i="86"/>
  <c r="D1030" i="86"/>
  <c r="Z1029" i="86"/>
  <c r="Y1029" i="86"/>
  <c r="X1029" i="86"/>
  <c r="W1029" i="86"/>
  <c r="V1029" i="86"/>
  <c r="U1029" i="86"/>
  <c r="T1029" i="86"/>
  <c r="S1029" i="86"/>
  <c r="R1029" i="86"/>
  <c r="Q1029" i="86"/>
  <c r="P1029" i="86"/>
  <c r="O1029" i="86"/>
  <c r="N1029" i="86"/>
  <c r="M1029" i="86"/>
  <c r="L1029" i="86"/>
  <c r="K1029" i="86"/>
  <c r="J1029" i="86"/>
  <c r="I1029" i="86"/>
  <c r="H1029" i="86"/>
  <c r="G1029" i="86"/>
  <c r="F1029" i="86"/>
  <c r="E1029" i="86"/>
  <c r="D1029" i="86"/>
  <c r="Z1027" i="86"/>
  <c r="Y1027" i="86"/>
  <c r="X1027" i="86"/>
  <c r="W1027" i="86"/>
  <c r="V1027" i="86"/>
  <c r="U1027" i="86"/>
  <c r="T1027" i="86"/>
  <c r="S1027" i="86"/>
  <c r="R1027" i="86"/>
  <c r="Q1027" i="86"/>
  <c r="P1027" i="86"/>
  <c r="O1027" i="86"/>
  <c r="N1027" i="86"/>
  <c r="M1027" i="86"/>
  <c r="L1027" i="86"/>
  <c r="K1027" i="86"/>
  <c r="J1027" i="86"/>
  <c r="I1027" i="86"/>
  <c r="H1027" i="86"/>
  <c r="G1027" i="86"/>
  <c r="F1027" i="86"/>
  <c r="E1027" i="86"/>
  <c r="D1027" i="86"/>
  <c r="Z1026" i="86"/>
  <c r="Y1026" i="86"/>
  <c r="X1026" i="86"/>
  <c r="W1026" i="86"/>
  <c r="V1026" i="86"/>
  <c r="U1026" i="86"/>
  <c r="T1026" i="86"/>
  <c r="S1026" i="86"/>
  <c r="R1026" i="86"/>
  <c r="Q1026" i="86"/>
  <c r="P1026" i="86"/>
  <c r="O1026" i="86"/>
  <c r="N1026" i="86"/>
  <c r="M1026" i="86"/>
  <c r="L1026" i="86"/>
  <c r="K1026" i="86"/>
  <c r="J1026" i="86"/>
  <c r="I1026" i="86"/>
  <c r="H1026" i="86"/>
  <c r="G1026" i="86"/>
  <c r="F1026" i="86"/>
  <c r="E1026" i="86"/>
  <c r="D1026" i="86"/>
  <c r="Z1025" i="86"/>
  <c r="Y1025" i="86"/>
  <c r="X1025" i="86"/>
  <c r="W1025" i="86"/>
  <c r="V1025" i="86"/>
  <c r="U1025" i="86"/>
  <c r="T1025" i="86"/>
  <c r="S1025" i="86"/>
  <c r="R1025" i="86"/>
  <c r="Q1025" i="86"/>
  <c r="P1025" i="86"/>
  <c r="O1025" i="86"/>
  <c r="N1025" i="86"/>
  <c r="M1025" i="86"/>
  <c r="L1025" i="86"/>
  <c r="K1025" i="86"/>
  <c r="J1025" i="86"/>
  <c r="I1025" i="86"/>
  <c r="H1025" i="86"/>
  <c r="G1025" i="86"/>
  <c r="F1025" i="86"/>
  <c r="E1025" i="86"/>
  <c r="D1025" i="86"/>
  <c r="Z1023" i="86"/>
  <c r="Y1023" i="86"/>
  <c r="X1023" i="86"/>
  <c r="W1023" i="86"/>
  <c r="V1023" i="86"/>
  <c r="U1023" i="86"/>
  <c r="T1023" i="86"/>
  <c r="S1023" i="86"/>
  <c r="R1023" i="86"/>
  <c r="Q1023" i="86"/>
  <c r="P1023" i="86"/>
  <c r="O1023" i="86"/>
  <c r="N1023" i="86"/>
  <c r="M1023" i="86"/>
  <c r="L1023" i="86"/>
  <c r="K1023" i="86"/>
  <c r="J1023" i="86"/>
  <c r="I1023" i="86"/>
  <c r="H1023" i="86"/>
  <c r="G1023" i="86"/>
  <c r="F1023" i="86"/>
  <c r="E1023" i="86"/>
  <c r="D1023" i="86"/>
  <c r="Z1022" i="86"/>
  <c r="Y1022" i="86"/>
  <c r="X1022" i="86"/>
  <c r="W1022" i="86"/>
  <c r="V1022" i="86"/>
  <c r="U1022" i="86"/>
  <c r="T1022" i="86"/>
  <c r="S1022" i="86"/>
  <c r="R1022" i="86"/>
  <c r="Q1022" i="86"/>
  <c r="P1022" i="86"/>
  <c r="O1022" i="86"/>
  <c r="N1022" i="86"/>
  <c r="M1022" i="86"/>
  <c r="L1022" i="86"/>
  <c r="K1022" i="86"/>
  <c r="J1022" i="86"/>
  <c r="I1022" i="86"/>
  <c r="H1022" i="86"/>
  <c r="G1022" i="86"/>
  <c r="F1022" i="86"/>
  <c r="E1022" i="86"/>
  <c r="D1022" i="86"/>
  <c r="Z1021" i="86"/>
  <c r="Y1021" i="86"/>
  <c r="X1021" i="86"/>
  <c r="W1021" i="86"/>
  <c r="V1021" i="86"/>
  <c r="U1021" i="86"/>
  <c r="T1021" i="86"/>
  <c r="S1021" i="86"/>
  <c r="R1021" i="86"/>
  <c r="Q1021" i="86"/>
  <c r="P1021" i="86"/>
  <c r="O1021" i="86"/>
  <c r="N1021" i="86"/>
  <c r="M1021" i="86"/>
  <c r="L1021" i="86"/>
  <c r="K1021" i="86"/>
  <c r="J1021" i="86"/>
  <c r="I1021" i="86"/>
  <c r="H1021" i="86"/>
  <c r="G1021" i="86"/>
  <c r="F1021" i="86"/>
  <c r="E1021" i="86"/>
  <c r="D1021" i="86"/>
  <c r="AG1003" i="86"/>
  <c r="AF1003" i="86"/>
  <c r="AE1003" i="86"/>
  <c r="AD1003" i="86"/>
  <c r="AC1003" i="86"/>
  <c r="AB1003" i="86"/>
  <c r="AA1003" i="86"/>
  <c r="Z1003" i="86"/>
  <c r="Y1003" i="86"/>
  <c r="X1003" i="86"/>
  <c r="W1003" i="86"/>
  <c r="V1003" i="86"/>
  <c r="U1003" i="86"/>
  <c r="T1003" i="86"/>
  <c r="S1003" i="86"/>
  <c r="R1003" i="86"/>
  <c r="Q1003" i="86"/>
  <c r="P1003" i="86"/>
  <c r="O1003" i="86"/>
  <c r="N1003" i="86"/>
  <c r="M1003" i="86"/>
  <c r="L1003" i="86"/>
  <c r="K1003" i="86"/>
  <c r="J1003" i="86"/>
  <c r="I1003" i="86"/>
  <c r="H1003" i="86"/>
  <c r="G1003" i="86"/>
  <c r="F1003" i="86"/>
  <c r="E1003" i="86"/>
  <c r="D1003" i="86"/>
  <c r="AG1002" i="86"/>
  <c r="AF1002" i="86"/>
  <c r="AE1002" i="86"/>
  <c r="AD1002" i="86"/>
  <c r="AC1002" i="86"/>
  <c r="AB1002" i="86"/>
  <c r="AA1002" i="86"/>
  <c r="Z1002" i="86"/>
  <c r="Y1002" i="86"/>
  <c r="X1002" i="86"/>
  <c r="W1002" i="86"/>
  <c r="V1002" i="86"/>
  <c r="U1002" i="86"/>
  <c r="T1002" i="86"/>
  <c r="S1002" i="86"/>
  <c r="R1002" i="86"/>
  <c r="Q1002" i="86"/>
  <c r="P1002" i="86"/>
  <c r="O1002" i="86"/>
  <c r="N1002" i="86"/>
  <c r="M1002" i="86"/>
  <c r="L1002" i="86"/>
  <c r="K1002" i="86"/>
  <c r="J1002" i="86"/>
  <c r="I1002" i="86"/>
  <c r="H1002" i="86"/>
  <c r="G1002" i="86"/>
  <c r="F1002" i="86"/>
  <c r="E1002" i="86"/>
  <c r="D1002" i="86"/>
  <c r="AG1001" i="86"/>
  <c r="AF1001" i="86"/>
  <c r="AE1001" i="86"/>
  <c r="AD1001" i="86"/>
  <c r="AC1001" i="86"/>
  <c r="AB1001" i="86"/>
  <c r="AA1001" i="86"/>
  <c r="Z1001" i="86"/>
  <c r="Y1001" i="86"/>
  <c r="X1001" i="86"/>
  <c r="W1001" i="86"/>
  <c r="V1001" i="86"/>
  <c r="U1001" i="86"/>
  <c r="T1001" i="86"/>
  <c r="S1001" i="86"/>
  <c r="R1001" i="86"/>
  <c r="Q1001" i="86"/>
  <c r="P1001" i="86"/>
  <c r="O1001" i="86"/>
  <c r="N1001" i="86"/>
  <c r="M1001" i="86"/>
  <c r="L1001" i="86"/>
  <c r="K1001" i="86"/>
  <c r="J1001" i="86"/>
  <c r="I1001" i="86"/>
  <c r="H1001" i="86"/>
  <c r="G1001" i="86"/>
  <c r="F1001" i="86"/>
  <c r="E1001" i="86"/>
  <c r="D1001" i="86"/>
  <c r="AG1000" i="86"/>
  <c r="AF1000" i="86"/>
  <c r="AE1000" i="86"/>
  <c r="AD1000" i="86"/>
  <c r="AC1000" i="86"/>
  <c r="AB1000" i="86"/>
  <c r="AA1000" i="86"/>
  <c r="Z1000" i="86"/>
  <c r="Y1000" i="86"/>
  <c r="X1000" i="86"/>
  <c r="W1000" i="86"/>
  <c r="V1000" i="86"/>
  <c r="U1000" i="86"/>
  <c r="T1000" i="86"/>
  <c r="S1000" i="86"/>
  <c r="R1000" i="86"/>
  <c r="Q1000" i="86"/>
  <c r="P1000" i="86"/>
  <c r="O1000" i="86"/>
  <c r="N1000" i="86"/>
  <c r="M1000" i="86"/>
  <c r="L1000" i="86"/>
  <c r="K1000" i="86"/>
  <c r="J1000" i="86"/>
  <c r="I1000" i="86"/>
  <c r="H1000" i="86"/>
  <c r="G1000" i="86"/>
  <c r="F1000" i="86"/>
  <c r="E1000" i="86"/>
  <c r="D1000" i="86"/>
  <c r="AG992" i="86"/>
  <c r="AF992" i="86"/>
  <c r="AE992" i="86"/>
  <c r="AD992" i="86"/>
  <c r="AC992" i="86"/>
  <c r="AB992" i="86"/>
  <c r="AA992" i="86"/>
  <c r="Z992" i="86"/>
  <c r="Y992" i="86"/>
  <c r="W992" i="86"/>
  <c r="V992" i="86"/>
  <c r="U992" i="86"/>
  <c r="T992" i="86"/>
  <c r="S992" i="86"/>
  <c r="R992" i="86"/>
  <c r="Q992" i="86"/>
  <c r="P992" i="86"/>
  <c r="O992" i="86"/>
  <c r="AG991" i="86"/>
  <c r="AF991" i="86"/>
  <c r="AE991" i="86"/>
  <c r="AD991" i="86"/>
  <c r="AC991" i="86"/>
  <c r="AB991" i="86"/>
  <c r="AA991" i="86"/>
  <c r="Z991" i="86"/>
  <c r="Y991" i="86"/>
  <c r="X991" i="86"/>
  <c r="W991" i="86"/>
  <c r="V991" i="86"/>
  <c r="U991" i="86"/>
  <c r="T991" i="86"/>
  <c r="S991" i="86"/>
  <c r="R991" i="86"/>
  <c r="Q991" i="86"/>
  <c r="P991" i="86"/>
  <c r="O991" i="86"/>
  <c r="N991" i="86"/>
  <c r="AG990" i="86"/>
  <c r="AF990" i="86"/>
  <c r="AE990" i="86"/>
  <c r="AD990" i="86"/>
  <c r="AC990" i="86"/>
  <c r="AB990" i="86"/>
  <c r="AA990" i="86"/>
  <c r="Z990" i="86"/>
  <c r="Y990" i="86"/>
  <c r="W990" i="86"/>
  <c r="V990" i="86"/>
  <c r="U990" i="86"/>
  <c r="T990" i="86"/>
  <c r="S990" i="86"/>
  <c r="R990" i="86"/>
  <c r="Q990" i="86"/>
  <c r="P990" i="86"/>
  <c r="O990" i="86"/>
  <c r="AG989" i="86"/>
  <c r="AF989" i="86"/>
  <c r="AE989" i="86"/>
  <c r="AD989" i="86"/>
  <c r="AC989" i="86"/>
  <c r="AB989" i="86"/>
  <c r="AA989" i="86"/>
  <c r="Z989" i="86"/>
  <c r="Y989" i="86"/>
  <c r="X989" i="86"/>
  <c r="W989" i="86"/>
  <c r="V989" i="86"/>
  <c r="U989" i="86"/>
  <c r="T989" i="86"/>
  <c r="S989" i="86"/>
  <c r="R989" i="86"/>
  <c r="Q989" i="86"/>
  <c r="P989" i="86"/>
  <c r="O989" i="86"/>
  <c r="N989" i="86"/>
  <c r="AG988" i="86"/>
  <c r="AF988" i="86"/>
  <c r="AE988" i="86"/>
  <c r="AD988" i="86"/>
  <c r="AC988" i="86"/>
  <c r="AB988" i="86"/>
  <c r="AA988" i="86"/>
  <c r="Z988" i="86"/>
  <c r="Y988" i="86"/>
  <c r="X988" i="86"/>
  <c r="W988" i="86"/>
  <c r="V988" i="86"/>
  <c r="U988" i="86"/>
  <c r="T988" i="86"/>
  <c r="S988" i="86"/>
  <c r="R988" i="86"/>
  <c r="Q988" i="86"/>
  <c r="P988" i="86"/>
  <c r="O988" i="86"/>
  <c r="N988" i="86"/>
  <c r="AG987" i="86"/>
  <c r="AF987" i="86"/>
  <c r="AE987" i="86"/>
  <c r="AD987" i="86"/>
  <c r="AC987" i="86"/>
  <c r="AB987" i="86"/>
  <c r="AA987" i="86"/>
  <c r="Z987" i="86"/>
  <c r="Y987" i="86"/>
  <c r="X987" i="86"/>
  <c r="W987" i="86"/>
  <c r="V987" i="86"/>
  <c r="U987" i="86"/>
  <c r="T987" i="86"/>
  <c r="S987" i="86"/>
  <c r="R987" i="86"/>
  <c r="Q987" i="86"/>
  <c r="P987" i="86"/>
  <c r="O987" i="86"/>
  <c r="N987" i="86"/>
  <c r="AG986" i="86"/>
  <c r="AF986" i="86"/>
  <c r="AE986" i="86"/>
  <c r="AD986" i="86"/>
  <c r="AC986" i="86"/>
  <c r="AB986" i="86"/>
  <c r="AA986" i="86"/>
  <c r="Z986" i="86"/>
  <c r="Y986" i="86"/>
  <c r="X986" i="86"/>
  <c r="W986" i="86"/>
  <c r="V986" i="86"/>
  <c r="U986" i="86"/>
  <c r="T986" i="86"/>
  <c r="S986" i="86"/>
  <c r="R986" i="86"/>
  <c r="Q986" i="86"/>
  <c r="P986" i="86"/>
  <c r="O986" i="86"/>
  <c r="N986" i="86"/>
  <c r="AG976" i="86"/>
  <c r="AF976" i="86"/>
  <c r="AE976" i="86"/>
  <c r="AD976" i="86"/>
  <c r="AC976" i="86"/>
  <c r="AB976" i="86"/>
  <c r="AA976" i="86"/>
  <c r="Z976" i="86"/>
  <c r="Y976" i="86"/>
  <c r="X976" i="86"/>
  <c r="W976" i="86"/>
  <c r="V976" i="86"/>
  <c r="U976" i="86"/>
  <c r="T976" i="86"/>
  <c r="S976" i="86"/>
  <c r="R976" i="86"/>
  <c r="Q976" i="86"/>
  <c r="P976" i="86"/>
  <c r="O976" i="86"/>
  <c r="N976" i="86"/>
  <c r="AG974" i="86"/>
  <c r="AF974" i="86"/>
  <c r="AE974" i="86"/>
  <c r="AD974" i="86"/>
  <c r="AC974" i="86"/>
  <c r="AB974" i="86"/>
  <c r="AA974" i="86"/>
  <c r="Z974" i="86"/>
  <c r="Y974" i="86"/>
  <c r="X974" i="86"/>
  <c r="W974" i="86"/>
  <c r="V974" i="86"/>
  <c r="U974" i="86"/>
  <c r="T974" i="86"/>
  <c r="S974" i="86"/>
  <c r="R974" i="86"/>
  <c r="Q974" i="86"/>
  <c r="P974" i="86"/>
  <c r="O974" i="86"/>
  <c r="N974" i="86"/>
  <c r="AG973" i="86"/>
  <c r="AF973" i="86"/>
  <c r="AE973" i="86"/>
  <c r="AD973" i="86"/>
  <c r="AC973" i="86"/>
  <c r="AB973" i="86"/>
  <c r="AA973" i="86"/>
  <c r="Z973" i="86"/>
  <c r="Y973" i="86"/>
  <c r="X973" i="86"/>
  <c r="W973" i="86"/>
  <c r="V973" i="86"/>
  <c r="U973" i="86"/>
  <c r="T973" i="86"/>
  <c r="S973" i="86"/>
  <c r="R973" i="86"/>
  <c r="Q973" i="86"/>
  <c r="P973" i="86"/>
  <c r="O973" i="86"/>
  <c r="N973" i="86"/>
  <c r="AG972" i="86"/>
  <c r="AF972" i="86"/>
  <c r="AE972" i="86"/>
  <c r="AD972" i="86"/>
  <c r="AC972" i="86"/>
  <c r="AB972" i="86"/>
  <c r="AA972" i="86"/>
  <c r="Z972" i="86"/>
  <c r="Y972" i="86"/>
  <c r="X972" i="86"/>
  <c r="W972" i="86"/>
  <c r="V972" i="86"/>
  <c r="U972" i="86"/>
  <c r="T972" i="86"/>
  <c r="S972" i="86"/>
  <c r="R972" i="86"/>
  <c r="Q972" i="86"/>
  <c r="P972" i="86"/>
  <c r="O972" i="86"/>
  <c r="N972" i="86"/>
  <c r="AG971" i="86"/>
  <c r="AF971" i="86"/>
  <c r="AE971" i="86"/>
  <c r="AD971" i="86"/>
  <c r="AC971" i="86"/>
  <c r="AB971" i="86"/>
  <c r="AA971" i="86"/>
  <c r="Z971" i="86"/>
  <c r="Y971" i="86"/>
  <c r="X971" i="86"/>
  <c r="W971" i="86"/>
  <c r="V971" i="86"/>
  <c r="U971" i="86"/>
  <c r="T971" i="86"/>
  <c r="S971" i="86"/>
  <c r="R971" i="86"/>
  <c r="Q971" i="86"/>
  <c r="P971" i="86"/>
  <c r="O971" i="86"/>
  <c r="N971" i="86"/>
  <c r="AG970" i="86"/>
  <c r="AF970" i="86"/>
  <c r="AE970" i="86"/>
  <c r="AD970" i="86"/>
  <c r="AC970" i="86"/>
  <c r="AB970" i="86"/>
  <c r="AA970" i="86"/>
  <c r="Z970" i="86"/>
  <c r="Y970" i="86"/>
  <c r="X970" i="86"/>
  <c r="W970" i="86"/>
  <c r="V970" i="86"/>
  <c r="U970" i="86"/>
  <c r="T970" i="86"/>
  <c r="S970" i="86"/>
  <c r="R970" i="86"/>
  <c r="Q970" i="86"/>
  <c r="P970" i="86"/>
  <c r="O970" i="86"/>
  <c r="N970" i="86"/>
  <c r="AG969" i="86"/>
  <c r="AF969" i="86"/>
  <c r="AE969" i="86"/>
  <c r="AD969" i="86"/>
  <c r="AC969" i="86"/>
  <c r="AB969" i="86"/>
  <c r="AA969" i="86"/>
  <c r="Z969" i="86"/>
  <c r="Y969" i="86"/>
  <c r="X969" i="86"/>
  <c r="W969" i="86"/>
  <c r="V969" i="86"/>
  <c r="U969" i="86"/>
  <c r="T969" i="86"/>
  <c r="S969" i="86"/>
  <c r="R969" i="86"/>
  <c r="Q969" i="86"/>
  <c r="P969" i="86"/>
  <c r="O969" i="86"/>
  <c r="N969" i="86"/>
  <c r="AG968" i="86"/>
  <c r="AF968" i="86"/>
  <c r="AE968" i="86"/>
  <c r="AD968" i="86"/>
  <c r="AC968" i="86"/>
  <c r="AB968" i="86"/>
  <c r="AA968" i="86"/>
  <c r="Z968" i="86"/>
  <c r="Y968" i="86"/>
  <c r="X968" i="86"/>
  <c r="W968" i="86"/>
  <c r="V968" i="86"/>
  <c r="U968" i="86"/>
  <c r="T968" i="86"/>
  <c r="S968" i="86"/>
  <c r="R968" i="86"/>
  <c r="Q968" i="86"/>
  <c r="P968" i="86"/>
  <c r="O968" i="86"/>
  <c r="N968" i="86"/>
  <c r="AG967" i="86"/>
  <c r="AF967" i="86"/>
  <c r="AE967" i="86"/>
  <c r="AD967" i="86"/>
  <c r="AC967" i="86"/>
  <c r="AB967" i="86"/>
  <c r="AA967" i="86"/>
  <c r="Z967" i="86"/>
  <c r="Y967" i="86"/>
  <c r="X967" i="86"/>
  <c r="W967" i="86"/>
  <c r="V967" i="86"/>
  <c r="U967" i="86"/>
  <c r="T967" i="86"/>
  <c r="S967" i="86"/>
  <c r="R967" i="86"/>
  <c r="Q967" i="86"/>
  <c r="P967" i="86"/>
  <c r="O967" i="86"/>
  <c r="N967" i="86"/>
  <c r="AG966" i="86"/>
  <c r="AF966" i="86"/>
  <c r="AE966" i="86"/>
  <c r="AD966" i="86"/>
  <c r="AC966" i="86"/>
  <c r="AB966" i="86"/>
  <c r="AA966" i="86"/>
  <c r="Z966" i="86"/>
  <c r="Y966" i="86"/>
  <c r="X966" i="86"/>
  <c r="W966" i="86"/>
  <c r="V966" i="86"/>
  <c r="U966" i="86"/>
  <c r="T966" i="86"/>
  <c r="S966" i="86"/>
  <c r="R966" i="86"/>
  <c r="Q966" i="86"/>
  <c r="P966" i="86"/>
  <c r="O966" i="86"/>
  <c r="N966" i="86"/>
  <c r="AG965" i="86"/>
  <c r="AF965" i="86"/>
  <c r="AE965" i="86"/>
  <c r="AD965" i="86"/>
  <c r="AC965" i="86"/>
  <c r="AB965" i="86"/>
  <c r="AA965" i="86"/>
  <c r="Z965" i="86"/>
  <c r="Y965" i="86"/>
  <c r="X965" i="86"/>
  <c r="W965" i="86"/>
  <c r="V965" i="86"/>
  <c r="U965" i="86"/>
  <c r="T965" i="86"/>
  <c r="S965" i="86"/>
  <c r="R965" i="86"/>
  <c r="Q965" i="86"/>
  <c r="P965" i="86"/>
  <c r="O965" i="86"/>
  <c r="N965" i="86"/>
  <c r="AG964" i="86"/>
  <c r="AF964" i="86"/>
  <c r="AE964" i="86"/>
  <c r="AD964" i="86"/>
  <c r="AC964" i="86"/>
  <c r="AB964" i="86"/>
  <c r="AA964" i="86"/>
  <c r="Z964" i="86"/>
  <c r="Y964" i="86"/>
  <c r="X964" i="86"/>
  <c r="W964" i="86"/>
  <c r="V964" i="86"/>
  <c r="U964" i="86"/>
  <c r="T964" i="86"/>
  <c r="S964" i="86"/>
  <c r="R964" i="86"/>
  <c r="Q964" i="86"/>
  <c r="P964" i="86"/>
  <c r="O964" i="86"/>
  <c r="N964" i="86"/>
  <c r="AG963" i="86"/>
  <c r="AF963" i="86"/>
  <c r="AE963" i="86"/>
  <c r="AD963" i="86"/>
  <c r="AC963" i="86"/>
  <c r="AB963" i="86"/>
  <c r="AA963" i="86"/>
  <c r="Z963" i="86"/>
  <c r="Y963" i="86"/>
  <c r="X963" i="86"/>
  <c r="W963" i="86"/>
  <c r="V963" i="86"/>
  <c r="U963" i="86"/>
  <c r="T963" i="86"/>
  <c r="S963" i="86"/>
  <c r="R963" i="86"/>
  <c r="Q963" i="86"/>
  <c r="P963" i="86"/>
  <c r="O963" i="86"/>
  <c r="N963" i="86"/>
  <c r="AG962" i="86"/>
  <c r="AF962" i="86"/>
  <c r="AE962" i="86"/>
  <c r="AD962" i="86"/>
  <c r="AC962" i="86"/>
  <c r="AB962" i="86"/>
  <c r="AA962" i="86"/>
  <c r="Z962" i="86"/>
  <c r="Y962" i="86"/>
  <c r="X962" i="86"/>
  <c r="W962" i="86"/>
  <c r="V962" i="86"/>
  <c r="U962" i="86"/>
  <c r="T962" i="86"/>
  <c r="S962" i="86"/>
  <c r="R962" i="86"/>
  <c r="Q962" i="86"/>
  <c r="P962" i="86"/>
  <c r="O962" i="86"/>
  <c r="N962" i="86"/>
  <c r="AG961" i="86"/>
  <c r="AF961" i="86"/>
  <c r="AE961" i="86"/>
  <c r="AD961" i="86"/>
  <c r="AC961" i="86"/>
  <c r="AB961" i="86"/>
  <c r="AA961" i="86"/>
  <c r="Z961" i="86"/>
  <c r="Y961" i="86"/>
  <c r="X961" i="86"/>
  <c r="W961" i="86"/>
  <c r="V961" i="86"/>
  <c r="U961" i="86"/>
  <c r="T961" i="86"/>
  <c r="S961" i="86"/>
  <c r="R961" i="86"/>
  <c r="Q961" i="86"/>
  <c r="P961" i="86"/>
  <c r="O961" i="86"/>
  <c r="N961" i="86"/>
  <c r="AG960" i="86"/>
  <c r="AF960" i="86"/>
  <c r="AE960" i="86"/>
  <c r="AD960" i="86"/>
  <c r="AC960" i="86"/>
  <c r="AB960" i="86"/>
  <c r="AA960" i="86"/>
  <c r="Z960" i="86"/>
  <c r="Y960" i="86"/>
  <c r="X960" i="86"/>
  <c r="W960" i="86"/>
  <c r="V960" i="86"/>
  <c r="U960" i="86"/>
  <c r="T960" i="86"/>
  <c r="S960" i="86"/>
  <c r="R960" i="86"/>
  <c r="Q960" i="86"/>
  <c r="P960" i="86"/>
  <c r="O960" i="86"/>
  <c r="N960" i="86"/>
  <c r="AG959" i="86"/>
  <c r="AF959" i="86"/>
  <c r="AE959" i="86"/>
  <c r="AD959" i="86"/>
  <c r="AC959" i="86"/>
  <c r="AB959" i="86"/>
  <c r="AA959" i="86"/>
  <c r="Z959" i="86"/>
  <c r="Y959" i="86"/>
  <c r="X959" i="86"/>
  <c r="W959" i="86"/>
  <c r="V959" i="86"/>
  <c r="U959" i="86"/>
  <c r="T959" i="86"/>
  <c r="S959" i="86"/>
  <c r="R959" i="86"/>
  <c r="Q959" i="86"/>
  <c r="P959" i="86"/>
  <c r="O959" i="86"/>
  <c r="N959" i="86"/>
  <c r="AG938" i="86"/>
  <c r="AF938" i="86"/>
  <c r="AE938" i="86"/>
  <c r="AD938" i="86"/>
  <c r="AC938" i="86"/>
  <c r="AB938" i="86"/>
  <c r="AA938" i="86"/>
  <c r="Z938" i="86"/>
  <c r="Y938" i="86"/>
  <c r="X938" i="86"/>
  <c r="W938" i="86"/>
  <c r="V938" i="86"/>
  <c r="U938" i="86"/>
  <c r="T938" i="86"/>
  <c r="S938" i="86"/>
  <c r="R938" i="86"/>
  <c r="Q938" i="86"/>
  <c r="P938" i="86"/>
  <c r="O938" i="86"/>
  <c r="N938" i="86"/>
  <c r="AG937" i="86"/>
  <c r="AF937" i="86"/>
  <c r="AE937" i="86"/>
  <c r="AD937" i="86"/>
  <c r="AC937" i="86"/>
  <c r="AB937" i="86"/>
  <c r="AA937" i="86"/>
  <c r="Z937" i="86"/>
  <c r="Y937" i="86"/>
  <c r="X937" i="86"/>
  <c r="W937" i="86"/>
  <c r="V937" i="86"/>
  <c r="U937" i="86"/>
  <c r="T937" i="86"/>
  <c r="S937" i="86"/>
  <c r="R937" i="86"/>
  <c r="Q937" i="86"/>
  <c r="P937" i="86"/>
  <c r="O937" i="86"/>
  <c r="AG936" i="86"/>
  <c r="AF936" i="86"/>
  <c r="AE936" i="86"/>
  <c r="AD936" i="86"/>
  <c r="AC936" i="86"/>
  <c r="AB936" i="86"/>
  <c r="AA936" i="86"/>
  <c r="Z936" i="86"/>
  <c r="Y936" i="86"/>
  <c r="W936" i="86"/>
  <c r="V936" i="86"/>
  <c r="U936" i="86"/>
  <c r="T936" i="86"/>
  <c r="S936" i="86"/>
  <c r="R936" i="86"/>
  <c r="Q936" i="86"/>
  <c r="P936" i="86"/>
  <c r="O936" i="86"/>
  <c r="AG935" i="86"/>
  <c r="AF935" i="86"/>
  <c r="AE935" i="86"/>
  <c r="AD935" i="86"/>
  <c r="AC935" i="86"/>
  <c r="AB935" i="86"/>
  <c r="AA935" i="86"/>
  <c r="Z935" i="86"/>
  <c r="Y935" i="86"/>
  <c r="X935" i="86"/>
  <c r="W935" i="86"/>
  <c r="V935" i="86"/>
  <c r="U935" i="86"/>
  <c r="T935" i="86"/>
  <c r="S935" i="86"/>
  <c r="R935" i="86"/>
  <c r="Q935" i="86"/>
  <c r="P935" i="86"/>
  <c r="O935" i="86"/>
  <c r="N935" i="86"/>
  <c r="AG934" i="86"/>
  <c r="AF934" i="86"/>
  <c r="AE934" i="86"/>
  <c r="AD934" i="86"/>
  <c r="AC934" i="86"/>
  <c r="AB934" i="86"/>
  <c r="AA934" i="86"/>
  <c r="Z934" i="86"/>
  <c r="Y934" i="86"/>
  <c r="X934" i="86"/>
  <c r="W934" i="86"/>
  <c r="V934" i="86"/>
  <c r="U934" i="86"/>
  <c r="T934" i="86"/>
  <c r="S934" i="86"/>
  <c r="R934" i="86"/>
  <c r="Q934" i="86"/>
  <c r="P934" i="86"/>
  <c r="O934" i="86"/>
  <c r="N934" i="86"/>
  <c r="AG933" i="86"/>
  <c r="AF933" i="86"/>
  <c r="AE933" i="86"/>
  <c r="AD933" i="86"/>
  <c r="AC933" i="86"/>
  <c r="AB933" i="86"/>
  <c r="AA933" i="86"/>
  <c r="Z933" i="86"/>
  <c r="Y933" i="86"/>
  <c r="W933" i="86"/>
  <c r="V933" i="86"/>
  <c r="U933" i="86"/>
  <c r="T933" i="86"/>
  <c r="S933" i="86"/>
  <c r="R933" i="86"/>
  <c r="Q933" i="86"/>
  <c r="P933" i="86"/>
  <c r="O933" i="86"/>
  <c r="H923" i="86"/>
  <c r="G923" i="86"/>
  <c r="F923" i="86"/>
  <c r="E923" i="86"/>
  <c r="D923" i="86"/>
  <c r="H922" i="86"/>
  <c r="G922" i="86"/>
  <c r="F922" i="86"/>
  <c r="E922" i="86"/>
  <c r="D922" i="86"/>
  <c r="H921" i="86"/>
  <c r="G921" i="86"/>
  <c r="F921" i="86"/>
  <c r="E921" i="86"/>
  <c r="D921" i="86"/>
  <c r="H920" i="86"/>
  <c r="G920" i="86"/>
  <c r="F920" i="86"/>
  <c r="E920" i="86"/>
  <c r="D920" i="86"/>
  <c r="H919" i="86"/>
  <c r="G919" i="86"/>
  <c r="F919" i="86"/>
  <c r="E919" i="86"/>
  <c r="D919" i="86"/>
  <c r="H918" i="86"/>
  <c r="G918" i="86"/>
  <c r="F918" i="86"/>
  <c r="E918" i="86"/>
  <c r="D918" i="86"/>
  <c r="H916" i="86"/>
  <c r="G916" i="86"/>
  <c r="F916" i="86"/>
  <c r="E916" i="86"/>
  <c r="D916" i="86"/>
  <c r="H915" i="86"/>
  <c r="G915" i="86"/>
  <c r="F915" i="86"/>
  <c r="E915" i="86"/>
  <c r="D915" i="86"/>
  <c r="H914" i="86"/>
  <c r="G914" i="86"/>
  <c r="F914" i="86"/>
  <c r="E914" i="86"/>
  <c r="D914" i="86"/>
  <c r="H913" i="86"/>
  <c r="G913" i="86"/>
  <c r="F913" i="86"/>
  <c r="E913" i="86"/>
  <c r="D913" i="86"/>
  <c r="H912" i="86"/>
  <c r="G912" i="86"/>
  <c r="F912" i="86"/>
  <c r="E912" i="86"/>
  <c r="D912" i="86"/>
  <c r="AG923" i="86"/>
  <c r="AF923" i="86"/>
  <c r="AE923" i="86"/>
  <c r="AD923" i="86"/>
  <c r="AB923" i="86"/>
  <c r="AA923" i="86"/>
  <c r="Z923" i="86"/>
  <c r="Y923" i="86"/>
  <c r="X923" i="86"/>
  <c r="W923" i="86"/>
  <c r="V923" i="86"/>
  <c r="U923" i="86"/>
  <c r="T923" i="86"/>
  <c r="S923" i="86"/>
  <c r="R923" i="86"/>
  <c r="Q923" i="86"/>
  <c r="P923" i="86"/>
  <c r="O923" i="86"/>
  <c r="N923" i="86"/>
  <c r="M923" i="86"/>
  <c r="L923" i="86"/>
  <c r="K923" i="86"/>
  <c r="J923" i="86"/>
  <c r="I923" i="86"/>
  <c r="AG922" i="86"/>
  <c r="AF922" i="86"/>
  <c r="AE922" i="86"/>
  <c r="AD922" i="86"/>
  <c r="AB922" i="86"/>
  <c r="AA922" i="86"/>
  <c r="Z922" i="86"/>
  <c r="Y922" i="86"/>
  <c r="X922" i="86"/>
  <c r="W922" i="86"/>
  <c r="V922" i="86"/>
  <c r="U922" i="86"/>
  <c r="T922" i="86"/>
  <c r="S922" i="86"/>
  <c r="R922" i="86"/>
  <c r="Q922" i="86"/>
  <c r="P922" i="86"/>
  <c r="O922" i="86"/>
  <c r="N922" i="86"/>
  <c r="M922" i="86"/>
  <c r="L922" i="86"/>
  <c r="K922" i="86"/>
  <c r="J922" i="86"/>
  <c r="I922" i="86"/>
  <c r="AG921" i="86"/>
  <c r="AF921" i="86"/>
  <c r="AE921" i="86"/>
  <c r="AD921" i="86"/>
  <c r="AB921" i="86"/>
  <c r="AA921" i="86"/>
  <c r="Z921" i="86"/>
  <c r="Y921" i="86"/>
  <c r="X921" i="86"/>
  <c r="W921" i="86"/>
  <c r="V921" i="86"/>
  <c r="U921" i="86"/>
  <c r="T921" i="86"/>
  <c r="S921" i="86"/>
  <c r="R921" i="86"/>
  <c r="Q921" i="86"/>
  <c r="P921" i="86"/>
  <c r="O921" i="86"/>
  <c r="N921" i="86"/>
  <c r="M921" i="86"/>
  <c r="L921" i="86"/>
  <c r="K921" i="86"/>
  <c r="J921" i="86"/>
  <c r="I921" i="86"/>
  <c r="AG920" i="86"/>
  <c r="AF920" i="86"/>
  <c r="AE920" i="86"/>
  <c r="AD920" i="86"/>
  <c r="AB920" i="86"/>
  <c r="AA920" i="86"/>
  <c r="Z920" i="86"/>
  <c r="Y920" i="86"/>
  <c r="X920" i="86"/>
  <c r="W920" i="86"/>
  <c r="V920" i="86"/>
  <c r="U920" i="86"/>
  <c r="T920" i="86"/>
  <c r="S920" i="86"/>
  <c r="R920" i="86"/>
  <c r="Q920" i="86"/>
  <c r="P920" i="86"/>
  <c r="O920" i="86"/>
  <c r="N920" i="86"/>
  <c r="M920" i="86"/>
  <c r="L920" i="86"/>
  <c r="K920" i="86"/>
  <c r="J920" i="86"/>
  <c r="I920" i="86"/>
  <c r="AG919" i="86"/>
  <c r="AF919" i="86"/>
  <c r="AE919" i="86"/>
  <c r="AD919" i="86"/>
  <c r="AB919" i="86"/>
  <c r="AA919" i="86"/>
  <c r="Z919" i="86"/>
  <c r="Y919" i="86"/>
  <c r="X919" i="86"/>
  <c r="W919" i="86"/>
  <c r="V919" i="86"/>
  <c r="U919" i="86"/>
  <c r="T919" i="86"/>
  <c r="S919" i="86"/>
  <c r="R919" i="86"/>
  <c r="Q919" i="86"/>
  <c r="P919" i="86"/>
  <c r="O919" i="86"/>
  <c r="N919" i="86"/>
  <c r="M919" i="86"/>
  <c r="L919" i="86"/>
  <c r="K919" i="86"/>
  <c r="J919" i="86"/>
  <c r="I919" i="86"/>
  <c r="AG918" i="86"/>
  <c r="AF918" i="86"/>
  <c r="AE918" i="86"/>
  <c r="AD918" i="86"/>
  <c r="AB918" i="86"/>
  <c r="AA918" i="86"/>
  <c r="Z918" i="86"/>
  <c r="Y918" i="86"/>
  <c r="X918" i="86"/>
  <c r="W918" i="86"/>
  <c r="V918" i="86"/>
  <c r="U918" i="86"/>
  <c r="T918" i="86"/>
  <c r="S918" i="86"/>
  <c r="R918" i="86"/>
  <c r="Q918" i="86"/>
  <c r="P918" i="86"/>
  <c r="O918" i="86"/>
  <c r="N918" i="86"/>
  <c r="M918" i="86"/>
  <c r="L918" i="86"/>
  <c r="K918" i="86"/>
  <c r="J918" i="86"/>
  <c r="I918" i="86"/>
  <c r="AG917" i="86"/>
  <c r="AF917" i="86"/>
  <c r="AE917" i="86"/>
  <c r="AD917" i="86"/>
  <c r="AB917" i="86"/>
  <c r="AA917" i="86"/>
  <c r="Z917" i="86"/>
  <c r="Y917" i="86"/>
  <c r="X917" i="86"/>
  <c r="W917" i="86"/>
  <c r="V917" i="86"/>
  <c r="U917" i="86"/>
  <c r="T917" i="86"/>
  <c r="S917" i="86"/>
  <c r="R917" i="86"/>
  <c r="Q917" i="86"/>
  <c r="P917" i="86"/>
  <c r="O917" i="86"/>
  <c r="N917" i="86"/>
  <c r="M917" i="86"/>
  <c r="L917" i="86"/>
  <c r="K917" i="86"/>
  <c r="J917" i="86"/>
  <c r="I917" i="86"/>
  <c r="AG916" i="86"/>
  <c r="AF916" i="86"/>
  <c r="AE916" i="86"/>
  <c r="AD916" i="86"/>
  <c r="AB916" i="86"/>
  <c r="AA916" i="86"/>
  <c r="Z916" i="86"/>
  <c r="Y916" i="86"/>
  <c r="X916" i="86"/>
  <c r="W916" i="86"/>
  <c r="V916" i="86"/>
  <c r="U916" i="86"/>
  <c r="T916" i="86"/>
  <c r="S916" i="86"/>
  <c r="R916" i="86"/>
  <c r="Q916" i="86"/>
  <c r="P916" i="86"/>
  <c r="O916" i="86"/>
  <c r="N916" i="86"/>
  <c r="M916" i="86"/>
  <c r="L916" i="86"/>
  <c r="K916" i="86"/>
  <c r="J916" i="86"/>
  <c r="I916" i="86"/>
  <c r="AG915" i="86"/>
  <c r="AF915" i="86"/>
  <c r="AE915" i="86"/>
  <c r="AD915" i="86"/>
  <c r="AB915" i="86"/>
  <c r="AA915" i="86"/>
  <c r="Z915" i="86"/>
  <c r="Y915" i="86"/>
  <c r="X915" i="86"/>
  <c r="W915" i="86"/>
  <c r="V915" i="86"/>
  <c r="U915" i="86"/>
  <c r="T915" i="86"/>
  <c r="S915" i="86"/>
  <c r="R915" i="86"/>
  <c r="Q915" i="86"/>
  <c r="P915" i="86"/>
  <c r="O915" i="86"/>
  <c r="N915" i="86"/>
  <c r="M915" i="86"/>
  <c r="L915" i="86"/>
  <c r="K915" i="86"/>
  <c r="J915" i="86"/>
  <c r="I915" i="86"/>
  <c r="AG914" i="86"/>
  <c r="AF914" i="86"/>
  <c r="AE914" i="86"/>
  <c r="AD914" i="86"/>
  <c r="AB914" i="86"/>
  <c r="AA914" i="86"/>
  <c r="Z914" i="86"/>
  <c r="Y914" i="86"/>
  <c r="X914" i="86"/>
  <c r="W914" i="86"/>
  <c r="V914" i="86"/>
  <c r="U914" i="86"/>
  <c r="T914" i="86"/>
  <c r="S914" i="86"/>
  <c r="R914" i="86"/>
  <c r="Q914" i="86"/>
  <c r="P914" i="86"/>
  <c r="O914" i="86"/>
  <c r="N914" i="86"/>
  <c r="M914" i="86"/>
  <c r="L914" i="86"/>
  <c r="K914" i="86"/>
  <c r="J914" i="86"/>
  <c r="I914" i="86"/>
  <c r="AG913" i="86"/>
  <c r="AF913" i="86"/>
  <c r="AE913" i="86"/>
  <c r="AD913" i="86"/>
  <c r="AB913" i="86"/>
  <c r="AA913" i="86"/>
  <c r="Z913" i="86"/>
  <c r="Y913" i="86"/>
  <c r="X913" i="86"/>
  <c r="W913" i="86"/>
  <c r="V913" i="86"/>
  <c r="U913" i="86"/>
  <c r="T913" i="86"/>
  <c r="S913" i="86"/>
  <c r="R913" i="86"/>
  <c r="Q913" i="86"/>
  <c r="P913" i="86"/>
  <c r="O913" i="86"/>
  <c r="N913" i="86"/>
  <c r="M913" i="86"/>
  <c r="L913" i="86"/>
  <c r="K913" i="86"/>
  <c r="J913" i="86"/>
  <c r="I913" i="86"/>
  <c r="AG912" i="86"/>
  <c r="AF912" i="86"/>
  <c r="AE912" i="86"/>
  <c r="AD912" i="86"/>
  <c r="AB912" i="86"/>
  <c r="AA912" i="86"/>
  <c r="Z912" i="86"/>
  <c r="Y912" i="86"/>
  <c r="X912" i="86"/>
  <c r="W912" i="86"/>
  <c r="V912" i="86"/>
  <c r="U912" i="86"/>
  <c r="T912" i="86"/>
  <c r="S912" i="86"/>
  <c r="R912" i="86"/>
  <c r="Q912" i="86"/>
  <c r="P912" i="86"/>
  <c r="O912" i="86"/>
  <c r="N912" i="86"/>
  <c r="M912" i="86"/>
  <c r="L912" i="86"/>
  <c r="K912" i="86"/>
  <c r="J912" i="86"/>
  <c r="I912" i="86"/>
  <c r="AG911" i="86"/>
  <c r="AF911" i="86"/>
  <c r="AE911" i="86"/>
  <c r="AD911" i="86"/>
  <c r="AB911" i="86"/>
  <c r="AA911" i="86"/>
  <c r="Z911" i="86"/>
  <c r="Y911" i="86"/>
  <c r="X911" i="86"/>
  <c r="W911" i="86"/>
  <c r="V911" i="86"/>
  <c r="U911" i="86"/>
  <c r="T911" i="86"/>
  <c r="S911" i="86"/>
  <c r="R911" i="86"/>
  <c r="Q911" i="86"/>
  <c r="P911" i="86"/>
  <c r="O911" i="86"/>
  <c r="N911" i="86"/>
  <c r="M911" i="86"/>
  <c r="L911" i="86"/>
  <c r="K911" i="86"/>
  <c r="J911" i="86"/>
  <c r="I911" i="86"/>
  <c r="H906" i="86"/>
  <c r="G906" i="86"/>
  <c r="F906" i="86"/>
  <c r="E906" i="86"/>
  <c r="D906" i="86"/>
  <c r="H905" i="86"/>
  <c r="G905" i="86"/>
  <c r="F905" i="86"/>
  <c r="E905" i="86"/>
  <c r="D905" i="86"/>
  <c r="H904" i="86"/>
  <c r="G904" i="86"/>
  <c r="F904" i="86"/>
  <c r="E904" i="86"/>
  <c r="D904" i="86"/>
  <c r="H903" i="86"/>
  <c r="G903" i="86"/>
  <c r="F903" i="86"/>
  <c r="E903" i="86"/>
  <c r="D903" i="86"/>
  <c r="H902" i="86"/>
  <c r="G902" i="86"/>
  <c r="F902" i="86"/>
  <c r="E902" i="86"/>
  <c r="D902" i="86"/>
  <c r="H901" i="86"/>
  <c r="G901" i="86"/>
  <c r="F901" i="86"/>
  <c r="E901" i="86"/>
  <c r="D901" i="86"/>
  <c r="H899" i="86"/>
  <c r="G899" i="86"/>
  <c r="F899" i="86"/>
  <c r="E899" i="86"/>
  <c r="D899" i="86"/>
  <c r="H898" i="86"/>
  <c r="G898" i="86"/>
  <c r="F898" i="86"/>
  <c r="E898" i="86"/>
  <c r="D898" i="86"/>
  <c r="H897" i="86"/>
  <c r="G897" i="86"/>
  <c r="F897" i="86"/>
  <c r="E897" i="86"/>
  <c r="D897" i="86"/>
  <c r="H896" i="86"/>
  <c r="G896" i="86"/>
  <c r="F896" i="86"/>
  <c r="E896" i="86"/>
  <c r="D896" i="86"/>
  <c r="H895" i="86"/>
  <c r="G895" i="86"/>
  <c r="F895" i="86"/>
  <c r="E895" i="86"/>
  <c r="D895" i="86"/>
  <c r="AG906" i="86"/>
  <c r="AF906" i="86"/>
  <c r="AE906" i="86"/>
  <c r="AD906" i="86"/>
  <c r="AB906" i="86"/>
  <c r="AA906" i="86"/>
  <c r="Z906" i="86"/>
  <c r="Y906" i="86"/>
  <c r="X906" i="86"/>
  <c r="W906" i="86"/>
  <c r="V906" i="86"/>
  <c r="U906" i="86"/>
  <c r="T906" i="86"/>
  <c r="S906" i="86"/>
  <c r="R906" i="86"/>
  <c r="Q906" i="86"/>
  <c r="P906" i="86"/>
  <c r="O906" i="86"/>
  <c r="N906" i="86"/>
  <c r="M906" i="86"/>
  <c r="L906" i="86"/>
  <c r="K906" i="86"/>
  <c r="J906" i="86"/>
  <c r="I906" i="86"/>
  <c r="AG905" i="86"/>
  <c r="AF905" i="86"/>
  <c r="AE905" i="86"/>
  <c r="AD905" i="86"/>
  <c r="AB905" i="86"/>
  <c r="AA905" i="86"/>
  <c r="Z905" i="86"/>
  <c r="Y905" i="86"/>
  <c r="X905" i="86"/>
  <c r="W905" i="86"/>
  <c r="V905" i="86"/>
  <c r="U905" i="86"/>
  <c r="T905" i="86"/>
  <c r="S905" i="86"/>
  <c r="R905" i="86"/>
  <c r="Q905" i="86"/>
  <c r="P905" i="86"/>
  <c r="O905" i="86"/>
  <c r="N905" i="86"/>
  <c r="M905" i="86"/>
  <c r="L905" i="86"/>
  <c r="K905" i="86"/>
  <c r="J905" i="86"/>
  <c r="I905" i="86"/>
  <c r="AG904" i="86"/>
  <c r="AF904" i="86"/>
  <c r="AE904" i="86"/>
  <c r="AD904" i="86"/>
  <c r="AB904" i="86"/>
  <c r="AA904" i="86"/>
  <c r="Z904" i="86"/>
  <c r="Y904" i="86"/>
  <c r="X904" i="86"/>
  <c r="W904" i="86"/>
  <c r="V904" i="86"/>
  <c r="U904" i="86"/>
  <c r="T904" i="86"/>
  <c r="S904" i="86"/>
  <c r="R904" i="86"/>
  <c r="Q904" i="86"/>
  <c r="P904" i="86"/>
  <c r="O904" i="86"/>
  <c r="N904" i="86"/>
  <c r="M904" i="86"/>
  <c r="L904" i="86"/>
  <c r="K904" i="86"/>
  <c r="J904" i="86"/>
  <c r="I904" i="86"/>
  <c r="AG903" i="86"/>
  <c r="AF903" i="86"/>
  <c r="AE903" i="86"/>
  <c r="AD903" i="86"/>
  <c r="AB903" i="86"/>
  <c r="AA903" i="86"/>
  <c r="Z903" i="86"/>
  <c r="Y903" i="86"/>
  <c r="X903" i="86"/>
  <c r="W903" i="86"/>
  <c r="V903" i="86"/>
  <c r="U903" i="86"/>
  <c r="T903" i="86"/>
  <c r="S903" i="86"/>
  <c r="R903" i="86"/>
  <c r="Q903" i="86"/>
  <c r="P903" i="86"/>
  <c r="O903" i="86"/>
  <c r="N903" i="86"/>
  <c r="M903" i="86"/>
  <c r="L903" i="86"/>
  <c r="K903" i="86"/>
  <c r="J903" i="86"/>
  <c r="I903" i="86"/>
  <c r="AG902" i="86"/>
  <c r="AF902" i="86"/>
  <c r="AE902" i="86"/>
  <c r="AD902" i="86"/>
  <c r="AB902" i="86"/>
  <c r="AA902" i="86"/>
  <c r="Z902" i="86"/>
  <c r="Y902" i="86"/>
  <c r="X902" i="86"/>
  <c r="W902" i="86"/>
  <c r="V902" i="86"/>
  <c r="U902" i="86"/>
  <c r="T902" i="86"/>
  <c r="S902" i="86"/>
  <c r="R902" i="86"/>
  <c r="Q902" i="86"/>
  <c r="P902" i="86"/>
  <c r="O902" i="86"/>
  <c r="N902" i="86"/>
  <c r="M902" i="86"/>
  <c r="L902" i="86"/>
  <c r="K902" i="86"/>
  <c r="J902" i="86"/>
  <c r="I902" i="86"/>
  <c r="AG901" i="86"/>
  <c r="AF901" i="86"/>
  <c r="AE901" i="86"/>
  <c r="AD901" i="86"/>
  <c r="AB901" i="86"/>
  <c r="AA901" i="86"/>
  <c r="Z901" i="86"/>
  <c r="Y901" i="86"/>
  <c r="X901" i="86"/>
  <c r="W901" i="86"/>
  <c r="V901" i="86"/>
  <c r="U901" i="86"/>
  <c r="T901" i="86"/>
  <c r="S901" i="86"/>
  <c r="R901" i="86"/>
  <c r="Q901" i="86"/>
  <c r="P901" i="86"/>
  <c r="O901" i="86"/>
  <c r="N901" i="86"/>
  <c r="M901" i="86"/>
  <c r="L901" i="86"/>
  <c r="K901" i="86"/>
  <c r="J901" i="86"/>
  <c r="I901" i="86"/>
  <c r="AG900" i="86"/>
  <c r="AF900" i="86"/>
  <c r="AE900" i="86"/>
  <c r="AD900" i="86"/>
  <c r="AB900" i="86"/>
  <c r="AA900" i="86"/>
  <c r="Z900" i="86"/>
  <c r="Y900" i="86"/>
  <c r="X900" i="86"/>
  <c r="W900" i="86"/>
  <c r="V900" i="86"/>
  <c r="U900" i="86"/>
  <c r="T900" i="86"/>
  <c r="S900" i="86"/>
  <c r="R900" i="86"/>
  <c r="Q900" i="86"/>
  <c r="P900" i="86"/>
  <c r="O900" i="86"/>
  <c r="N900" i="86"/>
  <c r="M900" i="86"/>
  <c r="L900" i="86"/>
  <c r="K900" i="86"/>
  <c r="J900" i="86"/>
  <c r="I900" i="86"/>
  <c r="AG899" i="86"/>
  <c r="AF899" i="86"/>
  <c r="AE899" i="86"/>
  <c r="AD899" i="86"/>
  <c r="AB899" i="86"/>
  <c r="AA899" i="86"/>
  <c r="Z899" i="86"/>
  <c r="Y899" i="86"/>
  <c r="X899" i="86"/>
  <c r="W899" i="86"/>
  <c r="V899" i="86"/>
  <c r="U899" i="86"/>
  <c r="T899" i="86"/>
  <c r="S899" i="86"/>
  <c r="R899" i="86"/>
  <c r="Q899" i="86"/>
  <c r="P899" i="86"/>
  <c r="O899" i="86"/>
  <c r="N899" i="86"/>
  <c r="M899" i="86"/>
  <c r="L899" i="86"/>
  <c r="K899" i="86"/>
  <c r="J899" i="86"/>
  <c r="I899" i="86"/>
  <c r="AG898" i="86"/>
  <c r="AF898" i="86"/>
  <c r="AE898" i="86"/>
  <c r="AD898" i="86"/>
  <c r="AB898" i="86"/>
  <c r="AA898" i="86"/>
  <c r="Z898" i="86"/>
  <c r="Y898" i="86"/>
  <c r="X898" i="86"/>
  <c r="W898" i="86"/>
  <c r="V898" i="86"/>
  <c r="U898" i="86"/>
  <c r="T898" i="86"/>
  <c r="S898" i="86"/>
  <c r="R898" i="86"/>
  <c r="Q898" i="86"/>
  <c r="P898" i="86"/>
  <c r="O898" i="86"/>
  <c r="N898" i="86"/>
  <c r="M898" i="86"/>
  <c r="L898" i="86"/>
  <c r="K898" i="86"/>
  <c r="J898" i="86"/>
  <c r="I898" i="86"/>
  <c r="AG897" i="86"/>
  <c r="AF897" i="86"/>
  <c r="AE897" i="86"/>
  <c r="AD897" i="86"/>
  <c r="AB897" i="86"/>
  <c r="AA897" i="86"/>
  <c r="Z897" i="86"/>
  <c r="Y897" i="86"/>
  <c r="X897" i="86"/>
  <c r="W897" i="86"/>
  <c r="V897" i="86"/>
  <c r="U897" i="86"/>
  <c r="T897" i="86"/>
  <c r="S897" i="86"/>
  <c r="R897" i="86"/>
  <c r="Q897" i="86"/>
  <c r="P897" i="86"/>
  <c r="O897" i="86"/>
  <c r="N897" i="86"/>
  <c r="M897" i="86"/>
  <c r="L897" i="86"/>
  <c r="K897" i="86"/>
  <c r="J897" i="86"/>
  <c r="I897" i="86"/>
  <c r="AG896" i="86"/>
  <c r="AF896" i="86"/>
  <c r="AE896" i="86"/>
  <c r="AD896" i="86"/>
  <c r="AB896" i="86"/>
  <c r="AA896" i="86"/>
  <c r="Z896" i="86"/>
  <c r="Y896" i="86"/>
  <c r="X896" i="86"/>
  <c r="W896" i="86"/>
  <c r="V896" i="86"/>
  <c r="U896" i="86"/>
  <c r="T896" i="86"/>
  <c r="S896" i="86"/>
  <c r="R896" i="86"/>
  <c r="Q896" i="86"/>
  <c r="P896" i="86"/>
  <c r="O896" i="86"/>
  <c r="N896" i="86"/>
  <c r="M896" i="86"/>
  <c r="L896" i="86"/>
  <c r="K896" i="86"/>
  <c r="J896" i="86"/>
  <c r="I896" i="86"/>
  <c r="AG895" i="86"/>
  <c r="AF895" i="86"/>
  <c r="AE895" i="86"/>
  <c r="AD895" i="86"/>
  <c r="AB895" i="86"/>
  <c r="AA895" i="86"/>
  <c r="Z895" i="86"/>
  <c r="Y895" i="86"/>
  <c r="X895" i="86"/>
  <c r="W895" i="86"/>
  <c r="V895" i="86"/>
  <c r="U895" i="86"/>
  <c r="T895" i="86"/>
  <c r="S895" i="86"/>
  <c r="R895" i="86"/>
  <c r="Q895" i="86"/>
  <c r="P895" i="86"/>
  <c r="O895" i="86"/>
  <c r="N895" i="86"/>
  <c r="M895" i="86"/>
  <c r="L895" i="86"/>
  <c r="K895" i="86"/>
  <c r="J895" i="86"/>
  <c r="I895" i="86"/>
  <c r="AG894" i="86"/>
  <c r="AF894" i="86"/>
  <c r="AE894" i="86"/>
  <c r="AD894" i="86"/>
  <c r="AB894" i="86"/>
  <c r="AA894" i="86"/>
  <c r="Z894" i="86"/>
  <c r="Y894" i="86"/>
  <c r="X894" i="86"/>
  <c r="W894" i="86"/>
  <c r="V894" i="86"/>
  <c r="U894" i="86"/>
  <c r="T894" i="86"/>
  <c r="S894" i="86"/>
  <c r="R894" i="86"/>
  <c r="Q894" i="86"/>
  <c r="P894" i="86"/>
  <c r="O894" i="86"/>
  <c r="N894" i="86"/>
  <c r="M894" i="86"/>
  <c r="L894" i="86"/>
  <c r="K894" i="86"/>
  <c r="J894" i="86"/>
  <c r="I894" i="86"/>
  <c r="AG886" i="86"/>
  <c r="AF886" i="86"/>
  <c r="AE886" i="86"/>
  <c r="AD886" i="86"/>
  <c r="AC886" i="86"/>
  <c r="AB886" i="86"/>
  <c r="AA886" i="86"/>
  <c r="Z886" i="86"/>
  <c r="Y886" i="86"/>
  <c r="X886" i="86"/>
  <c r="W886" i="86"/>
  <c r="V886" i="86"/>
  <c r="U886" i="86"/>
  <c r="T886" i="86"/>
  <c r="S886" i="86"/>
  <c r="AG885" i="86"/>
  <c r="AF885" i="86"/>
  <c r="AE885" i="86"/>
  <c r="AD885" i="86"/>
  <c r="AC885" i="86"/>
  <c r="AB885" i="86"/>
  <c r="AA885" i="86"/>
  <c r="Z885" i="86"/>
  <c r="Y885" i="86"/>
  <c r="X885" i="86"/>
  <c r="W885" i="86"/>
  <c r="V885" i="86"/>
  <c r="U885" i="86"/>
  <c r="T885" i="86"/>
  <c r="S885" i="86"/>
  <c r="R885" i="86"/>
  <c r="AG884" i="86"/>
  <c r="AF884" i="86"/>
  <c r="AE884" i="86"/>
  <c r="AD884" i="86"/>
  <c r="AC884" i="86"/>
  <c r="AB884" i="86"/>
  <c r="AA884" i="86"/>
  <c r="Z884" i="86"/>
  <c r="Y884" i="86"/>
  <c r="X884" i="86"/>
  <c r="W884" i="86"/>
  <c r="V884" i="86"/>
  <c r="U884" i="86"/>
  <c r="T884" i="86"/>
  <c r="S884" i="86"/>
  <c r="R884" i="86"/>
  <c r="AG883" i="86"/>
  <c r="AF883" i="86"/>
  <c r="AE883" i="86"/>
  <c r="AD883" i="86"/>
  <c r="AC883" i="86"/>
  <c r="AB883" i="86"/>
  <c r="AA883" i="86"/>
  <c r="Z883" i="86"/>
  <c r="Y883" i="86"/>
  <c r="X883" i="86"/>
  <c r="W883" i="86"/>
  <c r="V883" i="86"/>
  <c r="U883" i="86"/>
  <c r="T883" i="86"/>
  <c r="S883" i="86"/>
  <c r="R883" i="86"/>
  <c r="AG882" i="86"/>
  <c r="AF882" i="86"/>
  <c r="AE882" i="86"/>
  <c r="AD882" i="86"/>
  <c r="AC882" i="86"/>
  <c r="AB882" i="86"/>
  <c r="AA882" i="86"/>
  <c r="Z882" i="86"/>
  <c r="Y882" i="86"/>
  <c r="X882" i="86"/>
  <c r="W882" i="86"/>
  <c r="V882" i="86"/>
  <c r="U882" i="86"/>
  <c r="T882" i="86"/>
  <c r="S882" i="86"/>
  <c r="R882" i="86"/>
  <c r="AG881" i="86"/>
  <c r="AF881" i="86"/>
  <c r="AE881" i="86"/>
  <c r="AD881" i="86"/>
  <c r="AC881" i="86"/>
  <c r="AB881" i="86"/>
  <c r="AA881" i="86"/>
  <c r="Z881" i="86"/>
  <c r="Y881" i="86"/>
  <c r="X881" i="86"/>
  <c r="W881" i="86"/>
  <c r="V881" i="86"/>
  <c r="U881" i="86"/>
  <c r="T881" i="86"/>
  <c r="S881" i="86"/>
  <c r="R881" i="86"/>
  <c r="AG880" i="86"/>
  <c r="AF880" i="86"/>
  <c r="AE880" i="86"/>
  <c r="AD880" i="86"/>
  <c r="AC880" i="86"/>
  <c r="AB880" i="86"/>
  <c r="AA880" i="86"/>
  <c r="Z880" i="86"/>
  <c r="Y880" i="86"/>
  <c r="X880" i="86"/>
  <c r="W880" i="86"/>
  <c r="V880" i="86"/>
  <c r="U880" i="86"/>
  <c r="T880" i="86"/>
  <c r="S880" i="86"/>
  <c r="R880" i="86"/>
  <c r="AG878" i="86"/>
  <c r="AF878" i="86"/>
  <c r="AE878" i="86"/>
  <c r="AD878" i="86"/>
  <c r="AC878" i="86"/>
  <c r="AB878" i="86"/>
  <c r="AA878" i="86"/>
  <c r="Z878" i="86"/>
  <c r="Y878" i="86"/>
  <c r="X878" i="86"/>
  <c r="W878" i="86"/>
  <c r="V878" i="86"/>
  <c r="U878" i="86"/>
  <c r="T878" i="86"/>
  <c r="S878" i="86"/>
  <c r="R878" i="86"/>
  <c r="AG875" i="86"/>
  <c r="AF875" i="86"/>
  <c r="AE875" i="86"/>
  <c r="AD875" i="86"/>
  <c r="AC875" i="86"/>
  <c r="AB875" i="86"/>
  <c r="AA875" i="86"/>
  <c r="Z875" i="86"/>
  <c r="Y875" i="86"/>
  <c r="X875" i="86"/>
  <c r="W875" i="86"/>
  <c r="V875" i="86"/>
  <c r="U875" i="86"/>
  <c r="T875" i="86"/>
  <c r="S875" i="86"/>
  <c r="AG874" i="86"/>
  <c r="AF874" i="86"/>
  <c r="AE874" i="86"/>
  <c r="AD874" i="86"/>
  <c r="AC874" i="86"/>
  <c r="AB874" i="86"/>
  <c r="AA874" i="86"/>
  <c r="Z874" i="86"/>
  <c r="Y874" i="86"/>
  <c r="X874" i="86"/>
  <c r="W874" i="86"/>
  <c r="V874" i="86"/>
  <c r="U874" i="86"/>
  <c r="T874" i="86"/>
  <c r="S874" i="86"/>
  <c r="R874" i="86"/>
  <c r="AG873" i="86"/>
  <c r="AF873" i="86"/>
  <c r="AE873" i="86"/>
  <c r="AD873" i="86"/>
  <c r="AC873" i="86"/>
  <c r="AB873" i="86"/>
  <c r="AA873" i="86"/>
  <c r="Z873" i="86"/>
  <c r="Y873" i="86"/>
  <c r="X873" i="86"/>
  <c r="W873" i="86"/>
  <c r="V873" i="86"/>
  <c r="U873" i="86"/>
  <c r="T873" i="86"/>
  <c r="S873" i="86"/>
  <c r="R873" i="86"/>
  <c r="AG872" i="86"/>
  <c r="AF872" i="86"/>
  <c r="AE872" i="86"/>
  <c r="AD872" i="86"/>
  <c r="AC872" i="86"/>
  <c r="AB872" i="86"/>
  <c r="AA872" i="86"/>
  <c r="Z872" i="86"/>
  <c r="Y872" i="86"/>
  <c r="X872" i="86"/>
  <c r="W872" i="86"/>
  <c r="V872" i="86"/>
  <c r="U872" i="86"/>
  <c r="T872" i="86"/>
  <c r="S872" i="86"/>
  <c r="R872" i="86"/>
  <c r="AG871" i="86"/>
  <c r="AF871" i="86"/>
  <c r="AE871" i="86"/>
  <c r="AD871" i="86"/>
  <c r="AC871" i="86"/>
  <c r="AB871" i="86"/>
  <c r="AA871" i="86"/>
  <c r="Z871" i="86"/>
  <c r="Y871" i="86"/>
  <c r="X871" i="86"/>
  <c r="W871" i="86"/>
  <c r="V871" i="86"/>
  <c r="U871" i="86"/>
  <c r="T871" i="86"/>
  <c r="S871" i="86"/>
  <c r="R871" i="86"/>
  <c r="AG870" i="86"/>
  <c r="AF870" i="86"/>
  <c r="AE870" i="86"/>
  <c r="AD870" i="86"/>
  <c r="AC870" i="86"/>
  <c r="AB870" i="86"/>
  <c r="AA870" i="86"/>
  <c r="Z870" i="86"/>
  <c r="Y870" i="86"/>
  <c r="X870" i="86"/>
  <c r="W870" i="86"/>
  <c r="V870" i="86"/>
  <c r="U870" i="86"/>
  <c r="T870" i="86"/>
  <c r="S870" i="86"/>
  <c r="R870" i="86"/>
  <c r="AG869" i="86"/>
  <c r="AF869" i="86"/>
  <c r="AE869" i="86"/>
  <c r="AD869" i="86"/>
  <c r="AC869" i="86"/>
  <c r="AB869" i="86"/>
  <c r="AA869" i="86"/>
  <c r="Z869" i="86"/>
  <c r="Y869" i="86"/>
  <c r="X869" i="86"/>
  <c r="W869" i="86"/>
  <c r="V869" i="86"/>
  <c r="U869" i="86"/>
  <c r="T869" i="86"/>
  <c r="S869" i="86"/>
  <c r="R869" i="86"/>
  <c r="AG868" i="86"/>
  <c r="AF868" i="86"/>
  <c r="AE868" i="86"/>
  <c r="AD868" i="86"/>
  <c r="AC868" i="86"/>
  <c r="AB868" i="86"/>
  <c r="AA868" i="86"/>
  <c r="Z868" i="86"/>
  <c r="Y868" i="86"/>
  <c r="X868" i="86"/>
  <c r="W868" i="86"/>
  <c r="V868" i="86"/>
  <c r="U868" i="86"/>
  <c r="T868" i="86"/>
  <c r="S868" i="86"/>
  <c r="R868" i="86"/>
  <c r="AG867" i="86"/>
  <c r="AF867" i="86"/>
  <c r="AE867" i="86"/>
  <c r="AD867" i="86"/>
  <c r="AC867" i="86"/>
  <c r="AB867" i="86"/>
  <c r="AA867" i="86"/>
  <c r="Z867" i="86"/>
  <c r="Y867" i="86"/>
  <c r="X867" i="86"/>
  <c r="W867" i="86"/>
  <c r="V867" i="86"/>
  <c r="U867" i="86"/>
  <c r="T867" i="86"/>
  <c r="S867" i="86"/>
  <c r="R867" i="86"/>
  <c r="AG865" i="86"/>
  <c r="AF865" i="86"/>
  <c r="AE865" i="86"/>
  <c r="AD865" i="86"/>
  <c r="AC865" i="86"/>
  <c r="AB865" i="86"/>
  <c r="AA865" i="86"/>
  <c r="Z865" i="86"/>
  <c r="Y865" i="86"/>
  <c r="X865" i="86"/>
  <c r="W865" i="86"/>
  <c r="V865" i="86"/>
  <c r="U865" i="86"/>
  <c r="T865" i="86"/>
  <c r="S865" i="86"/>
  <c r="R865" i="86"/>
  <c r="AG851" i="86"/>
  <c r="AF851" i="86"/>
  <c r="AE851" i="86"/>
  <c r="AC851" i="86"/>
  <c r="AB851" i="86"/>
  <c r="AA851" i="86"/>
  <c r="Y851" i="86"/>
  <c r="X851" i="86"/>
  <c r="W851" i="86"/>
  <c r="U851" i="86"/>
  <c r="T851" i="86"/>
  <c r="S851" i="86"/>
  <c r="Q851" i="86"/>
  <c r="P851" i="86"/>
  <c r="O851" i="86"/>
  <c r="M851" i="86"/>
  <c r="L851" i="86"/>
  <c r="K851" i="86"/>
  <c r="AG850" i="86"/>
  <c r="AF850" i="86"/>
  <c r="AE850" i="86"/>
  <c r="AD850" i="86"/>
  <c r="AC850" i="86"/>
  <c r="AB850" i="86"/>
  <c r="AA850" i="86"/>
  <c r="Z850" i="86"/>
  <c r="Y850" i="86"/>
  <c r="X850" i="86"/>
  <c r="W850" i="86"/>
  <c r="V850" i="86"/>
  <c r="U850" i="86"/>
  <c r="T850" i="86"/>
  <c r="S850" i="86"/>
  <c r="R850" i="86"/>
  <c r="Q850" i="86"/>
  <c r="P850" i="86"/>
  <c r="O850" i="86"/>
  <c r="N850" i="86"/>
  <c r="M850" i="86"/>
  <c r="L850" i="86"/>
  <c r="K850" i="86"/>
  <c r="J850" i="86"/>
  <c r="AG849" i="86"/>
  <c r="AF849" i="86"/>
  <c r="AE849" i="86"/>
  <c r="AD849" i="86"/>
  <c r="AC849" i="86"/>
  <c r="AB849" i="86"/>
  <c r="AA849" i="86"/>
  <c r="Z849" i="86"/>
  <c r="Y849" i="86"/>
  <c r="X849" i="86"/>
  <c r="W849" i="86"/>
  <c r="V849" i="86"/>
  <c r="U849" i="86"/>
  <c r="T849" i="86"/>
  <c r="S849" i="86"/>
  <c r="R849" i="86"/>
  <c r="Q849" i="86"/>
  <c r="P849" i="86"/>
  <c r="O849" i="86"/>
  <c r="N849" i="86"/>
  <c r="M849" i="86"/>
  <c r="L849" i="86"/>
  <c r="K849" i="86"/>
  <c r="J849" i="86"/>
  <c r="AG839" i="86"/>
  <c r="AF839" i="86"/>
  <c r="AE839" i="86"/>
  <c r="AD839" i="86"/>
  <c r="AC839" i="86"/>
  <c r="AB839" i="86"/>
  <c r="AA839" i="86"/>
  <c r="Z839" i="86"/>
  <c r="Y839" i="86"/>
  <c r="X839" i="86"/>
  <c r="W839" i="86"/>
  <c r="V839" i="86"/>
  <c r="U839" i="86"/>
  <c r="T839" i="86"/>
  <c r="S839" i="86"/>
  <c r="R839" i="86"/>
  <c r="Q839" i="86"/>
  <c r="P839" i="86"/>
  <c r="O839" i="86"/>
  <c r="N839" i="86"/>
  <c r="M839" i="86"/>
  <c r="L839" i="86"/>
  <c r="K839" i="86"/>
  <c r="J839" i="86"/>
  <c r="I839" i="86"/>
  <c r="H839" i="86"/>
  <c r="G839" i="86"/>
  <c r="F839" i="86"/>
  <c r="E839" i="86"/>
  <c r="D839" i="86"/>
  <c r="AG838" i="86"/>
  <c r="AF838" i="86"/>
  <c r="AE838" i="86"/>
  <c r="AD838" i="86"/>
  <c r="AC838" i="86"/>
  <c r="AB838" i="86"/>
  <c r="AA838" i="86"/>
  <c r="Z838" i="86"/>
  <c r="Y838" i="86"/>
  <c r="X838" i="86"/>
  <c r="W838" i="86"/>
  <c r="V838" i="86"/>
  <c r="U838" i="86"/>
  <c r="T838" i="86"/>
  <c r="S838" i="86"/>
  <c r="R838" i="86"/>
  <c r="Q838" i="86"/>
  <c r="P838" i="86"/>
  <c r="O838" i="86"/>
  <c r="N838" i="86"/>
  <c r="M838" i="86"/>
  <c r="L838" i="86"/>
  <c r="K838" i="86"/>
  <c r="J838" i="86"/>
  <c r="I838" i="86"/>
  <c r="H838" i="86"/>
  <c r="G838" i="86"/>
  <c r="F838" i="86"/>
  <c r="E838" i="86"/>
  <c r="D838" i="86"/>
  <c r="AG836" i="86"/>
  <c r="AF836" i="86"/>
  <c r="AE836" i="86"/>
  <c r="AD836" i="86"/>
  <c r="AC836" i="86"/>
  <c r="AB836" i="86"/>
  <c r="AA836" i="86"/>
  <c r="Z836" i="86"/>
  <c r="Y836" i="86"/>
  <c r="X836" i="86"/>
  <c r="W836" i="86"/>
  <c r="V836" i="86"/>
  <c r="U836" i="86"/>
  <c r="T836" i="86"/>
  <c r="S836" i="86"/>
  <c r="R836" i="86"/>
  <c r="Q836" i="86"/>
  <c r="P836" i="86"/>
  <c r="O836" i="86"/>
  <c r="N836" i="86"/>
  <c r="M836" i="86"/>
  <c r="L836" i="86"/>
  <c r="K836" i="86"/>
  <c r="J836" i="86"/>
  <c r="I836" i="86"/>
  <c r="H836" i="86"/>
  <c r="G836" i="86"/>
  <c r="F836" i="86"/>
  <c r="E836" i="86"/>
  <c r="D836" i="86"/>
  <c r="AG835" i="86"/>
  <c r="AF835" i="86"/>
  <c r="AE835" i="86"/>
  <c r="AD835" i="86"/>
  <c r="AC835" i="86"/>
  <c r="AB835" i="86"/>
  <c r="AA835" i="86"/>
  <c r="Z835" i="86"/>
  <c r="Y835" i="86"/>
  <c r="X835" i="86"/>
  <c r="W835" i="86"/>
  <c r="V835" i="86"/>
  <c r="U835" i="86"/>
  <c r="T835" i="86"/>
  <c r="S835" i="86"/>
  <c r="R835" i="86"/>
  <c r="Q835" i="86"/>
  <c r="P835" i="86"/>
  <c r="O835" i="86"/>
  <c r="N835" i="86"/>
  <c r="M835" i="86"/>
  <c r="L835" i="86"/>
  <c r="K835" i="86"/>
  <c r="J835" i="86"/>
  <c r="I835" i="86"/>
  <c r="H835" i="86"/>
  <c r="G835" i="86"/>
  <c r="F835" i="86"/>
  <c r="E835" i="86"/>
  <c r="D835" i="86"/>
  <c r="AG833" i="86"/>
  <c r="AF833" i="86"/>
  <c r="AE833" i="86"/>
  <c r="AD833" i="86"/>
  <c r="AC833" i="86"/>
  <c r="AB833" i="86"/>
  <c r="AA833" i="86"/>
  <c r="Z833" i="86"/>
  <c r="Y833" i="86"/>
  <c r="X833" i="86"/>
  <c r="W833" i="86"/>
  <c r="V833" i="86"/>
  <c r="U833" i="86"/>
  <c r="T833" i="86"/>
  <c r="S833" i="86"/>
  <c r="R833" i="86"/>
  <c r="Q833" i="86"/>
  <c r="P833" i="86"/>
  <c r="O833" i="86"/>
  <c r="N833" i="86"/>
  <c r="M833" i="86"/>
  <c r="L833" i="86"/>
  <c r="K833" i="86"/>
  <c r="J833" i="86"/>
  <c r="I833" i="86"/>
  <c r="H833" i="86"/>
  <c r="G833" i="86"/>
  <c r="F833" i="86"/>
  <c r="E833" i="86"/>
  <c r="D833" i="86"/>
  <c r="AG832" i="86"/>
  <c r="AF832" i="86"/>
  <c r="AE832" i="86"/>
  <c r="AD832" i="86"/>
  <c r="AC832" i="86"/>
  <c r="AB832" i="86"/>
  <c r="AA832" i="86"/>
  <c r="Z832" i="86"/>
  <c r="Y832" i="86"/>
  <c r="X832" i="86"/>
  <c r="W832" i="86"/>
  <c r="V832" i="86"/>
  <c r="U832" i="86"/>
  <c r="T832" i="86"/>
  <c r="S832" i="86"/>
  <c r="R832" i="86"/>
  <c r="Q832" i="86"/>
  <c r="P832" i="86"/>
  <c r="O832" i="86"/>
  <c r="N832" i="86"/>
  <c r="M832" i="86"/>
  <c r="L832" i="86"/>
  <c r="K832" i="86"/>
  <c r="J832" i="86"/>
  <c r="I832" i="86"/>
  <c r="H832" i="86"/>
  <c r="G832" i="86"/>
  <c r="F832" i="86"/>
  <c r="E832" i="86"/>
  <c r="D832" i="86"/>
  <c r="AG830" i="86"/>
  <c r="AF830" i="86"/>
  <c r="AE830" i="86"/>
  <c r="AD830" i="86"/>
  <c r="AC830" i="86"/>
  <c r="AB830" i="86"/>
  <c r="AA830" i="86"/>
  <c r="Z830" i="86"/>
  <c r="Y830" i="86"/>
  <c r="X830" i="86"/>
  <c r="W830" i="86"/>
  <c r="V830" i="86"/>
  <c r="U830" i="86"/>
  <c r="T830" i="86"/>
  <c r="S830" i="86"/>
  <c r="R830" i="86"/>
  <c r="Q830" i="86"/>
  <c r="P830" i="86"/>
  <c r="O830" i="86"/>
  <c r="N830" i="86"/>
  <c r="M830" i="86"/>
  <c r="L830" i="86"/>
  <c r="K830" i="86"/>
  <c r="J830" i="86"/>
  <c r="I830" i="86"/>
  <c r="H830" i="86"/>
  <c r="G830" i="86"/>
  <c r="F830" i="86"/>
  <c r="E830" i="86"/>
  <c r="D830" i="86"/>
  <c r="AG829" i="86"/>
  <c r="AF829" i="86"/>
  <c r="AE829" i="86"/>
  <c r="AD829" i="86"/>
  <c r="AC829" i="86"/>
  <c r="AB829" i="86"/>
  <c r="AA829" i="86"/>
  <c r="Z829" i="86"/>
  <c r="Y829" i="86"/>
  <c r="X829" i="86"/>
  <c r="W829" i="86"/>
  <c r="V829" i="86"/>
  <c r="U829" i="86"/>
  <c r="T829" i="86"/>
  <c r="S829" i="86"/>
  <c r="R829" i="86"/>
  <c r="Q829" i="86"/>
  <c r="P829" i="86"/>
  <c r="O829" i="86"/>
  <c r="N829" i="86"/>
  <c r="M829" i="86"/>
  <c r="L829" i="86"/>
  <c r="K829" i="86"/>
  <c r="J829" i="86"/>
  <c r="I829" i="86"/>
  <c r="H829" i="86"/>
  <c r="G829" i="86"/>
  <c r="F829" i="86"/>
  <c r="E829" i="86"/>
  <c r="D829" i="86"/>
  <c r="AG820" i="86"/>
  <c r="AF820" i="86"/>
  <c r="AE820" i="86"/>
  <c r="AD820" i="86"/>
  <c r="AC820" i="86"/>
  <c r="AB820" i="86"/>
  <c r="AA820" i="86"/>
  <c r="Y820" i="86"/>
  <c r="X820" i="86"/>
  <c r="W820" i="86"/>
  <c r="V820" i="86"/>
  <c r="U820" i="86"/>
  <c r="T820" i="86"/>
  <c r="R820" i="86"/>
  <c r="Q820" i="86"/>
  <c r="P820" i="86"/>
  <c r="O820" i="86"/>
  <c r="N820" i="86"/>
  <c r="M820" i="86"/>
  <c r="AG819" i="86"/>
  <c r="AF819" i="86"/>
  <c r="AE819" i="86"/>
  <c r="AD819" i="86"/>
  <c r="AC819" i="86"/>
  <c r="AB819" i="86"/>
  <c r="AA819" i="86"/>
  <c r="Z819" i="86"/>
  <c r="Y819" i="86"/>
  <c r="X819" i="86"/>
  <c r="W819" i="86"/>
  <c r="V819" i="86"/>
  <c r="U819" i="86"/>
  <c r="T819" i="86"/>
  <c r="S819" i="86"/>
  <c r="R819" i="86"/>
  <c r="Q819" i="86"/>
  <c r="P819" i="86"/>
  <c r="O819" i="86"/>
  <c r="N819" i="86"/>
  <c r="M819" i="86"/>
  <c r="L819" i="86"/>
  <c r="AG818" i="86"/>
  <c r="AF818" i="86"/>
  <c r="AE818" i="86"/>
  <c r="AD818" i="86"/>
  <c r="AC818" i="86"/>
  <c r="AB818" i="86"/>
  <c r="AA818" i="86"/>
  <c r="Z818" i="86"/>
  <c r="Y818" i="86"/>
  <c r="X818" i="86"/>
  <c r="W818" i="86"/>
  <c r="V818" i="86"/>
  <c r="U818" i="86"/>
  <c r="T818" i="86"/>
  <c r="S818" i="86"/>
  <c r="R818" i="86"/>
  <c r="Q818" i="86"/>
  <c r="P818" i="86"/>
  <c r="O818" i="86"/>
  <c r="N818" i="86"/>
  <c r="M818" i="86"/>
  <c r="L818" i="86"/>
  <c r="AG817" i="86"/>
  <c r="AF817" i="86"/>
  <c r="AE817" i="86"/>
  <c r="AD817" i="86"/>
  <c r="AC817" i="86"/>
  <c r="AB817" i="86"/>
  <c r="AA817" i="86"/>
  <c r="Z817" i="86"/>
  <c r="Y817" i="86"/>
  <c r="X817" i="86"/>
  <c r="W817" i="86"/>
  <c r="V817" i="86"/>
  <c r="U817" i="86"/>
  <c r="T817" i="86"/>
  <c r="S817" i="86"/>
  <c r="R817" i="86"/>
  <c r="Q817" i="86"/>
  <c r="P817" i="86"/>
  <c r="O817" i="86"/>
  <c r="N817" i="86"/>
  <c r="M817" i="86"/>
  <c r="L817" i="86"/>
  <c r="AG816" i="86"/>
  <c r="AF816" i="86"/>
  <c r="AE816" i="86"/>
  <c r="AD816" i="86"/>
  <c r="AC816" i="86"/>
  <c r="AB816" i="86"/>
  <c r="AA816" i="86"/>
  <c r="Z816" i="86"/>
  <c r="Y816" i="86"/>
  <c r="X816" i="86"/>
  <c r="W816" i="86"/>
  <c r="V816" i="86"/>
  <c r="U816" i="86"/>
  <c r="T816" i="86"/>
  <c r="S816" i="86"/>
  <c r="R816" i="86"/>
  <c r="Q816" i="86"/>
  <c r="P816" i="86"/>
  <c r="O816" i="86"/>
  <c r="N816" i="86"/>
  <c r="M816" i="86"/>
  <c r="L816" i="86"/>
  <c r="S809" i="86"/>
  <c r="S808" i="86"/>
  <c r="AG802" i="86"/>
  <c r="AC802" i="86"/>
  <c r="Y802" i="86"/>
  <c r="U802" i="86"/>
  <c r="AG801" i="86"/>
  <c r="AD801" i="86"/>
  <c r="AC801" i="86"/>
  <c r="Z801" i="86"/>
  <c r="Y801" i="86"/>
  <c r="V801" i="86"/>
  <c r="U801" i="86"/>
  <c r="R801" i="86"/>
  <c r="AG800" i="86"/>
  <c r="AD800" i="86"/>
  <c r="AC800" i="86"/>
  <c r="Z800" i="86"/>
  <c r="Y800" i="86"/>
  <c r="V800" i="86"/>
  <c r="U800" i="86"/>
  <c r="R800" i="86"/>
  <c r="Q802" i="86"/>
  <c r="Q801" i="86"/>
  <c r="N801" i="86"/>
  <c r="Q800" i="86"/>
  <c r="N800" i="86"/>
  <c r="X778" i="86"/>
  <c r="N778" i="86"/>
  <c r="X777" i="86"/>
  <c r="N777" i="86"/>
  <c r="X776" i="86"/>
  <c r="N776" i="86"/>
  <c r="X775" i="86"/>
  <c r="N775" i="86"/>
  <c r="X767" i="86"/>
  <c r="N767" i="86"/>
  <c r="X766" i="86"/>
  <c r="N766" i="86"/>
  <c r="X765" i="86"/>
  <c r="N765" i="86"/>
  <c r="T758" i="86"/>
  <c r="M758" i="86"/>
  <c r="T757" i="86"/>
  <c r="M757" i="86"/>
  <c r="T756" i="86"/>
  <c r="M756" i="86"/>
  <c r="T755" i="86"/>
  <c r="M755" i="86"/>
  <c r="T754" i="86"/>
  <c r="M754" i="86"/>
  <c r="T753" i="86"/>
  <c r="M753" i="86"/>
  <c r="T752" i="86"/>
  <c r="M752" i="86"/>
  <c r="T749" i="86"/>
  <c r="M749" i="86"/>
  <c r="T748" i="86"/>
  <c r="M748" i="86"/>
  <c r="T747" i="86"/>
  <c r="M747" i="86"/>
  <c r="T746" i="86"/>
  <c r="M746" i="86"/>
  <c r="T745" i="86"/>
  <c r="M745" i="86"/>
  <c r="AF728" i="86"/>
  <c r="AA728" i="86"/>
  <c r="V728" i="86"/>
  <c r="Q728" i="86"/>
  <c r="L728" i="86"/>
  <c r="AF727" i="86"/>
  <c r="AA727" i="86"/>
  <c r="X727" i="86"/>
  <c r="V727" i="86"/>
  <c r="S727" i="86"/>
  <c r="Q727" i="86"/>
  <c r="N727" i="86"/>
  <c r="L727" i="86"/>
  <c r="I727" i="86"/>
  <c r="AF726" i="86"/>
  <c r="AA726" i="86"/>
  <c r="X726" i="86"/>
  <c r="V726" i="86"/>
  <c r="S726" i="86"/>
  <c r="Q726" i="86"/>
  <c r="N726" i="86"/>
  <c r="L726" i="86"/>
  <c r="I726" i="86"/>
  <c r="AF725" i="86"/>
  <c r="AA725" i="86"/>
  <c r="X725" i="86"/>
  <c r="V725" i="86"/>
  <c r="S725" i="86"/>
  <c r="Q725" i="86"/>
  <c r="N725" i="86"/>
  <c r="L725" i="86"/>
  <c r="I725" i="86"/>
  <c r="AF724" i="86"/>
  <c r="AA724" i="86"/>
  <c r="X724" i="86"/>
  <c r="V724" i="86"/>
  <c r="S724" i="86"/>
  <c r="Q724" i="86"/>
  <c r="N724" i="86"/>
  <c r="L724" i="86"/>
  <c r="I724" i="86"/>
  <c r="AF723" i="86"/>
  <c r="AA723" i="86"/>
  <c r="X723" i="86"/>
  <c r="V723" i="86"/>
  <c r="S723" i="86"/>
  <c r="Q723" i="86"/>
  <c r="N723" i="86"/>
  <c r="L723" i="86"/>
  <c r="I723" i="86"/>
  <c r="X714" i="86"/>
  <c r="N714" i="86"/>
  <c r="X713" i="86"/>
  <c r="N713" i="86"/>
  <c r="X712" i="86"/>
  <c r="N712" i="86"/>
  <c r="X711" i="86"/>
  <c r="N711" i="86"/>
  <c r="Z707" i="86"/>
  <c r="Z706" i="86"/>
  <c r="S707" i="86"/>
  <c r="L707" i="86"/>
  <c r="S706" i="86"/>
  <c r="L706" i="86"/>
  <c r="X703" i="86"/>
  <c r="N703" i="86"/>
  <c r="X702" i="86"/>
  <c r="N702" i="86"/>
  <c r="X701" i="86"/>
  <c r="N701" i="86"/>
  <c r="X700" i="86"/>
  <c r="N700" i="86"/>
  <c r="Z696" i="86"/>
  <c r="Z695" i="86"/>
  <c r="S696" i="86"/>
  <c r="L696" i="86"/>
  <c r="S695" i="86"/>
  <c r="L695" i="86"/>
  <c r="T687" i="86"/>
  <c r="T686" i="86"/>
  <c r="T679" i="86"/>
  <c r="T678" i="86"/>
  <c r="AF672" i="86"/>
  <c r="AA672" i="86"/>
  <c r="V672" i="86"/>
  <c r="Q672" i="86"/>
  <c r="L672" i="86"/>
  <c r="AF671" i="86"/>
  <c r="AA671" i="86"/>
  <c r="X671" i="86"/>
  <c r="V671" i="86"/>
  <c r="S671" i="86"/>
  <c r="Q671" i="86"/>
  <c r="N671" i="86"/>
  <c r="L671" i="86"/>
  <c r="I671" i="86"/>
  <c r="AF670" i="86"/>
  <c r="AA670" i="86"/>
  <c r="X670" i="86"/>
  <c r="V670" i="86"/>
  <c r="S670" i="86"/>
  <c r="Q670" i="86"/>
  <c r="N670" i="86"/>
  <c r="L670" i="86"/>
  <c r="I670" i="86"/>
  <c r="AF669" i="86"/>
  <c r="AA669" i="86"/>
  <c r="X669" i="86"/>
  <c r="V669" i="86"/>
  <c r="S669" i="86"/>
  <c r="Q669" i="86"/>
  <c r="N669" i="86"/>
  <c r="L669" i="86"/>
  <c r="I669" i="86"/>
  <c r="AF668" i="86"/>
  <c r="AA668" i="86"/>
  <c r="X668" i="86"/>
  <c r="V668" i="86"/>
  <c r="S668" i="86"/>
  <c r="Q668" i="86"/>
  <c r="N668" i="86"/>
  <c r="L668" i="86"/>
  <c r="I668" i="86"/>
  <c r="AF667" i="86"/>
  <c r="AA667" i="86"/>
  <c r="X667" i="86"/>
  <c r="V667" i="86"/>
  <c r="S667" i="86"/>
  <c r="Q667" i="86"/>
  <c r="N667" i="86"/>
  <c r="L667" i="86"/>
  <c r="I667" i="86"/>
  <c r="AF666" i="86"/>
  <c r="AA666" i="86"/>
  <c r="X666" i="86"/>
  <c r="V666" i="86"/>
  <c r="S666" i="86"/>
  <c r="Q666" i="86"/>
  <c r="N666" i="86"/>
  <c r="L666" i="86"/>
  <c r="I666" i="86"/>
  <c r="AF665" i="86"/>
  <c r="AA665" i="86"/>
  <c r="X665" i="86"/>
  <c r="V665" i="86"/>
  <c r="S665" i="86"/>
  <c r="Q665" i="86"/>
  <c r="N665" i="86"/>
  <c r="L665" i="86"/>
  <c r="I665" i="86"/>
  <c r="AF650" i="86"/>
  <c r="AF649" i="86"/>
  <c r="AF648" i="86"/>
  <c r="AF647" i="86"/>
  <c r="AF646" i="86"/>
  <c r="O650" i="86"/>
  <c r="O649" i="86"/>
  <c r="L649" i="86"/>
  <c r="O648" i="86"/>
  <c r="L648" i="86"/>
  <c r="O647" i="86"/>
  <c r="L647" i="86"/>
  <c r="O646" i="86"/>
  <c r="L646" i="86"/>
  <c r="AA650" i="86"/>
  <c r="W650" i="86"/>
  <c r="S650" i="86"/>
  <c r="AA649" i="86"/>
  <c r="Y649" i="86"/>
  <c r="W649" i="86"/>
  <c r="U649" i="86"/>
  <c r="S649" i="86"/>
  <c r="Q649" i="86"/>
  <c r="AA648" i="86"/>
  <c r="Y648" i="86"/>
  <c r="W648" i="86"/>
  <c r="U648" i="86"/>
  <c r="S648" i="86"/>
  <c r="Q648" i="86"/>
  <c r="AA647" i="86"/>
  <c r="Y647" i="86"/>
  <c r="W647" i="86"/>
  <c r="U647" i="86"/>
  <c r="S647" i="86"/>
  <c r="Q647" i="86"/>
  <c r="AA646" i="86"/>
  <c r="Y646" i="86"/>
  <c r="W646" i="86"/>
  <c r="U646" i="86"/>
  <c r="S646" i="86"/>
  <c r="Q646" i="86"/>
  <c r="AF640" i="86"/>
  <c r="AB640" i="86"/>
  <c r="X640" i="86"/>
  <c r="T640" i="86"/>
  <c r="P640" i="86"/>
  <c r="L640" i="86"/>
  <c r="J640" i="86"/>
  <c r="AF639" i="86"/>
  <c r="AB639" i="86"/>
  <c r="Z639" i="86"/>
  <c r="X639" i="86"/>
  <c r="V639" i="86"/>
  <c r="T639" i="86"/>
  <c r="R639" i="86"/>
  <c r="P639" i="86"/>
  <c r="N639" i="86"/>
  <c r="L639" i="86"/>
  <c r="J639" i="86"/>
  <c r="AF638" i="86"/>
  <c r="AB638" i="86"/>
  <c r="Z638" i="86"/>
  <c r="X638" i="86"/>
  <c r="V638" i="86"/>
  <c r="T638" i="86"/>
  <c r="R638" i="86"/>
  <c r="P638" i="86"/>
  <c r="N638" i="86"/>
  <c r="L638" i="86"/>
  <c r="J638" i="86"/>
  <c r="AF637" i="86"/>
  <c r="AB637" i="86"/>
  <c r="Z637" i="86"/>
  <c r="X637" i="86"/>
  <c r="V637" i="86"/>
  <c r="T637" i="86"/>
  <c r="R637" i="86"/>
  <c r="P637" i="86"/>
  <c r="N637" i="86"/>
  <c r="L637" i="86"/>
  <c r="J637" i="86"/>
  <c r="AF636" i="86"/>
  <c r="AB636" i="86"/>
  <c r="Z636" i="86"/>
  <c r="X636" i="86"/>
  <c r="V636" i="86"/>
  <c r="T636" i="86"/>
  <c r="R636" i="86"/>
  <c r="P636" i="86"/>
  <c r="N636" i="86"/>
  <c r="L636" i="86"/>
  <c r="J636" i="86"/>
  <c r="Q624" i="86"/>
  <c r="O624" i="86"/>
  <c r="M624" i="86"/>
  <c r="K624" i="86"/>
  <c r="Q623" i="86"/>
  <c r="O623" i="86"/>
  <c r="M623" i="86"/>
  <c r="K623" i="86"/>
  <c r="Q621" i="86"/>
  <c r="O621" i="86"/>
  <c r="M621" i="86"/>
  <c r="K621" i="86"/>
  <c r="Q620" i="86"/>
  <c r="O620" i="86"/>
  <c r="M620" i="86"/>
  <c r="K620" i="86"/>
  <c r="Q619" i="86"/>
  <c r="O619" i="86"/>
  <c r="M619" i="86"/>
  <c r="K619" i="86"/>
  <c r="Q617" i="86"/>
  <c r="O617" i="86"/>
  <c r="M617" i="86"/>
  <c r="K617" i="86"/>
  <c r="Q616" i="86"/>
  <c r="O616" i="86"/>
  <c r="M616" i="86"/>
  <c r="K616" i="86"/>
  <c r="Q615" i="86"/>
  <c r="O615" i="86"/>
  <c r="M615" i="86"/>
  <c r="K615" i="86"/>
  <c r="Q613" i="86"/>
  <c r="O613" i="86"/>
  <c r="M613" i="86"/>
  <c r="K613" i="86"/>
  <c r="Q612" i="86"/>
  <c r="O612" i="86"/>
  <c r="M612" i="86"/>
  <c r="K612" i="86"/>
  <c r="Q611" i="86"/>
  <c r="O611" i="86"/>
  <c r="K611" i="86"/>
  <c r="AF624" i="86"/>
  <c r="AC624" i="86"/>
  <c r="AF623" i="86"/>
  <c r="AC623" i="86"/>
  <c r="AF621" i="86"/>
  <c r="AC621" i="86"/>
  <c r="AF620" i="86"/>
  <c r="AC620" i="86"/>
  <c r="AF619" i="86"/>
  <c r="AC619" i="86"/>
  <c r="AF617" i="86"/>
  <c r="AC617" i="86"/>
  <c r="AF616" i="86"/>
  <c r="AC616" i="86"/>
  <c r="AF615" i="86"/>
  <c r="AC615" i="86"/>
  <c r="AF613" i="86"/>
  <c r="AC613" i="86"/>
  <c r="AF612" i="86"/>
  <c r="AC612" i="86"/>
  <c r="AF611" i="86"/>
  <c r="AC611" i="86"/>
  <c r="AA624" i="86"/>
  <c r="X624" i="86"/>
  <c r="AA623" i="86"/>
  <c r="X623" i="86"/>
  <c r="AA621" i="86"/>
  <c r="X621" i="86"/>
  <c r="AA620" i="86"/>
  <c r="X620" i="86"/>
  <c r="AA619" i="86"/>
  <c r="X619" i="86"/>
  <c r="AA617" i="86"/>
  <c r="X617" i="86"/>
  <c r="AA616" i="86"/>
  <c r="X616" i="86"/>
  <c r="AA615" i="86"/>
  <c r="X615" i="86"/>
  <c r="AA613" i="86"/>
  <c r="X613" i="86"/>
  <c r="AA612" i="86"/>
  <c r="X612" i="86"/>
  <c r="AA611" i="86"/>
  <c r="X611" i="86"/>
  <c r="K625" i="86"/>
  <c r="O625" i="86"/>
  <c r="S625" i="86"/>
  <c r="X625" i="86"/>
  <c r="V624" i="86"/>
  <c r="S624" i="86"/>
  <c r="J624" i="86"/>
  <c r="G624" i="86"/>
  <c r="D624" i="86"/>
  <c r="V623" i="86"/>
  <c r="S623" i="86"/>
  <c r="J623" i="86"/>
  <c r="G623" i="86"/>
  <c r="D623" i="86"/>
  <c r="V621" i="86"/>
  <c r="S621" i="86"/>
  <c r="J621" i="86"/>
  <c r="G621" i="86"/>
  <c r="D621" i="86"/>
  <c r="V620" i="86"/>
  <c r="S620" i="86"/>
  <c r="J620" i="86"/>
  <c r="G620" i="86"/>
  <c r="D620" i="86"/>
  <c r="V619" i="86"/>
  <c r="S619" i="86"/>
  <c r="J619" i="86"/>
  <c r="G619" i="86"/>
  <c r="D619" i="86"/>
  <c r="V617" i="86"/>
  <c r="S617" i="86"/>
  <c r="J617" i="86"/>
  <c r="G617" i="86"/>
  <c r="D617" i="86"/>
  <c r="V616" i="86"/>
  <c r="S616" i="86"/>
  <c r="J616" i="86"/>
  <c r="G616" i="86"/>
  <c r="D616" i="86"/>
  <c r="V615" i="86"/>
  <c r="S615" i="86"/>
  <c r="J615" i="86"/>
  <c r="G615" i="86"/>
  <c r="D615" i="86"/>
  <c r="V613" i="86"/>
  <c r="S613" i="86"/>
  <c r="J613" i="86"/>
  <c r="G613" i="86"/>
  <c r="D613" i="86"/>
  <c r="V612" i="86"/>
  <c r="S612" i="86"/>
  <c r="J612" i="86"/>
  <c r="G612" i="86"/>
  <c r="D612" i="86"/>
  <c r="V611" i="86"/>
  <c r="S611" i="86"/>
  <c r="M611" i="86"/>
  <c r="J611" i="86"/>
  <c r="G611" i="86"/>
  <c r="D611" i="86"/>
  <c r="AE598" i="86"/>
  <c r="AB598" i="86"/>
  <c r="Y598" i="86"/>
  <c r="V598" i="86"/>
  <c r="S598" i="86"/>
  <c r="AE597" i="86"/>
  <c r="AB597" i="86"/>
  <c r="Y597" i="86"/>
  <c r="V597" i="86"/>
  <c r="S597" i="86"/>
  <c r="AC588" i="86"/>
  <c r="Z588" i="86"/>
  <c r="W588" i="86"/>
  <c r="T588" i="86"/>
  <c r="Q588" i="86"/>
  <c r="N588" i="86"/>
  <c r="K588" i="86"/>
  <c r="H588" i="86"/>
  <c r="AC587" i="86"/>
  <c r="Z587" i="86"/>
  <c r="W587" i="86"/>
  <c r="T587" i="86"/>
  <c r="Q587" i="86"/>
  <c r="N587" i="86"/>
  <c r="K587" i="86"/>
  <c r="H587" i="86"/>
  <c r="AC586" i="86"/>
  <c r="Z586" i="86"/>
  <c r="W586" i="86"/>
  <c r="T586" i="86"/>
  <c r="Q586" i="86"/>
  <c r="N586" i="86"/>
  <c r="K586" i="86"/>
  <c r="H586" i="86"/>
  <c r="AC585" i="86"/>
  <c r="Z585" i="86"/>
  <c r="W585" i="86"/>
  <c r="T585" i="86"/>
  <c r="Q585" i="86"/>
  <c r="N585" i="86"/>
  <c r="K585" i="86"/>
  <c r="H585" i="86"/>
  <c r="AC582" i="86"/>
  <c r="Z582" i="86"/>
  <c r="W582" i="86"/>
  <c r="T582" i="86"/>
  <c r="Q582" i="86"/>
  <c r="N582" i="86"/>
  <c r="K582" i="86"/>
  <c r="H582" i="86"/>
  <c r="AC581" i="86"/>
  <c r="Z581" i="86"/>
  <c r="W581" i="86"/>
  <c r="T581" i="86"/>
  <c r="Q581" i="86"/>
  <c r="N581" i="86"/>
  <c r="K581" i="86"/>
  <c r="H581" i="86"/>
  <c r="AC580" i="86"/>
  <c r="Z580" i="86"/>
  <c r="W580" i="86"/>
  <c r="T580" i="86"/>
  <c r="Q580" i="86"/>
  <c r="N580" i="86"/>
  <c r="K580" i="86"/>
  <c r="H580" i="86"/>
  <c r="AC579" i="86"/>
  <c r="Z579" i="86"/>
  <c r="W579" i="86"/>
  <c r="T579" i="86"/>
  <c r="Q579" i="86"/>
  <c r="N579" i="86"/>
  <c r="K579" i="86"/>
  <c r="H579" i="86"/>
  <c r="AC569" i="86"/>
  <c r="Z569" i="86"/>
  <c r="W569" i="86"/>
  <c r="T569" i="86"/>
  <c r="Q569" i="86"/>
  <c r="N569" i="86"/>
  <c r="K569" i="86"/>
  <c r="H569" i="86"/>
  <c r="AC568" i="86"/>
  <c r="Z568" i="86"/>
  <c r="W568" i="86"/>
  <c r="T568" i="86"/>
  <c r="Q568" i="86"/>
  <c r="N568" i="86"/>
  <c r="K568" i="86"/>
  <c r="H568" i="86"/>
  <c r="AC567" i="86"/>
  <c r="Z567" i="86"/>
  <c r="W567" i="86"/>
  <c r="T567" i="86"/>
  <c r="Q567" i="86"/>
  <c r="N567" i="86"/>
  <c r="K567" i="86"/>
  <c r="H567" i="86"/>
  <c r="AC566" i="86"/>
  <c r="Z566" i="86"/>
  <c r="W566" i="86"/>
  <c r="T566" i="86"/>
  <c r="Q566" i="86"/>
  <c r="N566" i="86"/>
  <c r="K566" i="86"/>
  <c r="H566" i="86"/>
  <c r="AC563" i="86"/>
  <c r="Z563" i="86"/>
  <c r="W563" i="86"/>
  <c r="T563" i="86"/>
  <c r="Q563" i="86"/>
  <c r="N563" i="86"/>
  <c r="K563" i="86"/>
  <c r="H563" i="86"/>
  <c r="AC562" i="86"/>
  <c r="Z562" i="86"/>
  <c r="W562" i="86"/>
  <c r="T562" i="86"/>
  <c r="Q562" i="86"/>
  <c r="N562" i="86"/>
  <c r="K562" i="86"/>
  <c r="H562" i="86"/>
  <c r="AC561" i="86"/>
  <c r="Z561" i="86"/>
  <c r="W561" i="86"/>
  <c r="T561" i="86"/>
  <c r="Q561" i="86"/>
  <c r="N561" i="86"/>
  <c r="K561" i="86"/>
  <c r="H561" i="86"/>
  <c r="AC560" i="86"/>
  <c r="Z560" i="86"/>
  <c r="W560" i="86"/>
  <c r="T560" i="86"/>
  <c r="Q560" i="86"/>
  <c r="N560" i="86"/>
  <c r="K560" i="86"/>
  <c r="H560" i="86"/>
  <c r="AE532" i="86"/>
  <c r="AB532" i="86"/>
  <c r="Y532" i="86"/>
  <c r="V532" i="86"/>
  <c r="S532" i="86"/>
  <c r="AE531" i="86"/>
  <c r="AB531" i="86"/>
  <c r="Y531" i="86"/>
  <c r="V531" i="86"/>
  <c r="S531" i="86"/>
  <c r="AC522" i="86"/>
  <c r="Z522" i="86"/>
  <c r="W522" i="86"/>
  <c r="T522" i="86"/>
  <c r="Q522" i="86"/>
  <c r="N522" i="86"/>
  <c r="K522" i="86"/>
  <c r="H522" i="86"/>
  <c r="AC521" i="86"/>
  <c r="Z521" i="86"/>
  <c r="W521" i="86"/>
  <c r="T521" i="86"/>
  <c r="Q521" i="86"/>
  <c r="N521" i="86"/>
  <c r="K521" i="86"/>
  <c r="H521" i="86"/>
  <c r="AC520" i="86"/>
  <c r="Z520" i="86"/>
  <c r="W520" i="86"/>
  <c r="T520" i="86"/>
  <c r="Q520" i="86"/>
  <c r="N520" i="86"/>
  <c r="K520" i="86"/>
  <c r="H520" i="86"/>
  <c r="AC516" i="86"/>
  <c r="Z516" i="86"/>
  <c r="W516" i="86"/>
  <c r="T516" i="86"/>
  <c r="Q516" i="86"/>
  <c r="N516" i="86"/>
  <c r="K516" i="86"/>
  <c r="H516" i="86"/>
  <c r="AC515" i="86"/>
  <c r="Z515" i="86"/>
  <c r="W515" i="86"/>
  <c r="T515" i="86"/>
  <c r="Q515" i="86"/>
  <c r="N515" i="86"/>
  <c r="K515" i="86"/>
  <c r="H515" i="86"/>
  <c r="AC514" i="86"/>
  <c r="Z514" i="86"/>
  <c r="W514" i="86"/>
  <c r="T514" i="86"/>
  <c r="Q514" i="86"/>
  <c r="N514" i="86"/>
  <c r="K514" i="86"/>
  <c r="H514" i="86"/>
  <c r="AC511" i="86"/>
  <c r="Z511" i="86"/>
  <c r="W511" i="86"/>
  <c r="T511" i="86"/>
  <c r="Q511" i="86"/>
  <c r="N511" i="86"/>
  <c r="K511" i="86"/>
  <c r="H511" i="86"/>
  <c r="AC510" i="86"/>
  <c r="Z510" i="86"/>
  <c r="W510" i="86"/>
  <c r="T510" i="86"/>
  <c r="Q510" i="86"/>
  <c r="N510" i="86"/>
  <c r="K510" i="86"/>
  <c r="H510" i="86"/>
  <c r="AC509" i="86"/>
  <c r="Z509" i="86"/>
  <c r="W509" i="86"/>
  <c r="T509" i="86"/>
  <c r="Q509" i="86"/>
  <c r="N509" i="86"/>
  <c r="K509" i="86"/>
  <c r="H509" i="86"/>
  <c r="AC508" i="86"/>
  <c r="Z508" i="86"/>
  <c r="W508" i="86"/>
  <c r="T508" i="86"/>
  <c r="Q508" i="86"/>
  <c r="N508" i="86"/>
  <c r="K508" i="86"/>
  <c r="H508" i="86"/>
  <c r="AC497" i="86"/>
  <c r="Z497" i="86"/>
  <c r="W497" i="86"/>
  <c r="T497" i="86"/>
  <c r="Q497" i="86"/>
  <c r="N497" i="86"/>
  <c r="K497" i="86"/>
  <c r="H497" i="86"/>
  <c r="AC496" i="86"/>
  <c r="Z496" i="86"/>
  <c r="W496" i="86"/>
  <c r="T496" i="86"/>
  <c r="Q496" i="86"/>
  <c r="N496" i="86"/>
  <c r="K496" i="86"/>
  <c r="H496" i="86"/>
  <c r="AC495" i="86"/>
  <c r="Z495" i="86"/>
  <c r="W495" i="86"/>
  <c r="T495" i="86"/>
  <c r="Q495" i="86"/>
  <c r="N495" i="86"/>
  <c r="K495" i="86"/>
  <c r="H495" i="86"/>
  <c r="AC491" i="86"/>
  <c r="Z491" i="86"/>
  <c r="W491" i="86"/>
  <c r="T491" i="86"/>
  <c r="Q491" i="86"/>
  <c r="N491" i="86"/>
  <c r="K491" i="86"/>
  <c r="H491" i="86"/>
  <c r="AC490" i="86"/>
  <c r="Z490" i="86"/>
  <c r="W490" i="86"/>
  <c r="T490" i="86"/>
  <c r="Q490" i="86"/>
  <c r="N490" i="86"/>
  <c r="K490" i="86"/>
  <c r="H490" i="86"/>
  <c r="AC489" i="86"/>
  <c r="Z489" i="86"/>
  <c r="W489" i="86"/>
  <c r="T489" i="86"/>
  <c r="Q489" i="86"/>
  <c r="N489" i="86"/>
  <c r="K489" i="86"/>
  <c r="H489" i="86"/>
  <c r="AC486" i="86"/>
  <c r="Z486" i="86"/>
  <c r="W486" i="86"/>
  <c r="T486" i="86"/>
  <c r="Q486" i="86"/>
  <c r="N486" i="86"/>
  <c r="K486" i="86"/>
  <c r="H486" i="86"/>
  <c r="AC485" i="86"/>
  <c r="Z485" i="86"/>
  <c r="W485" i="86"/>
  <c r="T485" i="86"/>
  <c r="Q485" i="86"/>
  <c r="N485" i="86"/>
  <c r="K485" i="86"/>
  <c r="H485" i="86"/>
  <c r="AC484" i="86"/>
  <c r="Z484" i="86"/>
  <c r="W484" i="86"/>
  <c r="T484" i="86"/>
  <c r="Q484" i="86"/>
  <c r="N484" i="86"/>
  <c r="K484" i="86"/>
  <c r="H484" i="86"/>
  <c r="AC483" i="86"/>
  <c r="Z483" i="86"/>
  <c r="W483" i="86"/>
  <c r="T483" i="86"/>
  <c r="Q483" i="86"/>
  <c r="N483" i="86"/>
  <c r="K483" i="86"/>
  <c r="H483" i="86"/>
  <c r="AE455" i="86"/>
  <c r="AB455" i="86"/>
  <c r="Y455" i="86"/>
  <c r="V455" i="86"/>
  <c r="S455" i="86"/>
  <c r="AE454" i="86"/>
  <c r="AB454" i="86"/>
  <c r="Y454" i="86"/>
  <c r="V454" i="86"/>
  <c r="S454" i="86"/>
  <c r="AB443" i="86"/>
  <c r="Y443" i="86"/>
  <c r="V443" i="86"/>
  <c r="S443" i="86"/>
  <c r="P443" i="86"/>
  <c r="M443" i="86"/>
  <c r="J443" i="86"/>
  <c r="AB442" i="86"/>
  <c r="Y442" i="86"/>
  <c r="V442" i="86"/>
  <c r="S442" i="86"/>
  <c r="P442" i="86"/>
  <c r="M442" i="86"/>
  <c r="J442" i="86"/>
  <c r="AB441" i="86"/>
  <c r="Y441" i="86"/>
  <c r="V441" i="86"/>
  <c r="S441" i="86"/>
  <c r="P441" i="86"/>
  <c r="M441" i="86"/>
  <c r="J441" i="86"/>
  <c r="AB437" i="86"/>
  <c r="Y437" i="86"/>
  <c r="V437" i="86"/>
  <c r="S437" i="86"/>
  <c r="P437" i="86"/>
  <c r="M437" i="86"/>
  <c r="J437" i="86"/>
  <c r="AB436" i="86"/>
  <c r="Y436" i="86"/>
  <c r="V436" i="86"/>
  <c r="S436" i="86"/>
  <c r="P436" i="86"/>
  <c r="M436" i="86"/>
  <c r="J436" i="86"/>
  <c r="AB435" i="86"/>
  <c r="Y435" i="86"/>
  <c r="V435" i="86"/>
  <c r="S435" i="86"/>
  <c r="P435" i="86"/>
  <c r="M435" i="86"/>
  <c r="J435" i="86"/>
  <c r="AB432" i="86"/>
  <c r="Y432" i="86"/>
  <c r="V432" i="86"/>
  <c r="S432" i="86"/>
  <c r="P432" i="86"/>
  <c r="M432" i="86"/>
  <c r="J432" i="86"/>
  <c r="AB431" i="86"/>
  <c r="Y431" i="86"/>
  <c r="V431" i="86"/>
  <c r="S431" i="86"/>
  <c r="P431" i="86"/>
  <c r="M431" i="86"/>
  <c r="J431" i="86"/>
  <c r="AB430" i="86"/>
  <c r="Y430" i="86"/>
  <c r="V430" i="86"/>
  <c r="S430" i="86"/>
  <c r="P430" i="86"/>
  <c r="M430" i="86"/>
  <c r="J430" i="86"/>
  <c r="AB429" i="86"/>
  <c r="Y429" i="86"/>
  <c r="V429" i="86"/>
  <c r="S429" i="86"/>
  <c r="P429" i="86"/>
  <c r="M429" i="86"/>
  <c r="J429" i="86"/>
  <c r="AB418" i="86"/>
  <c r="Y418" i="86"/>
  <c r="V418" i="86"/>
  <c r="S418" i="86"/>
  <c r="P418" i="86"/>
  <c r="M418" i="86"/>
  <c r="J418" i="86"/>
  <c r="AB417" i="86"/>
  <c r="Y417" i="86"/>
  <c r="V417" i="86"/>
  <c r="S417" i="86"/>
  <c r="P417" i="86"/>
  <c r="M417" i="86"/>
  <c r="J417" i="86"/>
  <c r="AB416" i="86"/>
  <c r="Y416" i="86"/>
  <c r="V416" i="86"/>
  <c r="S416" i="86"/>
  <c r="P416" i="86"/>
  <c r="M416" i="86"/>
  <c r="J416" i="86"/>
  <c r="AB412" i="86"/>
  <c r="Y412" i="86"/>
  <c r="V412" i="86"/>
  <c r="S412" i="86"/>
  <c r="P412" i="86"/>
  <c r="M412" i="86"/>
  <c r="J412" i="86"/>
  <c r="AB411" i="86"/>
  <c r="Y411" i="86"/>
  <c r="V411" i="86"/>
  <c r="S411" i="86"/>
  <c r="P411" i="86"/>
  <c r="M411" i="86"/>
  <c r="J411" i="86"/>
  <c r="AB410" i="86"/>
  <c r="Y410" i="86"/>
  <c r="V410" i="86"/>
  <c r="S410" i="86"/>
  <c r="P410" i="86"/>
  <c r="M410" i="86"/>
  <c r="J410" i="86"/>
  <c r="AB407" i="86"/>
  <c r="Y407" i="86"/>
  <c r="V407" i="86"/>
  <c r="S407" i="86"/>
  <c r="P407" i="86"/>
  <c r="M407" i="86"/>
  <c r="J407" i="86"/>
  <c r="AB406" i="86"/>
  <c r="Y406" i="86"/>
  <c r="V406" i="86"/>
  <c r="S406" i="86"/>
  <c r="P406" i="86"/>
  <c r="M406" i="86"/>
  <c r="J406" i="86"/>
  <c r="AB405" i="86"/>
  <c r="Y405" i="86"/>
  <c r="V405" i="86"/>
  <c r="S405" i="86"/>
  <c r="P405" i="86"/>
  <c r="M405" i="86"/>
  <c r="J405" i="86"/>
  <c r="AB404" i="86"/>
  <c r="Y404" i="86"/>
  <c r="V404" i="86"/>
  <c r="S404" i="86"/>
  <c r="P404" i="86"/>
  <c r="M404" i="86"/>
  <c r="J404" i="86"/>
  <c r="Y171" i="86"/>
  <c r="T171" i="86"/>
  <c r="O171" i="86"/>
  <c r="Y170" i="86"/>
  <c r="T170" i="86"/>
  <c r="O170" i="86"/>
  <c r="Y169" i="86"/>
  <c r="T169" i="86"/>
  <c r="O169" i="86"/>
  <c r="Y168" i="86"/>
  <c r="T168" i="86"/>
  <c r="O168" i="86"/>
  <c r="Y167" i="86"/>
  <c r="T167" i="86"/>
  <c r="O167" i="86"/>
  <c r="Y125" i="86"/>
  <c r="T125" i="86"/>
  <c r="O125" i="86"/>
  <c r="Y124" i="86"/>
  <c r="T124" i="86"/>
  <c r="O124" i="86"/>
  <c r="Y123" i="86"/>
  <c r="T123" i="86"/>
  <c r="O123" i="86"/>
  <c r="Y122" i="86"/>
  <c r="T122" i="86"/>
  <c r="O122" i="86"/>
  <c r="Y121" i="86"/>
  <c r="T121" i="86"/>
  <c r="O121" i="86"/>
  <c r="H77" i="86"/>
  <c r="H76" i="86"/>
  <c r="H75" i="86"/>
  <c r="H74" i="86"/>
  <c r="H71" i="86"/>
  <c r="H70" i="86"/>
  <c r="H69" i="86"/>
  <c r="H68" i="86"/>
  <c r="AC48" i="86"/>
  <c r="AC47" i="86"/>
  <c r="AC46" i="86"/>
  <c r="AC45" i="86"/>
  <c r="P48" i="86"/>
  <c r="P47" i="86"/>
  <c r="P46" i="86"/>
  <c r="P45" i="86"/>
  <c r="Y48" i="86"/>
  <c r="U48" i="86"/>
  <c r="Y47" i="86"/>
  <c r="U47" i="86"/>
  <c r="Y46" i="86"/>
  <c r="U46" i="86"/>
  <c r="Y45" i="86"/>
  <c r="U45" i="86"/>
  <c r="L48" i="86"/>
  <c r="L47" i="86"/>
  <c r="L46" i="86"/>
  <c r="L45" i="86"/>
  <c r="D48" i="86"/>
  <c r="D47" i="86"/>
  <c r="D46" i="86"/>
  <c r="D45" i="86"/>
  <c r="AC38" i="86"/>
  <c r="X38" i="86"/>
  <c r="S38" i="86"/>
  <c r="N38" i="86"/>
  <c r="AC37" i="86"/>
  <c r="X37" i="86"/>
  <c r="S37" i="86"/>
  <c r="N37" i="86"/>
  <c r="AC36" i="86"/>
  <c r="X36" i="86"/>
  <c r="S36" i="86"/>
  <c r="N36" i="86"/>
  <c r="AC35" i="86"/>
  <c r="X35" i="86"/>
  <c r="S35" i="86"/>
  <c r="N35" i="86"/>
  <c r="AC34" i="86"/>
  <c r="X34" i="86"/>
  <c r="S34" i="86"/>
  <c r="N34" i="86"/>
  <c r="D38" i="86"/>
  <c r="D37" i="86"/>
  <c r="D36" i="86"/>
  <c r="D35" i="86"/>
  <c r="D34" i="86"/>
  <c r="Y26" i="86"/>
  <c r="P26" i="86"/>
  <c r="Y25" i="86"/>
  <c r="P25" i="86"/>
  <c r="Y24" i="86"/>
  <c r="P24" i="86"/>
  <c r="Z697" i="86" l="1"/>
  <c r="AL608" i="71" l="1"/>
  <c r="AM608" i="71"/>
  <c r="AC53" i="71"/>
  <c r="AC39" i="86" s="1"/>
  <c r="X39" i="86"/>
  <c r="S53" i="71"/>
  <c r="S39" i="86" s="1"/>
  <c r="N53" i="71"/>
  <c r="N39" i="86" s="1"/>
  <c r="AC49" i="86"/>
  <c r="Y49" i="86"/>
  <c r="U49" i="86"/>
  <c r="P49" i="86"/>
  <c r="AC589" i="86" l="1"/>
  <c r="Z589" i="86"/>
  <c r="W589" i="86"/>
  <c r="T589" i="86"/>
  <c r="Q589" i="86"/>
  <c r="N589" i="86"/>
  <c r="K589" i="86"/>
  <c r="H589" i="86"/>
  <c r="AF588" i="86"/>
  <c r="AF587" i="86"/>
  <c r="AF586" i="86"/>
  <c r="AF585" i="86"/>
  <c r="AC572" i="86"/>
  <c r="Z572" i="86"/>
  <c r="W572" i="86"/>
  <c r="T572" i="86"/>
  <c r="AC570" i="86"/>
  <c r="Z570" i="86"/>
  <c r="W570" i="86"/>
  <c r="T570" i="86"/>
  <c r="Q570" i="86"/>
  <c r="N570" i="86"/>
  <c r="K570" i="86"/>
  <c r="H570" i="86"/>
  <c r="AF568" i="86"/>
  <c r="AC591" i="86"/>
  <c r="Z591" i="86"/>
  <c r="W591" i="86"/>
  <c r="T591" i="86"/>
  <c r="Q591" i="86"/>
  <c r="N591" i="86" l="1"/>
  <c r="H572" i="86"/>
  <c r="K572" i="86"/>
  <c r="H591" i="86"/>
  <c r="N572" i="86"/>
  <c r="K591" i="86"/>
  <c r="Q572" i="86"/>
  <c r="AF589" i="86"/>
  <c r="AC38" i="85"/>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J40" i="65"/>
  <c r="I40" i="65"/>
  <c r="H40" i="65"/>
  <c r="G40" i="65"/>
  <c r="E40" i="65"/>
  <c r="D40" i="65"/>
  <c r="B40" i="65"/>
  <c r="AK37" i="65"/>
  <c r="AJ37" i="65"/>
  <c r="AI37" i="65"/>
  <c r="AH37" i="65"/>
  <c r="AG37" i="65"/>
  <c r="AF37" i="65"/>
  <c r="AE37" i="65"/>
  <c r="AD37" i="65"/>
  <c r="AC37" i="65"/>
  <c r="AB37" i="65"/>
  <c r="AA37" i="65"/>
  <c r="Z37" i="65"/>
  <c r="Y37" i="65"/>
  <c r="X37" i="65"/>
  <c r="W37" i="65"/>
  <c r="V37" i="65"/>
  <c r="U37" i="65"/>
  <c r="T37" i="65"/>
  <c r="S37" i="65"/>
  <c r="R37" i="65"/>
  <c r="Q37" i="65"/>
  <c r="P37" i="65"/>
  <c r="O37" i="65"/>
  <c r="N37" i="65"/>
  <c r="M37" i="65"/>
  <c r="L37" i="65"/>
  <c r="K37" i="65"/>
  <c r="J37" i="65"/>
  <c r="I37" i="65"/>
  <c r="H37" i="65"/>
  <c r="G37" i="65"/>
  <c r="F37" i="65"/>
  <c r="E37" i="65"/>
  <c r="D37" i="65"/>
  <c r="C37" i="65"/>
  <c r="B37" i="65"/>
  <c r="A37" i="65"/>
  <c r="AA35" i="65"/>
  <c r="Z35" i="65"/>
  <c r="Y35" i="65"/>
  <c r="X35" i="65"/>
  <c r="W35" i="65"/>
  <c r="V35" i="65"/>
  <c r="U35" i="65"/>
  <c r="T35" i="65"/>
  <c r="R35" i="65"/>
  <c r="Q35" i="65"/>
  <c r="P35" i="65"/>
  <c r="M35" i="65"/>
  <c r="L35" i="65"/>
  <c r="K35" i="65"/>
  <c r="J35" i="65"/>
  <c r="I35" i="65"/>
  <c r="H35" i="65"/>
  <c r="G35" i="65"/>
  <c r="F35" i="65"/>
  <c r="D35" i="65"/>
  <c r="C35" i="65"/>
  <c r="B35" i="65"/>
  <c r="AK30" i="65"/>
  <c r="AJ30" i="65"/>
  <c r="AI30" i="65"/>
  <c r="AH30" i="65"/>
  <c r="AG30" i="65"/>
  <c r="AF30" i="65"/>
  <c r="AE30" i="65"/>
  <c r="AD30" i="65"/>
  <c r="AC30" i="65"/>
  <c r="AB30" i="65"/>
  <c r="AA30" i="65"/>
  <c r="Z30" i="65"/>
  <c r="Y30" i="65"/>
  <c r="X30" i="65"/>
  <c r="W30" i="65"/>
  <c r="V30" i="65"/>
  <c r="U30" i="65"/>
  <c r="T30" i="65"/>
  <c r="S30" i="65"/>
  <c r="R30" i="65"/>
  <c r="Q30" i="65"/>
  <c r="P30" i="65"/>
  <c r="O30" i="65"/>
  <c r="N30" i="65"/>
  <c r="M30" i="65"/>
  <c r="L30" i="65"/>
  <c r="K30" i="65"/>
  <c r="J30" i="65"/>
  <c r="I30" i="65"/>
  <c r="H30" i="65"/>
  <c r="G30" i="65"/>
  <c r="E30" i="65"/>
  <c r="D30" i="65"/>
  <c r="C30" i="65"/>
  <c r="B30" i="65"/>
  <c r="A30" i="65"/>
  <c r="AK28" i="65"/>
  <c r="AJ28" i="65"/>
  <c r="AI28" i="65"/>
  <c r="AH28" i="65"/>
  <c r="AG28" i="65"/>
  <c r="AF28" i="65"/>
  <c r="AE28" i="65"/>
  <c r="AD28" i="65"/>
  <c r="AB28" i="65"/>
  <c r="AA28" i="65"/>
  <c r="Z28" i="65"/>
  <c r="Y28" i="65"/>
  <c r="X28" i="65"/>
  <c r="W28" i="65"/>
  <c r="V28" i="65"/>
  <c r="U28" i="65"/>
  <c r="T28" i="65"/>
  <c r="S28" i="65"/>
  <c r="R28" i="65"/>
  <c r="Q28" i="65"/>
  <c r="P28" i="65"/>
  <c r="O28" i="65"/>
  <c r="N28" i="65"/>
  <c r="M28" i="65"/>
  <c r="L28" i="65"/>
  <c r="K28" i="65"/>
  <c r="J28" i="65"/>
  <c r="I28" i="65"/>
  <c r="H28" i="65"/>
  <c r="G28" i="65"/>
  <c r="F28" i="65"/>
  <c r="E28" i="65"/>
  <c r="D28" i="65"/>
  <c r="C28" i="65"/>
  <c r="B28" i="65"/>
  <c r="A28" i="65"/>
  <c r="AK25" i="65"/>
  <c r="AJ25" i="65"/>
  <c r="AI25" i="65"/>
  <c r="AH25" i="65"/>
  <c r="AG25" i="65"/>
  <c r="AF25" i="65"/>
  <c r="AE25" i="65"/>
  <c r="AD25" i="65"/>
  <c r="AC25" i="65"/>
  <c r="AB25" i="65"/>
  <c r="AA25" i="65"/>
  <c r="Z25" i="65"/>
  <c r="Y25" i="65"/>
  <c r="X25" i="65"/>
  <c r="W25" i="65"/>
  <c r="V25" i="65"/>
  <c r="U25" i="65"/>
  <c r="T25" i="65"/>
  <c r="S25" i="65"/>
  <c r="R25" i="65"/>
  <c r="Q25" i="65"/>
  <c r="P25" i="65"/>
  <c r="O25" i="65"/>
  <c r="N25" i="65"/>
  <c r="M25" i="65"/>
  <c r="L25" i="65"/>
  <c r="K25" i="65"/>
  <c r="J25" i="65"/>
  <c r="I25" i="65"/>
  <c r="H25" i="65"/>
  <c r="G25" i="65"/>
  <c r="AG22" i="65"/>
  <c r="AF22" i="65"/>
  <c r="AE22" i="65"/>
  <c r="AD22" i="65"/>
  <c r="AC22" i="65"/>
  <c r="AB22" i="65"/>
  <c r="AA22" i="65"/>
  <c r="Z22" i="65"/>
  <c r="Y22" i="65"/>
  <c r="X22" i="65"/>
  <c r="W22" i="65"/>
  <c r="V22" i="65"/>
  <c r="U22" i="65"/>
  <c r="T22" i="65"/>
  <c r="S22" i="65"/>
  <c r="R22" i="65"/>
  <c r="Q22" i="65"/>
  <c r="P22" i="65"/>
  <c r="O22" i="65"/>
  <c r="N22" i="65"/>
  <c r="M22" i="65"/>
  <c r="L22" i="65"/>
  <c r="K22" i="65"/>
  <c r="J22" i="65"/>
  <c r="I22" i="65"/>
  <c r="H22" i="65"/>
  <c r="G22" i="65"/>
  <c r="F22" i="65"/>
  <c r="E22" i="65"/>
  <c r="D22" i="65"/>
  <c r="C22" i="65"/>
  <c r="B22" i="65"/>
  <c r="A22" i="65"/>
  <c r="G15" i="65"/>
  <c r="E15" i="65"/>
  <c r="D15" i="65"/>
  <c r="B15" i="65"/>
  <c r="A15" i="65"/>
  <c r="H13" i="65"/>
  <c r="G13" i="65"/>
  <c r="F13" i="65"/>
  <c r="E13" i="65"/>
  <c r="D13" i="65"/>
  <c r="C13" i="65"/>
  <c r="B13" i="65"/>
  <c r="A13" i="65"/>
  <c r="L12" i="65"/>
  <c r="J11" i="65"/>
  <c r="I11" i="65"/>
  <c r="H11" i="65"/>
  <c r="G11" i="65"/>
  <c r="F11" i="65"/>
  <c r="E11" i="65"/>
  <c r="D11" i="65"/>
  <c r="C11" i="65"/>
  <c r="B11" i="65"/>
  <c r="A11" i="65"/>
  <c r="B22" i="69"/>
  <c r="B21" i="69"/>
  <c r="B19" i="69"/>
  <c r="B18" i="69"/>
  <c r="B14" i="69"/>
  <c r="B13" i="69"/>
  <c r="B12" i="69"/>
  <c r="B11" i="69"/>
  <c r="B9" i="69"/>
  <c r="B8" i="69"/>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F9" i="40"/>
  <c r="E9" i="40"/>
  <c r="C9" i="40"/>
  <c r="B9" i="40"/>
  <c r="I7" i="40"/>
  <c r="H7" i="40"/>
  <c r="I5" i="40"/>
  <c r="H5" i="40"/>
  <c r="I3" i="40"/>
  <c r="I4" i="40" s="1"/>
  <c r="H3" i="40"/>
  <c r="H4" i="40" s="1"/>
  <c r="F17" i="39"/>
  <c r="E17" i="39"/>
  <c r="F11" i="39"/>
  <c r="E11" i="39"/>
  <c r="R12" i="38"/>
  <c r="Q12" i="38"/>
  <c r="K12" i="38"/>
  <c r="I7" i="38"/>
  <c r="F7" i="38"/>
  <c r="L12" i="38" s="1"/>
  <c r="E7" i="38"/>
  <c r="D7" i="38"/>
  <c r="J7" i="38" s="1"/>
  <c r="C7" i="38"/>
  <c r="L7" i="38" s="1"/>
  <c r="B7" i="38"/>
  <c r="O6" i="38"/>
  <c r="N6" i="38"/>
  <c r="L6" i="38"/>
  <c r="K6" i="38"/>
  <c r="O5" i="38"/>
  <c r="N5" i="38"/>
  <c r="L5" i="38"/>
  <c r="K5" i="38"/>
  <c r="O4" i="38"/>
  <c r="N4" i="38"/>
  <c r="L4" i="38"/>
  <c r="K4" i="38"/>
  <c r="G8" i="37"/>
  <c r="F8" i="37"/>
  <c r="E8" i="37"/>
  <c r="D8" i="37"/>
  <c r="C8" i="37"/>
  <c r="B8" i="37"/>
  <c r="M7" i="36"/>
  <c r="L7" i="36"/>
  <c r="G7" i="36"/>
  <c r="O7" i="36" s="1"/>
  <c r="F7" i="36"/>
  <c r="N7" i="36" s="1"/>
  <c r="E7" i="36"/>
  <c r="D7" i="36"/>
  <c r="C7" i="36"/>
  <c r="K7" i="36" s="1"/>
  <c r="B7" i="36"/>
  <c r="J7" i="36" s="1"/>
  <c r="C8" i="35"/>
  <c r="B8" i="35"/>
  <c r="I13" i="33"/>
  <c r="H13" i="33"/>
  <c r="C13" i="33"/>
  <c r="F13" i="33" s="1"/>
  <c r="B13" i="33"/>
  <c r="E13" i="33" s="1"/>
  <c r="H9" i="33"/>
  <c r="F9" i="33"/>
  <c r="C9" i="33"/>
  <c r="I9" i="33" s="1"/>
  <c r="B9" i="33"/>
  <c r="E9" i="33" s="1"/>
  <c r="E6" i="33"/>
  <c r="C6" i="33"/>
  <c r="B6" i="33"/>
  <c r="H6" i="33" s="1"/>
  <c r="F3" i="33"/>
  <c r="E3" i="33"/>
  <c r="C3" i="33"/>
  <c r="I3" i="33" s="1"/>
  <c r="B3" i="33"/>
  <c r="H3" i="33" s="1"/>
  <c r="H19" i="32"/>
  <c r="I8" i="32"/>
  <c r="H8" i="32"/>
  <c r="I4" i="32"/>
  <c r="H4" i="32"/>
  <c r="F7" i="30"/>
  <c r="C7" i="30"/>
  <c r="C9" i="30" s="1"/>
  <c r="B7" i="30"/>
  <c r="E7" i="30" s="1"/>
  <c r="E8" i="28"/>
  <c r="C8" i="28"/>
  <c r="B8" i="28"/>
  <c r="F5" i="28"/>
  <c r="E5" i="28"/>
  <c r="C5" i="28"/>
  <c r="B5" i="28"/>
  <c r="F35" i="27"/>
  <c r="F34" i="27"/>
  <c r="L34" i="27" s="1"/>
  <c r="F33" i="27"/>
  <c r="F32" i="27"/>
  <c r="L32" i="27" s="1"/>
  <c r="L31" i="27"/>
  <c r="F31" i="27"/>
  <c r="F30" i="27"/>
  <c r="L30" i="27" s="1"/>
  <c r="H29" i="27"/>
  <c r="E29" i="27"/>
  <c r="K29" i="27" s="1"/>
  <c r="D29" i="27"/>
  <c r="J29" i="27" s="1"/>
  <c r="C29" i="27"/>
  <c r="I29" i="27" s="1"/>
  <c r="B29" i="27"/>
  <c r="L28" i="27"/>
  <c r="F28" i="27"/>
  <c r="N10" i="27" s="1"/>
  <c r="L27" i="27"/>
  <c r="F27" i="27"/>
  <c r="L26" i="27"/>
  <c r="F26" i="27"/>
  <c r="L25" i="27"/>
  <c r="F25" i="27"/>
  <c r="L24" i="27"/>
  <c r="F24" i="27"/>
  <c r="N6" i="27" s="1"/>
  <c r="I23" i="27"/>
  <c r="E23" i="27"/>
  <c r="K23" i="27" s="1"/>
  <c r="D23" i="27"/>
  <c r="J23" i="27" s="1"/>
  <c r="C23" i="27"/>
  <c r="B23" i="27"/>
  <c r="H23" i="27" s="1"/>
  <c r="L17" i="27"/>
  <c r="F17" i="27"/>
  <c r="N16" i="27"/>
  <c r="L16" i="27"/>
  <c r="F16" i="27"/>
  <c r="F15" i="27"/>
  <c r="L15" i="27" s="1"/>
  <c r="N14" i="27"/>
  <c r="F14" i="27"/>
  <c r="L14" i="27" s="1"/>
  <c r="N13" i="27"/>
  <c r="L13" i="27"/>
  <c r="F13" i="27"/>
  <c r="N12" i="27"/>
  <c r="F12" i="27"/>
  <c r="L12" i="27" s="1"/>
  <c r="K11" i="27"/>
  <c r="E11" i="27"/>
  <c r="D11" i="27"/>
  <c r="J11" i="27" s="1"/>
  <c r="C11" i="27"/>
  <c r="I11" i="27" s="1"/>
  <c r="B11" i="27"/>
  <c r="H11" i="27" s="1"/>
  <c r="F10" i="27"/>
  <c r="L10" i="27" s="1"/>
  <c r="N9" i="27"/>
  <c r="F9" i="27"/>
  <c r="L9" i="27" s="1"/>
  <c r="N8" i="27"/>
  <c r="L8" i="27"/>
  <c r="F8" i="27"/>
  <c r="N7" i="27"/>
  <c r="F7" i="27"/>
  <c r="L7" i="27" s="1"/>
  <c r="L6" i="27"/>
  <c r="F6" i="27"/>
  <c r="K5" i="27"/>
  <c r="J5" i="27"/>
  <c r="E5" i="27"/>
  <c r="D5" i="27"/>
  <c r="C5" i="27"/>
  <c r="I5" i="27" s="1"/>
  <c r="B5" i="27"/>
  <c r="I44" i="50"/>
  <c r="F44" i="50"/>
  <c r="F43" i="50"/>
  <c r="I42" i="50"/>
  <c r="F42" i="50"/>
  <c r="I41" i="50"/>
  <c r="F41" i="50"/>
  <c r="I40" i="50"/>
  <c r="F40" i="50"/>
  <c r="M39" i="50"/>
  <c r="F39" i="50"/>
  <c r="M38" i="50"/>
  <c r="I38" i="50"/>
  <c r="F38" i="50"/>
  <c r="M37" i="50"/>
  <c r="I37" i="50"/>
  <c r="F37" i="50"/>
  <c r="K15" i="50" s="1"/>
  <c r="I36" i="50"/>
  <c r="F36" i="50"/>
  <c r="M35" i="50"/>
  <c r="F35" i="50"/>
  <c r="M34" i="50"/>
  <c r="I34" i="50"/>
  <c r="F34" i="50"/>
  <c r="F33" i="50"/>
  <c r="I32" i="50"/>
  <c r="F32" i="50"/>
  <c r="M32" i="50" s="1"/>
  <c r="F31" i="50"/>
  <c r="M30" i="50"/>
  <c r="I30" i="50"/>
  <c r="F30" i="50"/>
  <c r="M29" i="50"/>
  <c r="I29" i="50"/>
  <c r="F29" i="50"/>
  <c r="F28" i="50"/>
  <c r="M27" i="50"/>
  <c r="F27" i="50"/>
  <c r="I27" i="50" s="1"/>
  <c r="K22" i="50"/>
  <c r="I22" i="50"/>
  <c r="F22" i="50"/>
  <c r="F21" i="50"/>
  <c r="I21" i="50" s="1"/>
  <c r="K20" i="50"/>
  <c r="F20" i="50"/>
  <c r="I20" i="50" s="1"/>
  <c r="I19" i="50"/>
  <c r="F19" i="50"/>
  <c r="F18" i="50"/>
  <c r="I17" i="50"/>
  <c r="F17" i="50"/>
  <c r="M17" i="50" s="1"/>
  <c r="K16" i="50"/>
  <c r="I16" i="50"/>
  <c r="F16" i="50"/>
  <c r="M16" i="50" s="1"/>
  <c r="F15" i="50"/>
  <c r="M14" i="50"/>
  <c r="I14" i="50"/>
  <c r="F14" i="50"/>
  <c r="M13" i="50"/>
  <c r="I13" i="50"/>
  <c r="F13" i="50"/>
  <c r="K12" i="50"/>
  <c r="I12" i="50"/>
  <c r="F12" i="50"/>
  <c r="M12" i="50" s="1"/>
  <c r="F11" i="50"/>
  <c r="K10" i="50"/>
  <c r="I10" i="50"/>
  <c r="F10" i="50"/>
  <c r="M10" i="50" s="1"/>
  <c r="I9" i="50"/>
  <c r="F9" i="50"/>
  <c r="M9" i="50" s="1"/>
  <c r="K8" i="50"/>
  <c r="F8" i="50"/>
  <c r="K7" i="50"/>
  <c r="F7" i="50"/>
  <c r="I6" i="50"/>
  <c r="F6" i="50"/>
  <c r="M6" i="50" s="1"/>
  <c r="K5" i="50"/>
  <c r="I5" i="50"/>
  <c r="F5" i="50"/>
  <c r="M5" i="50" s="1"/>
  <c r="B26" i="26"/>
  <c r="D26" i="26" s="1"/>
  <c r="D14" i="26"/>
  <c r="B14" i="26"/>
  <c r="N7" i="25"/>
  <c r="M7" i="25"/>
  <c r="L7" i="25"/>
  <c r="J7" i="25"/>
  <c r="G7" i="25"/>
  <c r="O7" i="25" s="1"/>
  <c r="F7" i="25"/>
  <c r="E7" i="25"/>
  <c r="D7" i="25"/>
  <c r="C7" i="25"/>
  <c r="K7" i="25" s="1"/>
  <c r="B7" i="25"/>
  <c r="F12" i="24"/>
  <c r="C12" i="24"/>
  <c r="I12" i="24" s="1"/>
  <c r="B12" i="24"/>
  <c r="I9" i="24"/>
  <c r="C9" i="24"/>
  <c r="F9" i="24" s="1"/>
  <c r="B9" i="24"/>
  <c r="F6" i="24"/>
  <c r="E6" i="24"/>
  <c r="C6" i="24"/>
  <c r="I6" i="24" s="1"/>
  <c r="B6" i="24"/>
  <c r="H6" i="24" s="1"/>
  <c r="I3" i="24"/>
  <c r="C3" i="24"/>
  <c r="F3" i="24" s="1"/>
  <c r="B3" i="24"/>
  <c r="L5" i="21"/>
  <c r="K5" i="21"/>
  <c r="J5" i="21"/>
  <c r="E5" i="21"/>
  <c r="D5" i="21"/>
  <c r="C5" i="21"/>
  <c r="B5" i="21"/>
  <c r="I5" i="21" s="1"/>
  <c r="M4" i="21"/>
  <c r="F4" i="21"/>
  <c r="F3" i="21"/>
  <c r="M3" i="21" s="1"/>
  <c r="H13" i="55"/>
  <c r="D13" i="55"/>
  <c r="I13" i="55" s="1"/>
  <c r="C13" i="55"/>
  <c r="B13" i="55"/>
  <c r="G13" i="55" s="1"/>
  <c r="J12" i="55"/>
  <c r="E12" i="55"/>
  <c r="J11" i="55"/>
  <c r="E11" i="55"/>
  <c r="J10" i="55"/>
  <c r="E10" i="55"/>
  <c r="J9" i="55"/>
  <c r="E9" i="55"/>
  <c r="J8" i="55"/>
  <c r="E8" i="55"/>
  <c r="J7" i="55"/>
  <c r="E7" i="55"/>
  <c r="E13" i="55" s="1"/>
  <c r="J13" i="55" s="1"/>
  <c r="F8" i="20"/>
  <c r="E8" i="20"/>
  <c r="C8" i="20"/>
  <c r="I8" i="20" s="1"/>
  <c r="B8" i="20"/>
  <c r="H8" i="20" s="1"/>
  <c r="I6" i="20"/>
  <c r="H6" i="20"/>
  <c r="I5" i="20"/>
  <c r="H5" i="20"/>
  <c r="I4" i="20"/>
  <c r="I7" i="20" s="1"/>
  <c r="H4" i="20"/>
  <c r="H7" i="20" s="1"/>
  <c r="C10" i="54"/>
  <c r="B10" i="54"/>
  <c r="F7" i="54"/>
  <c r="E7" i="54"/>
  <c r="C7" i="54"/>
  <c r="B7" i="54"/>
  <c r="H7" i="54" s="1"/>
  <c r="C19" i="18"/>
  <c r="G19" i="18" s="1"/>
  <c r="B19" i="18"/>
  <c r="F19" i="18" s="1"/>
  <c r="D18" i="18"/>
  <c r="D17" i="18"/>
  <c r="J16" i="18"/>
  <c r="H16" i="18"/>
  <c r="D16" i="18"/>
  <c r="J15" i="18"/>
  <c r="H15" i="18"/>
  <c r="D15" i="18"/>
  <c r="H14" i="18"/>
  <c r="D14" i="18"/>
  <c r="J14" i="18" s="1"/>
  <c r="D13" i="18"/>
  <c r="J12" i="18"/>
  <c r="H12" i="18"/>
  <c r="D12" i="18"/>
  <c r="C10" i="18"/>
  <c r="G10" i="18" s="1"/>
  <c r="B10" i="18"/>
  <c r="F10" i="18" s="1"/>
  <c r="D9" i="18"/>
  <c r="D8" i="18"/>
  <c r="J7" i="18"/>
  <c r="H7" i="18"/>
  <c r="D7" i="18"/>
  <c r="J6" i="18"/>
  <c r="H6" i="18"/>
  <c r="D6" i="18"/>
  <c r="H5" i="18"/>
  <c r="D5" i="18"/>
  <c r="J5" i="18" s="1"/>
  <c r="E9" i="17"/>
  <c r="D9" i="17"/>
  <c r="C9" i="17"/>
  <c r="B9" i="17"/>
  <c r="N8" i="17"/>
  <c r="L8" i="17"/>
  <c r="F8" i="17"/>
  <c r="N7" i="17"/>
  <c r="L7" i="17"/>
  <c r="F7" i="17"/>
  <c r="L6" i="17"/>
  <c r="F6" i="17"/>
  <c r="N6" i="17" s="1"/>
  <c r="F5" i="17"/>
  <c r="N4" i="17"/>
  <c r="L4" i="17"/>
  <c r="F4" i="17"/>
  <c r="J13" i="56"/>
  <c r="I13" i="56"/>
  <c r="D13" i="56"/>
  <c r="C13" i="56"/>
  <c r="B13" i="56"/>
  <c r="H13" i="56" s="1"/>
  <c r="H6" i="56"/>
  <c r="D6" i="56"/>
  <c r="J6" i="56" s="1"/>
  <c r="C6" i="56"/>
  <c r="I6" i="56" s="1"/>
  <c r="B6" i="56"/>
  <c r="K12" i="14"/>
  <c r="H12" i="14"/>
  <c r="E12" i="14"/>
  <c r="D12" i="14"/>
  <c r="J12" i="14" s="1"/>
  <c r="C12" i="14"/>
  <c r="I12" i="14" s="1"/>
  <c r="B12" i="14"/>
  <c r="L11" i="14"/>
  <c r="F11" i="14"/>
  <c r="N11" i="14" s="1"/>
  <c r="L10" i="14"/>
  <c r="F10" i="14"/>
  <c r="N9" i="14"/>
  <c r="L9" i="14"/>
  <c r="F9" i="14"/>
  <c r="L8" i="14"/>
  <c r="F8" i="14"/>
  <c r="N8" i="14" s="1"/>
  <c r="F7" i="14"/>
  <c r="N6" i="14"/>
  <c r="L6" i="14"/>
  <c r="F6" i="14"/>
  <c r="N5" i="14"/>
  <c r="L5" i="14"/>
  <c r="F5" i="14"/>
  <c r="F12" i="14" s="1"/>
  <c r="J7" i="13"/>
  <c r="I7" i="13"/>
  <c r="F7" i="13"/>
  <c r="L7" i="13" s="1"/>
  <c r="E7" i="13"/>
  <c r="K7" i="13" s="1"/>
  <c r="D7" i="13"/>
  <c r="C7" i="13"/>
  <c r="B7" i="13"/>
  <c r="H7" i="13" s="1"/>
  <c r="L6" i="13"/>
  <c r="F6" i="13"/>
  <c r="F5" i="13"/>
  <c r="L5" i="13" s="1"/>
  <c r="L4" i="13"/>
  <c r="F4" i="13"/>
  <c r="F3" i="13"/>
  <c r="L3" i="13" s="1"/>
  <c r="L7" i="12"/>
  <c r="I7" i="12"/>
  <c r="F7" i="12"/>
  <c r="E7" i="12"/>
  <c r="K7" i="12" s="1"/>
  <c r="D7" i="12"/>
  <c r="J7" i="12" s="1"/>
  <c r="C7" i="12"/>
  <c r="G6" i="12"/>
  <c r="M6" i="12" s="1"/>
  <c r="M5" i="12"/>
  <c r="G5" i="12"/>
  <c r="G4" i="12"/>
  <c r="M4" i="12" s="1"/>
  <c r="M3" i="12"/>
  <c r="G3" i="12"/>
  <c r="G7" i="12" s="1"/>
  <c r="M7" i="12" s="1"/>
  <c r="F19" i="11"/>
  <c r="AJ47" i="9"/>
  <c r="AF47" i="9"/>
  <c r="P47" i="9"/>
  <c r="S46" i="9"/>
  <c r="R46" i="9"/>
  <c r="Q46" i="9"/>
  <c r="N46" i="9"/>
  <c r="M46" i="9"/>
  <c r="I46" i="9"/>
  <c r="H46" i="9"/>
  <c r="G46" i="9"/>
  <c r="F46" i="9"/>
  <c r="P46" i="9" s="1"/>
  <c r="E46" i="9"/>
  <c r="O46" i="9" s="1"/>
  <c r="D46" i="9"/>
  <c r="C46" i="9"/>
  <c r="B46" i="9"/>
  <c r="L46" i="9" s="1"/>
  <c r="S44" i="9"/>
  <c r="P44" i="9"/>
  <c r="O44" i="9"/>
  <c r="L44" i="9"/>
  <c r="I44" i="9"/>
  <c r="H44" i="9"/>
  <c r="R44" i="9" s="1"/>
  <c r="G44" i="9"/>
  <c r="F44" i="9"/>
  <c r="E44" i="9"/>
  <c r="D44" i="9"/>
  <c r="N44" i="9" s="1"/>
  <c r="C44" i="9"/>
  <c r="W17" i="9" s="1"/>
  <c r="B44" i="9"/>
  <c r="J43" i="9"/>
  <c r="T43" i="9" s="1"/>
  <c r="T42" i="9"/>
  <c r="J42" i="9"/>
  <c r="J41" i="9"/>
  <c r="S39" i="9"/>
  <c r="Q39" i="9"/>
  <c r="P39" i="9"/>
  <c r="O39" i="9"/>
  <c r="L39" i="9"/>
  <c r="I39" i="9"/>
  <c r="H39" i="9"/>
  <c r="G39" i="9"/>
  <c r="F39" i="9"/>
  <c r="E39" i="9"/>
  <c r="D39" i="9"/>
  <c r="C39" i="9"/>
  <c r="M39" i="9" s="1"/>
  <c r="B39" i="9"/>
  <c r="J38" i="9"/>
  <c r="T38" i="9" s="1"/>
  <c r="T37" i="9"/>
  <c r="J37" i="9"/>
  <c r="J36" i="9"/>
  <c r="S34" i="9"/>
  <c r="P34" i="9"/>
  <c r="O34" i="9"/>
  <c r="L34" i="9"/>
  <c r="I34" i="9"/>
  <c r="H34" i="9"/>
  <c r="G34" i="9"/>
  <c r="Q34" i="9" s="1"/>
  <c r="F34" i="9"/>
  <c r="F47" i="9" s="1"/>
  <c r="E34" i="9"/>
  <c r="D34" i="9"/>
  <c r="C34" i="9"/>
  <c r="B34" i="9"/>
  <c r="B47" i="9" s="1"/>
  <c r="L47" i="9" s="1"/>
  <c r="J33" i="9"/>
  <c r="T33" i="9" s="1"/>
  <c r="T32" i="9"/>
  <c r="J32" i="9"/>
  <c r="J31" i="9"/>
  <c r="T31" i="9" s="1"/>
  <c r="T30" i="9"/>
  <c r="J30" i="9"/>
  <c r="F23" i="9"/>
  <c r="AJ23" i="9" s="1"/>
  <c r="S22" i="9"/>
  <c r="R22" i="9"/>
  <c r="Q22" i="9"/>
  <c r="N22" i="9"/>
  <c r="M22" i="9"/>
  <c r="I22" i="9"/>
  <c r="H22" i="9"/>
  <c r="G22" i="9"/>
  <c r="F22" i="9"/>
  <c r="E22" i="9"/>
  <c r="D22" i="9"/>
  <c r="C22" i="9"/>
  <c r="B22" i="9"/>
  <c r="S20" i="9"/>
  <c r="Q20" i="9"/>
  <c r="P20" i="9"/>
  <c r="O20" i="9"/>
  <c r="L20" i="9"/>
  <c r="I20" i="9"/>
  <c r="H20" i="9"/>
  <c r="R20" i="9" s="1"/>
  <c r="G20" i="9"/>
  <c r="F20" i="9"/>
  <c r="E20" i="9"/>
  <c r="D20" i="9"/>
  <c r="N20" i="9" s="1"/>
  <c r="C20" i="9"/>
  <c r="AG15" i="9" s="1"/>
  <c r="B20" i="9"/>
  <c r="J19" i="9"/>
  <c r="T19" i="9" s="1"/>
  <c r="T18" i="9"/>
  <c r="J18" i="9"/>
  <c r="AC17" i="9"/>
  <c r="AB17" i="9"/>
  <c r="Z17" i="9"/>
  <c r="Y17" i="9"/>
  <c r="X17" i="9"/>
  <c r="V17" i="9"/>
  <c r="J17" i="9"/>
  <c r="AL15" i="9"/>
  <c r="AH15" i="9"/>
  <c r="R15" i="9"/>
  <c r="Q15" i="9"/>
  <c r="N15" i="9"/>
  <c r="M15" i="9"/>
  <c r="I15" i="9"/>
  <c r="H15" i="9"/>
  <c r="G15" i="9"/>
  <c r="F15" i="9"/>
  <c r="E15" i="9"/>
  <c r="D15" i="9"/>
  <c r="C15" i="9"/>
  <c r="B15" i="9"/>
  <c r="T14" i="9"/>
  <c r="J14" i="9"/>
  <c r="J13" i="9"/>
  <c r="T13" i="9" s="1"/>
  <c r="AC12" i="9"/>
  <c r="AA12" i="9"/>
  <c r="Z12" i="9"/>
  <c r="Y12" i="9"/>
  <c r="W12" i="9"/>
  <c r="V12" i="9"/>
  <c r="T12" i="9"/>
  <c r="J12" i="9"/>
  <c r="AM10" i="9"/>
  <c r="AJ10" i="9"/>
  <c r="AI10" i="9"/>
  <c r="AF10" i="9"/>
  <c r="S10" i="9"/>
  <c r="P10" i="9"/>
  <c r="O10" i="9"/>
  <c r="L10" i="9"/>
  <c r="I10" i="9"/>
  <c r="H10" i="9"/>
  <c r="G10" i="9"/>
  <c r="Q10" i="9" s="1"/>
  <c r="F10" i="9"/>
  <c r="E10" i="9"/>
  <c r="D10" i="9"/>
  <c r="C10" i="9"/>
  <c r="B10" i="9"/>
  <c r="J9" i="9"/>
  <c r="T9" i="9" s="1"/>
  <c r="T8" i="9"/>
  <c r="J8" i="9"/>
  <c r="J7" i="9"/>
  <c r="AC6" i="9"/>
  <c r="AA6" i="9"/>
  <c r="Z6" i="9"/>
  <c r="Y6" i="9"/>
  <c r="W6" i="9"/>
  <c r="V6" i="9"/>
  <c r="T6" i="9"/>
  <c r="J6" i="9"/>
  <c r="G47" i="7"/>
  <c r="D47" i="7"/>
  <c r="AH47" i="7" s="1"/>
  <c r="S46" i="7"/>
  <c r="O46" i="7"/>
  <c r="I46" i="7"/>
  <c r="H46" i="7"/>
  <c r="R46" i="7" s="1"/>
  <c r="G46" i="7"/>
  <c r="Q46" i="7" s="1"/>
  <c r="F46" i="7"/>
  <c r="P46" i="7" s="1"/>
  <c r="E46" i="7"/>
  <c r="D46" i="7"/>
  <c r="N46" i="7" s="1"/>
  <c r="C46" i="7"/>
  <c r="M46" i="7" s="1"/>
  <c r="B46" i="7"/>
  <c r="L46" i="7" s="1"/>
  <c r="S44" i="7"/>
  <c r="R44" i="7"/>
  <c r="O44" i="7"/>
  <c r="N44" i="7"/>
  <c r="L44" i="7"/>
  <c r="I44" i="7"/>
  <c r="AC17" i="7" s="1"/>
  <c r="H44" i="7"/>
  <c r="G44" i="7"/>
  <c r="Q44" i="7" s="1"/>
  <c r="F44" i="7"/>
  <c r="Z17" i="7" s="1"/>
  <c r="E44" i="7"/>
  <c r="Y17" i="7" s="1"/>
  <c r="D44" i="7"/>
  <c r="C44" i="7"/>
  <c r="B44" i="7"/>
  <c r="V17" i="7" s="1"/>
  <c r="T43" i="7"/>
  <c r="J43" i="7"/>
  <c r="T42" i="7"/>
  <c r="J42" i="7"/>
  <c r="J44" i="7" s="1"/>
  <c r="T41" i="7"/>
  <c r="J41" i="7"/>
  <c r="T39" i="7"/>
  <c r="S39" i="7"/>
  <c r="R39" i="7"/>
  <c r="P39" i="7"/>
  <c r="O39" i="7"/>
  <c r="N39" i="7"/>
  <c r="J39" i="7"/>
  <c r="AD12" i="7" s="1"/>
  <c r="I39" i="7"/>
  <c r="H39" i="7"/>
  <c r="G39" i="7"/>
  <c r="F39" i="7"/>
  <c r="Z12" i="7" s="1"/>
  <c r="E39" i="7"/>
  <c r="D39" i="7"/>
  <c r="C39" i="7"/>
  <c r="B39" i="7"/>
  <c r="L39" i="7" s="1"/>
  <c r="T38" i="7"/>
  <c r="J38" i="7"/>
  <c r="J37" i="7"/>
  <c r="T37" i="7" s="1"/>
  <c r="T36" i="7"/>
  <c r="J36" i="7"/>
  <c r="S34" i="7"/>
  <c r="R34" i="7"/>
  <c r="O34" i="7"/>
  <c r="N34" i="7"/>
  <c r="L34" i="7"/>
  <c r="I34" i="7"/>
  <c r="H34" i="7"/>
  <c r="G34" i="7"/>
  <c r="F34" i="7"/>
  <c r="E34" i="7"/>
  <c r="D34" i="7"/>
  <c r="C34" i="7"/>
  <c r="B34" i="7"/>
  <c r="B47" i="7" s="1"/>
  <c r="V22" i="7" s="1"/>
  <c r="T33" i="7"/>
  <c r="J33" i="7"/>
  <c r="T32" i="7"/>
  <c r="J32" i="7"/>
  <c r="T31" i="7"/>
  <c r="J31" i="7"/>
  <c r="T30" i="7"/>
  <c r="J30" i="7"/>
  <c r="J46" i="7" s="1"/>
  <c r="O23" i="7"/>
  <c r="I23" i="7"/>
  <c r="AM23" i="7" s="1"/>
  <c r="F23" i="7"/>
  <c r="AJ23" i="7" s="1"/>
  <c r="E23" i="7"/>
  <c r="AI23" i="7" s="1"/>
  <c r="R22" i="7"/>
  <c r="Q22" i="7"/>
  <c r="P22" i="7"/>
  <c r="M22" i="7"/>
  <c r="L22" i="7"/>
  <c r="I22" i="7"/>
  <c r="H22" i="7"/>
  <c r="G22" i="7"/>
  <c r="F22" i="7"/>
  <c r="E22" i="7"/>
  <c r="D22" i="7"/>
  <c r="X22" i="7" s="1"/>
  <c r="C22" i="7"/>
  <c r="B22" i="7"/>
  <c r="S20" i="7"/>
  <c r="R20" i="7"/>
  <c r="O20" i="7"/>
  <c r="N20" i="7"/>
  <c r="L20" i="7"/>
  <c r="I20" i="7"/>
  <c r="H20" i="7"/>
  <c r="G20" i="7"/>
  <c r="Q20" i="7" s="1"/>
  <c r="F20" i="7"/>
  <c r="P20" i="7" s="1"/>
  <c r="E20" i="7"/>
  <c r="D20" i="7"/>
  <c r="C20" i="7"/>
  <c r="B20" i="7"/>
  <c r="T19" i="7"/>
  <c r="J19" i="7"/>
  <c r="T18" i="7"/>
  <c r="J18" i="7"/>
  <c r="J20" i="7" s="1"/>
  <c r="AB17" i="7"/>
  <c r="X17" i="7"/>
  <c r="J17" i="7"/>
  <c r="AK15" i="7"/>
  <c r="AJ15" i="7"/>
  <c r="AF15" i="7"/>
  <c r="R15" i="7"/>
  <c r="Q15" i="7"/>
  <c r="P15" i="7"/>
  <c r="M15" i="7"/>
  <c r="L15" i="7"/>
  <c r="I15" i="7"/>
  <c r="H15" i="7"/>
  <c r="G15" i="7"/>
  <c r="F15" i="7"/>
  <c r="E15" i="7"/>
  <c r="D15" i="7"/>
  <c r="C15" i="7"/>
  <c r="B15" i="7"/>
  <c r="J14" i="7"/>
  <c r="T14" i="7" s="1"/>
  <c r="T13" i="7"/>
  <c r="J13" i="7"/>
  <c r="AC12" i="7"/>
  <c r="AB12" i="7"/>
  <c r="Y12" i="7"/>
  <c r="X12" i="7"/>
  <c r="V12" i="7"/>
  <c r="T12" i="7"/>
  <c r="J12" i="7"/>
  <c r="AM10" i="7"/>
  <c r="AL10" i="7"/>
  <c r="AI10" i="7"/>
  <c r="AH10" i="7"/>
  <c r="S10" i="7"/>
  <c r="R10" i="7"/>
  <c r="O10" i="7"/>
  <c r="N10" i="7"/>
  <c r="L10" i="7"/>
  <c r="I10" i="7"/>
  <c r="H10" i="7"/>
  <c r="G10" i="7"/>
  <c r="F10" i="7"/>
  <c r="E10" i="7"/>
  <c r="D10" i="7"/>
  <c r="C10" i="7"/>
  <c r="B10" i="7"/>
  <c r="T9" i="7"/>
  <c r="J9" i="7"/>
  <c r="T8" i="7"/>
  <c r="J8" i="7"/>
  <c r="J10" i="7" s="1"/>
  <c r="T7" i="7"/>
  <c r="J7" i="7"/>
  <c r="AC6" i="7"/>
  <c r="AB6" i="7"/>
  <c r="Z6" i="7"/>
  <c r="Y6" i="7"/>
  <c r="X6" i="7"/>
  <c r="V6" i="7"/>
  <c r="T6" i="7"/>
  <c r="J6" i="7"/>
  <c r="J22" i="7" s="1"/>
  <c r="P48" i="5"/>
  <c r="G48" i="5"/>
  <c r="AH48" i="5" s="1"/>
  <c r="D48" i="5"/>
  <c r="M48" i="5" s="1"/>
  <c r="C48" i="5"/>
  <c r="AD48" i="5" s="1"/>
  <c r="M47" i="5"/>
  <c r="H47" i="5"/>
  <c r="Q47" i="5" s="1"/>
  <c r="G47" i="5"/>
  <c r="P47" i="5" s="1"/>
  <c r="F47" i="5"/>
  <c r="O47" i="5" s="1"/>
  <c r="E47" i="5"/>
  <c r="N47" i="5" s="1"/>
  <c r="D47" i="5"/>
  <c r="C47" i="5"/>
  <c r="L47" i="5" s="1"/>
  <c r="B47" i="5"/>
  <c r="K47" i="5" s="1"/>
  <c r="M45" i="5"/>
  <c r="L45" i="5"/>
  <c r="H45" i="5"/>
  <c r="Q45" i="5" s="1"/>
  <c r="G45" i="5"/>
  <c r="P45" i="5" s="1"/>
  <c r="F45" i="5"/>
  <c r="O45" i="5" s="1"/>
  <c r="E45" i="5"/>
  <c r="N45" i="5" s="1"/>
  <c r="D45" i="5"/>
  <c r="V17" i="5" s="1"/>
  <c r="C45" i="5"/>
  <c r="B45" i="5"/>
  <c r="K45" i="5" s="1"/>
  <c r="I44" i="5"/>
  <c r="R44" i="5" s="1"/>
  <c r="R43" i="5"/>
  <c r="I43" i="5"/>
  <c r="I42" i="5"/>
  <c r="R40" i="5"/>
  <c r="I40" i="5"/>
  <c r="AA12" i="5" s="1"/>
  <c r="H40" i="5"/>
  <c r="Q40" i="5" s="1"/>
  <c r="G40" i="5"/>
  <c r="P40" i="5" s="1"/>
  <c r="F40" i="5"/>
  <c r="O40" i="5" s="1"/>
  <c r="E40" i="5"/>
  <c r="D40" i="5"/>
  <c r="M40" i="5" s="1"/>
  <c r="C40" i="5"/>
  <c r="L40" i="5" s="1"/>
  <c r="B40" i="5"/>
  <c r="T12" i="5" s="1"/>
  <c r="R39" i="5"/>
  <c r="I39" i="5"/>
  <c r="I38" i="5"/>
  <c r="R38" i="5" s="1"/>
  <c r="R37" i="5"/>
  <c r="I37" i="5"/>
  <c r="M35" i="5"/>
  <c r="L35" i="5"/>
  <c r="H35" i="5"/>
  <c r="Q35" i="5" s="1"/>
  <c r="G35" i="5"/>
  <c r="Y6" i="5" s="1"/>
  <c r="F35" i="5"/>
  <c r="E35" i="5"/>
  <c r="D35" i="5"/>
  <c r="V6" i="5" s="1"/>
  <c r="C35" i="5"/>
  <c r="U6" i="5" s="1"/>
  <c r="B35" i="5"/>
  <c r="I34" i="5"/>
  <c r="R34" i="5" s="1"/>
  <c r="R33" i="5"/>
  <c r="I33" i="5"/>
  <c r="I32" i="5"/>
  <c r="R32" i="5" s="1"/>
  <c r="R31" i="5"/>
  <c r="I31" i="5"/>
  <c r="Y22" i="5"/>
  <c r="V22" i="5"/>
  <c r="H22" i="5"/>
  <c r="G22" i="5"/>
  <c r="P22" i="5" s="1"/>
  <c r="F22" i="5"/>
  <c r="E22" i="5"/>
  <c r="D22" i="5"/>
  <c r="M22" i="5" s="1"/>
  <c r="C22" i="5"/>
  <c r="B22" i="5"/>
  <c r="K22" i="5" s="1"/>
  <c r="P20" i="5"/>
  <c r="O20" i="5"/>
  <c r="K20" i="5"/>
  <c r="H20" i="5"/>
  <c r="Q20" i="5" s="1"/>
  <c r="G20" i="5"/>
  <c r="F20" i="5"/>
  <c r="E20" i="5"/>
  <c r="N20" i="5" s="1"/>
  <c r="D20" i="5"/>
  <c r="M20" i="5" s="1"/>
  <c r="C20" i="5"/>
  <c r="L20" i="5" s="1"/>
  <c r="B20" i="5"/>
  <c r="I19" i="5"/>
  <c r="R19" i="5" s="1"/>
  <c r="R18" i="5"/>
  <c r="I18" i="5"/>
  <c r="Y17" i="5"/>
  <c r="X17" i="5"/>
  <c r="W17" i="5"/>
  <c r="U17" i="5"/>
  <c r="T17" i="5"/>
  <c r="I17" i="5"/>
  <c r="AG15" i="5"/>
  <c r="AF15" i="5"/>
  <c r="AC15" i="5"/>
  <c r="N15" i="5"/>
  <c r="H15" i="5"/>
  <c r="G15" i="5"/>
  <c r="AH15" i="5" s="1"/>
  <c r="F15" i="5"/>
  <c r="O15" i="5" s="1"/>
  <c r="E15" i="5"/>
  <c r="D15" i="5"/>
  <c r="AE15" i="5" s="1"/>
  <c r="C15" i="5"/>
  <c r="AD15" i="5" s="1"/>
  <c r="B15" i="5"/>
  <c r="K15" i="5" s="1"/>
  <c r="I14" i="5"/>
  <c r="R14" i="5" s="1"/>
  <c r="I13" i="5"/>
  <c r="Z12" i="5"/>
  <c r="Y12" i="5"/>
  <c r="V12" i="5"/>
  <c r="U12" i="5"/>
  <c r="R12" i="5"/>
  <c r="I12" i="5"/>
  <c r="AC10" i="5"/>
  <c r="O10" i="5"/>
  <c r="H10" i="5"/>
  <c r="G10" i="5"/>
  <c r="F10" i="5"/>
  <c r="E10" i="5"/>
  <c r="D10" i="5"/>
  <c r="C10" i="5"/>
  <c r="B10" i="5"/>
  <c r="K10" i="5" s="1"/>
  <c r="I9" i="5"/>
  <c r="R9" i="5" s="1"/>
  <c r="I8" i="5"/>
  <c r="R8" i="5" s="1"/>
  <c r="I7" i="5"/>
  <c r="R7" i="5" s="1"/>
  <c r="Z6" i="5"/>
  <c r="X6" i="5"/>
  <c r="W6" i="5"/>
  <c r="T6" i="5"/>
  <c r="R6" i="5"/>
  <c r="I6" i="5"/>
  <c r="F9" i="52"/>
  <c r="E9" i="52"/>
  <c r="D9" i="52"/>
  <c r="C9" i="52"/>
  <c r="E10" i="4"/>
  <c r="D10" i="4"/>
  <c r="C10" i="4"/>
  <c r="B10" i="4"/>
  <c r="E76" i="62"/>
  <c r="D76" i="62"/>
  <c r="E60" i="88"/>
  <c r="E23" i="88"/>
  <c r="E13" i="62"/>
  <c r="D9" i="88"/>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Z665" i="71"/>
  <c r="AP665" i="71" s="1"/>
  <c r="N665" i="71"/>
  <c r="AO665" i="71" s="1"/>
  <c r="AM626" i="71"/>
  <c r="AL626" i="71"/>
  <c r="AM623" i="71"/>
  <c r="AL623" i="71"/>
  <c r="AM615" i="71"/>
  <c r="AL615" i="71"/>
  <c r="X600" i="71"/>
  <c r="N600" i="71"/>
  <c r="AD573" i="71"/>
  <c r="AD1219" i="86" s="1"/>
  <c r="Z573" i="71"/>
  <c r="Z1219" i="86" s="1"/>
  <c r="V573" i="71"/>
  <c r="V1219" i="86" s="1"/>
  <c r="R573" i="71"/>
  <c r="R1219" i="86" s="1"/>
  <c r="N573" i="71"/>
  <c r="N1219" i="86" s="1"/>
  <c r="J573" i="71"/>
  <c r="J1219" i="86" s="1"/>
  <c r="X1120" i="86"/>
  <c r="N1120" i="86"/>
  <c r="AO555" i="71"/>
  <c r="AM555" i="71"/>
  <c r="AL555" i="71"/>
  <c r="X526" i="71"/>
  <c r="N526" i="71"/>
  <c r="AC923" i="86"/>
  <c r="AC920" i="86"/>
  <c r="AC463" i="71"/>
  <c r="AC462" i="71"/>
  <c r="AC461" i="71"/>
  <c r="AO461" i="71" s="1"/>
  <c r="AC914" i="86"/>
  <c r="AC912" i="86"/>
  <c r="AC456" i="71"/>
  <c r="AC455" i="71"/>
  <c r="AO455" i="71" s="1"/>
  <c r="AD740" i="71"/>
  <c r="AD739" i="71"/>
  <c r="AD738" i="71"/>
  <c r="AD737" i="71"/>
  <c r="AD736" i="71"/>
  <c r="AD735" i="71"/>
  <c r="AD734" i="71"/>
  <c r="AD733" i="71"/>
  <c r="AD732" i="71"/>
  <c r="AD731" i="71"/>
  <c r="AD1447" i="86" s="1"/>
  <c r="AD730" i="71"/>
  <c r="AD728" i="71"/>
  <c r="AD727" i="71"/>
  <c r="AD726" i="71"/>
  <c r="AD1442" i="86" s="1"/>
  <c r="AD725" i="71"/>
  <c r="AD724" i="71"/>
  <c r="AD723" i="71"/>
  <c r="AD722" i="71"/>
  <c r="AD1438" i="86" s="1"/>
  <c r="AD717" i="71"/>
  <c r="AD716" i="71"/>
  <c r="AD715" i="71"/>
  <c r="AD714" i="71"/>
  <c r="AD712" i="71"/>
  <c r="AD711" i="71"/>
  <c r="AD710" i="71"/>
  <c r="AD1426" i="86" s="1"/>
  <c r="AD709" i="71"/>
  <c r="AD708" i="71"/>
  <c r="AD707" i="71"/>
  <c r="AD705" i="71"/>
  <c r="AD704" i="71"/>
  <c r="AD703" i="71"/>
  <c r="AD702" i="71"/>
  <c r="AD701" i="71"/>
  <c r="AD700" i="71"/>
  <c r="AD699" i="71"/>
  <c r="AM428" i="71"/>
  <c r="AL428" i="71"/>
  <c r="AM425" i="71"/>
  <c r="AL425" i="71"/>
  <c r="Z820" i="86"/>
  <c r="S820" i="86"/>
  <c r="L820" i="86"/>
  <c r="X415" i="71"/>
  <c r="N415" i="71"/>
  <c r="AO415" i="71" s="1"/>
  <c r="T397" i="71"/>
  <c r="M397" i="71"/>
  <c r="AA396" i="71"/>
  <c r="AO396" i="71" s="1"/>
  <c r="X386" i="71"/>
  <c r="S386" i="71"/>
  <c r="N386" i="71"/>
  <c r="I386" i="71"/>
  <c r="AC385" i="71"/>
  <c r="AO385" i="71" s="1"/>
  <c r="X370" i="71"/>
  <c r="S370" i="71"/>
  <c r="N370" i="71"/>
  <c r="I370" i="71"/>
  <c r="AC369" i="71"/>
  <c r="AC625" i="86"/>
  <c r="AC583" i="86"/>
  <c r="Z583" i="86"/>
  <c r="W583" i="86"/>
  <c r="Q583" i="86"/>
  <c r="N583" i="86"/>
  <c r="K583" i="86"/>
  <c r="H583" i="86"/>
  <c r="AF566" i="86"/>
  <c r="AF560" i="86"/>
  <c r="AC334" i="71"/>
  <c r="Z334" i="71"/>
  <c r="W334" i="71"/>
  <c r="T334" i="71"/>
  <c r="Q334" i="71"/>
  <c r="N334" i="71"/>
  <c r="K334" i="71"/>
  <c r="H334" i="71"/>
  <c r="T524" i="86"/>
  <c r="H524" i="86"/>
  <c r="AF330" i="71"/>
  <c r="AF329" i="71"/>
  <c r="AF328" i="71"/>
  <c r="W518" i="86"/>
  <c r="K518" i="86"/>
  <c r="AF324" i="71"/>
  <c r="AF323" i="71"/>
  <c r="AF322" i="71"/>
  <c r="AM320" i="71"/>
  <c r="AC320" i="71"/>
  <c r="Z320" i="71"/>
  <c r="Z512" i="86" s="1"/>
  <c r="W320" i="71"/>
  <c r="W512" i="86" s="1"/>
  <c r="T320" i="71"/>
  <c r="T512" i="86" s="1"/>
  <c r="Q320" i="71"/>
  <c r="N320" i="71"/>
  <c r="N512" i="86" s="1"/>
  <c r="K320" i="71"/>
  <c r="K512" i="86" s="1"/>
  <c r="H320" i="71"/>
  <c r="H512" i="86" s="1"/>
  <c r="AF319" i="71"/>
  <c r="AF318" i="71"/>
  <c r="AF317" i="71"/>
  <c r="AF316" i="71"/>
  <c r="AF508" i="86" s="1"/>
  <c r="AC309" i="71"/>
  <c r="AC501" i="86" s="1"/>
  <c r="Z309" i="71"/>
  <c r="Z501" i="86" s="1"/>
  <c r="W309" i="71"/>
  <c r="T309" i="71"/>
  <c r="Q309" i="71"/>
  <c r="Q501" i="86" s="1"/>
  <c r="N309" i="71"/>
  <c r="N501" i="86" s="1"/>
  <c r="K309" i="71"/>
  <c r="H309" i="71"/>
  <c r="H499" i="86"/>
  <c r="AF305" i="71"/>
  <c r="AF304" i="71"/>
  <c r="AF303" i="71"/>
  <c r="AC493" i="86"/>
  <c r="W493" i="86"/>
  <c r="Q493" i="86"/>
  <c r="N493" i="86"/>
  <c r="AF299" i="71"/>
  <c r="AF298" i="71"/>
  <c r="AU297" i="71"/>
  <c r="AF297" i="71"/>
  <c r="AM295" i="71"/>
  <c r="AC295" i="71"/>
  <c r="BJ295" i="71" s="1"/>
  <c r="Z295" i="71"/>
  <c r="BI295" i="71" s="1"/>
  <c r="W295" i="71"/>
  <c r="T295" i="71"/>
  <c r="Q295" i="71"/>
  <c r="N295" i="71"/>
  <c r="BE295" i="71" s="1"/>
  <c r="H295" i="71"/>
  <c r="AF294" i="71"/>
  <c r="AF293" i="71"/>
  <c r="AF485" i="86" s="1"/>
  <c r="AF292" i="71"/>
  <c r="AF291" i="71"/>
  <c r="AB277" i="71"/>
  <c r="Y277" i="71"/>
  <c r="V277" i="71"/>
  <c r="S277" i="71"/>
  <c r="P277" i="71"/>
  <c r="M277" i="71"/>
  <c r="J277" i="71"/>
  <c r="S445" i="86"/>
  <c r="P445" i="86"/>
  <c r="AE441" i="86"/>
  <c r="S439" i="86"/>
  <c r="P439" i="86"/>
  <c r="AB263" i="71"/>
  <c r="Y263" i="71"/>
  <c r="V263" i="71"/>
  <c r="S263" i="71"/>
  <c r="P263" i="71"/>
  <c r="M263" i="71"/>
  <c r="M433" i="86" s="1"/>
  <c r="J263" i="71"/>
  <c r="AR235" i="71" s="1"/>
  <c r="AE262" i="71"/>
  <c r="AE261" i="71"/>
  <c r="AE260" i="71"/>
  <c r="AE259" i="71"/>
  <c r="AE429" i="86" s="1"/>
  <c r="AB253" i="71"/>
  <c r="Y253" i="71"/>
  <c r="V253" i="71"/>
  <c r="S253" i="71"/>
  <c r="S422" i="86" s="1"/>
  <c r="P253" i="71"/>
  <c r="P422" i="86" s="1"/>
  <c r="M253" i="71"/>
  <c r="J253" i="71"/>
  <c r="AE416" i="86"/>
  <c r="AE410" i="86"/>
  <c r="AB239" i="71"/>
  <c r="Y239" i="71"/>
  <c r="V239" i="71"/>
  <c r="S239" i="71"/>
  <c r="P239" i="71"/>
  <c r="M239" i="71"/>
  <c r="BB239" i="71" s="1"/>
  <c r="J239" i="71"/>
  <c r="AE238" i="71"/>
  <c r="AE237" i="71"/>
  <c r="AE236" i="71"/>
  <c r="AE235" i="71"/>
  <c r="AF326" i="71" l="1"/>
  <c r="AQ326" i="71" s="1"/>
  <c r="AN309" i="71"/>
  <c r="W501" i="86"/>
  <c r="Z564" i="86"/>
  <c r="AD1419" i="86"/>
  <c r="AO726" i="71"/>
  <c r="AO703" i="71"/>
  <c r="AD1428" i="86"/>
  <c r="AO735" i="71"/>
  <c r="AO712" i="71"/>
  <c r="AF332" i="71"/>
  <c r="AQ332" i="71" s="1"/>
  <c r="Q564" i="86"/>
  <c r="X779" i="86"/>
  <c r="AP415" i="71"/>
  <c r="AD1416" i="86"/>
  <c r="AO700" i="71"/>
  <c r="AO723" i="71"/>
  <c r="AD1425" i="86"/>
  <c r="AO732" i="71"/>
  <c r="AO710" i="71"/>
  <c r="AO709" i="71"/>
  <c r="AO733" i="71"/>
  <c r="N1276" i="86"/>
  <c r="AO600" i="71"/>
  <c r="H487" i="86"/>
  <c r="BC295" i="71"/>
  <c r="T487" i="86"/>
  <c r="BG295" i="71"/>
  <c r="H564" i="86"/>
  <c r="AD1417" i="86"/>
  <c r="AO724" i="71"/>
  <c r="AO701" i="71"/>
  <c r="AD1421" i="86"/>
  <c r="AO728" i="71"/>
  <c r="AO705" i="71"/>
  <c r="AD1430" i="86"/>
  <c r="AO737" i="71"/>
  <c r="AO714" i="71"/>
  <c r="X1276" i="86"/>
  <c r="AP600" i="71"/>
  <c r="AJ309" i="71"/>
  <c r="K501" i="86"/>
  <c r="N564" i="86"/>
  <c r="AD1415" i="86"/>
  <c r="AO722" i="71"/>
  <c r="AO699" i="71"/>
  <c r="AD1424" i="86"/>
  <c r="AO731" i="71"/>
  <c r="AO708" i="71"/>
  <c r="Q487" i="86"/>
  <c r="BF295" i="71"/>
  <c r="AC564" i="86"/>
  <c r="AD1420" i="86"/>
  <c r="AO704" i="71"/>
  <c r="AO727" i="71"/>
  <c r="AD1429" i="86"/>
  <c r="AO736" i="71"/>
  <c r="AO713" i="71"/>
  <c r="BA239" i="71"/>
  <c r="AI239" i="71"/>
  <c r="K487" i="86"/>
  <c r="BD295" i="71"/>
  <c r="W487" i="86"/>
  <c r="BH295" i="71"/>
  <c r="AF301" i="71"/>
  <c r="AF493" i="86" s="1"/>
  <c r="AF495" i="86"/>
  <c r="AF307" i="71"/>
  <c r="AQ307" i="71" s="1"/>
  <c r="AI309" i="71"/>
  <c r="H501" i="86"/>
  <c r="AM309" i="71"/>
  <c r="T501" i="86"/>
  <c r="K564" i="86"/>
  <c r="AD1418" i="86"/>
  <c r="AO725" i="71"/>
  <c r="AO702" i="71"/>
  <c r="AD1423" i="86"/>
  <c r="AO730" i="71"/>
  <c r="AO707" i="71"/>
  <c r="AD1427" i="86"/>
  <c r="AO734" i="71"/>
  <c r="AO711" i="71"/>
  <c r="AA745" i="86"/>
  <c r="AC671" i="86"/>
  <c r="AA749" i="86"/>
  <c r="AC668" i="86"/>
  <c r="AA754" i="86"/>
  <c r="AC669" i="86"/>
  <c r="AC726" i="86"/>
  <c r="AC667" i="86"/>
  <c r="AC724" i="86"/>
  <c r="AC725" i="86"/>
  <c r="AA758" i="86"/>
  <c r="AA748" i="86"/>
  <c r="AC894" i="86"/>
  <c r="AC665" i="86"/>
  <c r="AO369" i="71"/>
  <c r="P408" i="86"/>
  <c r="BC239" i="71"/>
  <c r="S408" i="86"/>
  <c r="BD239" i="71"/>
  <c r="Y408" i="86"/>
  <c r="BF239" i="71"/>
  <c r="BG239" i="71"/>
  <c r="AO239" i="71"/>
  <c r="V408" i="86"/>
  <c r="BE239" i="71"/>
  <c r="J2" i="101"/>
  <c r="J2" i="99"/>
  <c r="E2" i="101"/>
  <c r="E2" i="99"/>
  <c r="E2" i="91"/>
  <c r="D2" i="103" s="1"/>
  <c r="E2" i="66"/>
  <c r="J2" i="66"/>
  <c r="J2" i="91"/>
  <c r="G2" i="103" s="1"/>
  <c r="AJ15" i="85"/>
  <c r="AJ15" i="87" s="1"/>
  <c r="AI15" i="85"/>
  <c r="AI15" i="87" s="1"/>
  <c r="AG15" i="85"/>
  <c r="AG15" i="87" s="1"/>
  <c r="AH15" i="85"/>
  <c r="AH15" i="87" s="1"/>
  <c r="AE15" i="85"/>
  <c r="AE15" i="87" s="1"/>
  <c r="AD15" i="85"/>
  <c r="AD15" i="87" s="1"/>
  <c r="AE14" i="85"/>
  <c r="AE14" i="87" s="1"/>
  <c r="AD14" i="85"/>
  <c r="AD14" i="87" s="1"/>
  <c r="AG14" i="65"/>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E11" i="65"/>
  <c r="E9" i="88"/>
  <c r="D72" i="88"/>
  <c r="D90" i="88" s="1"/>
  <c r="D94" i="62"/>
  <c r="E94" i="62"/>
  <c r="E72" i="88"/>
  <c r="E90" i="88" s="1"/>
  <c r="AE417" i="86"/>
  <c r="AM263" i="71"/>
  <c r="V433" i="86"/>
  <c r="AB439" i="86"/>
  <c r="V445" i="86"/>
  <c r="AJ277" i="71"/>
  <c r="M447" i="86"/>
  <c r="AN277" i="71"/>
  <c r="Y447" i="86"/>
  <c r="N487" i="86"/>
  <c r="N499" i="86"/>
  <c r="AQ318" i="71"/>
  <c r="AF510" i="86"/>
  <c r="AQ323" i="71"/>
  <c r="AF515" i="86"/>
  <c r="Z518" i="86"/>
  <c r="AV303" i="71"/>
  <c r="Q524" i="86"/>
  <c r="AL334" i="71"/>
  <c r="Q526" i="86"/>
  <c r="AF563" i="86"/>
  <c r="AD639" i="86"/>
  <c r="AC649" i="86"/>
  <c r="L697" i="86"/>
  <c r="AA746" i="86"/>
  <c r="R875" i="86"/>
  <c r="AL712" i="71"/>
  <c r="AD1451" i="86"/>
  <c r="AM739" i="71"/>
  <c r="AD1455" i="86"/>
  <c r="AC900" i="86"/>
  <c r="AC916" i="86"/>
  <c r="Z1352" i="86"/>
  <c r="AP238" i="71"/>
  <c r="AE407" i="86"/>
  <c r="AM253" i="71"/>
  <c r="V422" i="86"/>
  <c r="AE437" i="86"/>
  <c r="M445" i="86"/>
  <c r="AK277" i="71"/>
  <c r="P447" i="86"/>
  <c r="AQ294" i="71"/>
  <c r="AF486" i="86"/>
  <c r="AC487" i="86"/>
  <c r="AQ298" i="71"/>
  <c r="AF490" i="86"/>
  <c r="Z493" i="86"/>
  <c r="Q499" i="86"/>
  <c r="AV291" i="71"/>
  <c r="Q512" i="86"/>
  <c r="AQ324" i="71"/>
  <c r="AF516" i="86"/>
  <c r="AV297" i="71"/>
  <c r="Q518" i="86"/>
  <c r="AM334" i="71"/>
  <c r="T526" i="86"/>
  <c r="T564" i="86"/>
  <c r="AF580" i="86"/>
  <c r="N640" i="86"/>
  <c r="L650" i="86"/>
  <c r="S697" i="86"/>
  <c r="Z708" i="86"/>
  <c r="AK386" i="71"/>
  <c r="S728" i="86"/>
  <c r="AA747" i="86"/>
  <c r="AK397" i="71"/>
  <c r="M759" i="86"/>
  <c r="N779" i="86"/>
  <c r="Z802" i="86"/>
  <c r="AM447" i="71"/>
  <c r="R886" i="86"/>
  <c r="AM715" i="71"/>
  <c r="AD1431" i="86"/>
  <c r="AD1443" i="86"/>
  <c r="AD1452" i="86"/>
  <c r="AC897" i="86"/>
  <c r="AC905" i="86"/>
  <c r="AC917" i="86"/>
  <c r="X936" i="86"/>
  <c r="N1132" i="86"/>
  <c r="R1233" i="86"/>
  <c r="AP235" i="71"/>
  <c r="AE404" i="86"/>
  <c r="J408" i="86"/>
  <c r="AE411" i="86"/>
  <c r="AJ253" i="71"/>
  <c r="M422" i="86"/>
  <c r="AN253" i="71"/>
  <c r="Y422" i="86"/>
  <c r="AP261" i="71"/>
  <c r="AE431" i="86"/>
  <c r="AT235" i="71"/>
  <c r="P433" i="86"/>
  <c r="AO263" i="71"/>
  <c r="AB433" i="86"/>
  <c r="J439" i="86"/>
  <c r="V439" i="86"/>
  <c r="AE442" i="86"/>
  <c r="AB445" i="86"/>
  <c r="AL277" i="71"/>
  <c r="S447" i="86"/>
  <c r="AQ291" i="71"/>
  <c r="AF483" i="86"/>
  <c r="AQ299" i="71"/>
  <c r="AF491" i="86"/>
  <c r="T499" i="86"/>
  <c r="H518" i="86"/>
  <c r="T518" i="86"/>
  <c r="AQ328" i="71"/>
  <c r="AF520" i="86"/>
  <c r="K524" i="86"/>
  <c r="W524" i="86"/>
  <c r="AJ334" i="71"/>
  <c r="K526" i="86"/>
  <c r="AN334" i="71"/>
  <c r="W526" i="86"/>
  <c r="AF561" i="86"/>
  <c r="W564" i="86"/>
  <c r="AF581" i="86"/>
  <c r="AD637" i="86"/>
  <c r="R640" i="86"/>
  <c r="AC647" i="86"/>
  <c r="Q650" i="86"/>
  <c r="AC666" i="86"/>
  <c r="AC670" i="86"/>
  <c r="AK370" i="71"/>
  <c r="S672" i="86"/>
  <c r="AM385" i="71"/>
  <c r="AC723" i="86"/>
  <c r="AC727" i="86"/>
  <c r="AL386" i="71"/>
  <c r="X728" i="86"/>
  <c r="AA752" i="86"/>
  <c r="AA756" i="86"/>
  <c r="AL397" i="71"/>
  <c r="T759" i="86"/>
  <c r="N802" i="86"/>
  <c r="AD802" i="86"/>
  <c r="J851" i="86"/>
  <c r="Z851" i="86"/>
  <c r="AM716" i="71"/>
  <c r="AD1432" i="86"/>
  <c r="AL701" i="71"/>
  <c r="AD1440" i="86"/>
  <c r="AD1444" i="86"/>
  <c r="AD1449" i="86"/>
  <c r="AM737" i="71"/>
  <c r="AD1453" i="86"/>
  <c r="AC898" i="86"/>
  <c r="AC902" i="86"/>
  <c r="AC906" i="86"/>
  <c r="AM462" i="71"/>
  <c r="AC918" i="86"/>
  <c r="AC922" i="86"/>
  <c r="N933" i="86"/>
  <c r="R1132" i="86"/>
  <c r="V1233" i="86"/>
  <c r="AP237" i="71"/>
  <c r="AE406" i="86"/>
  <c r="AB408" i="86"/>
  <c r="AI263" i="71"/>
  <c r="J433" i="86"/>
  <c r="AE436" i="86"/>
  <c r="J445" i="86"/>
  <c r="AO295" i="71"/>
  <c r="Z487" i="86"/>
  <c r="K493" i="86"/>
  <c r="AQ304" i="71"/>
  <c r="AF496" i="86"/>
  <c r="Z499" i="86"/>
  <c r="N518" i="86"/>
  <c r="AQ330" i="71"/>
  <c r="AF522" i="86"/>
  <c r="AZ303" i="71"/>
  <c r="AC524" i="86"/>
  <c r="AP334" i="71"/>
  <c r="AC526" i="86"/>
  <c r="AF569" i="86"/>
  <c r="AF591" i="86"/>
  <c r="AF579" i="86"/>
  <c r="T583" i="86"/>
  <c r="Z640" i="86"/>
  <c r="Y650" i="86"/>
  <c r="AI370" i="71"/>
  <c r="I672" i="86"/>
  <c r="S708" i="86"/>
  <c r="AJ386" i="71"/>
  <c r="N728" i="86"/>
  <c r="M750" i="86"/>
  <c r="V802" i="86"/>
  <c r="R851" i="86"/>
  <c r="AC896" i="86"/>
  <c r="AC904" i="86"/>
  <c r="N528" i="71"/>
  <c r="N990" i="86"/>
  <c r="J1132" i="86"/>
  <c r="Z1132" i="86"/>
  <c r="N1233" i="86"/>
  <c r="AD1233" i="86"/>
  <c r="AE418" i="86"/>
  <c r="AI253" i="71"/>
  <c r="J422" i="86"/>
  <c r="AP260" i="71"/>
  <c r="AE430" i="86"/>
  <c r="AW235" i="71"/>
  <c r="Y433" i="86"/>
  <c r="Y445" i="86"/>
  <c r="AO277" i="71"/>
  <c r="AB447" i="86"/>
  <c r="AQ305" i="71"/>
  <c r="AF497" i="86"/>
  <c r="AC499" i="86"/>
  <c r="AQ319" i="71"/>
  <c r="AF511" i="86"/>
  <c r="AP320" i="71"/>
  <c r="AC512" i="86"/>
  <c r="AC518" i="86"/>
  <c r="AI334" i="71"/>
  <c r="H526" i="86"/>
  <c r="AD636" i="86"/>
  <c r="AC646" i="86"/>
  <c r="AJ370" i="71"/>
  <c r="N672" i="86"/>
  <c r="T750" i="86"/>
  <c r="AA755" i="86"/>
  <c r="V851" i="86"/>
  <c r="AL700" i="71"/>
  <c r="AD1439" i="86"/>
  <c r="AD1448" i="86"/>
  <c r="AM740" i="71"/>
  <c r="AD1456" i="86"/>
  <c r="AM456" i="71"/>
  <c r="AC901" i="86"/>
  <c r="AC913" i="86"/>
  <c r="AC921" i="86"/>
  <c r="X528" i="71"/>
  <c r="X990" i="86"/>
  <c r="AD1132" i="86"/>
  <c r="AP236" i="71"/>
  <c r="AE405" i="86"/>
  <c r="M408" i="86"/>
  <c r="AE412" i="86"/>
  <c r="AO253" i="71"/>
  <c r="AB422" i="86"/>
  <c r="AP262" i="71"/>
  <c r="AE432" i="86"/>
  <c r="AU235" i="71"/>
  <c r="S433" i="86"/>
  <c r="AE435" i="86"/>
  <c r="M439" i="86"/>
  <c r="Y439" i="86"/>
  <c r="AE443" i="86"/>
  <c r="AI277" i="71"/>
  <c r="J447" i="86"/>
  <c r="AM277" i="71"/>
  <c r="V447" i="86"/>
  <c r="AQ292" i="71"/>
  <c r="AF484" i="86"/>
  <c r="AQ297" i="71"/>
  <c r="AF489" i="86"/>
  <c r="H493" i="86"/>
  <c r="T493" i="86"/>
  <c r="K499" i="86"/>
  <c r="W499" i="86"/>
  <c r="AQ317" i="71"/>
  <c r="AF509" i="86"/>
  <c r="AQ322" i="71"/>
  <c r="AF514" i="86"/>
  <c r="AQ329" i="71"/>
  <c r="AF521" i="86"/>
  <c r="AU303" i="71"/>
  <c r="N524" i="86"/>
  <c r="AY303" i="71"/>
  <c r="Z524" i="86"/>
  <c r="AK334" i="71"/>
  <c r="N526" i="86"/>
  <c r="AO334" i="71"/>
  <c r="Z526" i="86"/>
  <c r="AF562" i="86"/>
  <c r="AF567" i="86"/>
  <c r="AF582" i="86"/>
  <c r="AD638" i="86"/>
  <c r="V640" i="86"/>
  <c r="AC648" i="86"/>
  <c r="U650" i="86"/>
  <c r="AL370" i="71"/>
  <c r="X672" i="86"/>
  <c r="L708" i="86"/>
  <c r="AI386" i="71"/>
  <c r="I728" i="86"/>
  <c r="AA753" i="86"/>
  <c r="AA757" i="86"/>
  <c r="R802" i="86"/>
  <c r="N851" i="86"/>
  <c r="AD851" i="86"/>
  <c r="AM717" i="71"/>
  <c r="AD1433" i="86"/>
  <c r="AM725" i="71"/>
  <c r="AD1441" i="86"/>
  <c r="AM730" i="71"/>
  <c r="AD1446" i="86"/>
  <c r="AD1450" i="86"/>
  <c r="AM738" i="71"/>
  <c r="AD1454" i="86"/>
  <c r="AC895" i="86"/>
  <c r="AC899" i="86"/>
  <c r="AC903" i="86"/>
  <c r="AC911" i="86"/>
  <c r="AC915" i="86"/>
  <c r="AM463" i="71"/>
  <c r="AC919" i="86"/>
  <c r="X933" i="86"/>
  <c r="V1132" i="86"/>
  <c r="Z1233" i="86"/>
  <c r="N1352" i="86"/>
  <c r="AL711" i="71"/>
  <c r="AV235" i="71"/>
  <c r="AM728" i="71"/>
  <c r="AL702" i="71"/>
  <c r="AL705" i="71"/>
  <c r="AL526" i="71"/>
  <c r="AL716" i="71"/>
  <c r="AM526" i="71"/>
  <c r="AL709" i="71"/>
  <c r="AM724" i="71"/>
  <c r="AL455" i="71"/>
  <c r="M278" i="71"/>
  <c r="BB278" i="71" s="1"/>
  <c r="AW297" i="71"/>
  <c r="AL456" i="71"/>
  <c r="H310" i="71"/>
  <c r="AK295" i="71"/>
  <c r="AS297" i="71"/>
  <c r="AL715" i="71"/>
  <c r="AZ291" i="71"/>
  <c r="Q310" i="71"/>
  <c r="AL320" i="71"/>
  <c r="AM396" i="71"/>
  <c r="V254" i="71"/>
  <c r="BE254" i="71" s="1"/>
  <c r="AN263" i="71"/>
  <c r="AL717" i="71"/>
  <c r="AM734" i="71"/>
  <c r="AM461" i="71"/>
  <c r="AY297" i="71"/>
  <c r="AL415" i="71"/>
  <c r="AL704" i="71"/>
  <c r="AL707" i="71"/>
  <c r="AM732" i="71"/>
  <c r="J254" i="71"/>
  <c r="BA254" i="71" s="1"/>
  <c r="N335" i="71"/>
  <c r="BE335" i="71" s="1"/>
  <c r="AK320" i="71"/>
  <c r="AO309" i="71"/>
  <c r="P254" i="71"/>
  <c r="BC254" i="71" s="1"/>
  <c r="AK239" i="71"/>
  <c r="AS235" i="71"/>
  <c r="AJ263" i="71"/>
  <c r="AU291" i="71"/>
  <c r="AZ297" i="71"/>
  <c r="AC370" i="71"/>
  <c r="AO370" i="71" s="1"/>
  <c r="AL714" i="71"/>
  <c r="AM733" i="71"/>
  <c r="Z335" i="71"/>
  <c r="BI335" i="71" s="1"/>
  <c r="AO320" i="71"/>
  <c r="AY291" i="71"/>
  <c r="AM415" i="71"/>
  <c r="AL295" i="71"/>
  <c r="AP295" i="71"/>
  <c r="AT303" i="71"/>
  <c r="AW303" i="71"/>
  <c r="AL710" i="71"/>
  <c r="AL600" i="71"/>
  <c r="Y254" i="71"/>
  <c r="BF254" i="71" s="1"/>
  <c r="AM239" i="71"/>
  <c r="AA397" i="71"/>
  <c r="AO397" i="71" s="1"/>
  <c r="AM455" i="71"/>
  <c r="Q335" i="71"/>
  <c r="BF335" i="71" s="1"/>
  <c r="AC335" i="71"/>
  <c r="BJ335" i="71" s="1"/>
  <c r="AE12" i="65"/>
  <c r="AG14" i="67"/>
  <c r="G2" i="80"/>
  <c r="G2" i="78"/>
  <c r="E2" i="76"/>
  <c r="AE15" i="65"/>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J14" i="65"/>
  <c r="AH14" i="67"/>
  <c r="AE15" i="83"/>
  <c r="AD15" i="83"/>
  <c r="AE16" i="84"/>
  <c r="AD16" i="84"/>
  <c r="AD14" i="75"/>
  <c r="AE14" i="75"/>
  <c r="AD14" i="72"/>
  <c r="AE14" i="72"/>
  <c r="W4" i="65"/>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U4" i="65"/>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AE277" i="71"/>
  <c r="AE263" i="71"/>
  <c r="T310" i="71"/>
  <c r="AF295" i="71"/>
  <c r="AQ303" i="71"/>
  <c r="AF334" i="71"/>
  <c r="AQ316" i="71"/>
  <c r="AX297" i="71"/>
  <c r="AM702" i="71"/>
  <c r="K202" i="66"/>
  <c r="I19" i="32"/>
  <c r="P10" i="5"/>
  <c r="G23" i="5"/>
  <c r="AH23" i="5" s="1"/>
  <c r="AH10" i="5"/>
  <c r="K40" i="5"/>
  <c r="AA17" i="9"/>
  <c r="Q44" i="9"/>
  <c r="G47" i="9"/>
  <c r="Q47" i="9" s="1"/>
  <c r="L12" i="14"/>
  <c r="N12" i="14"/>
  <c r="AQ293" i="71"/>
  <c r="W310" i="71"/>
  <c r="AN295" i="71"/>
  <c r="AL309" i="71"/>
  <c r="AS303" i="71"/>
  <c r="I173" i="66"/>
  <c r="I172" i="66"/>
  <c r="AE10" i="5"/>
  <c r="D23" i="5"/>
  <c r="AE23" i="5" s="1"/>
  <c r="M10" i="5"/>
  <c r="I15" i="5"/>
  <c r="M44" i="7"/>
  <c r="W17" i="7"/>
  <c r="M254" i="71"/>
  <c r="BB254" i="71" s="1"/>
  <c r="AJ239" i="71"/>
  <c r="AK253" i="71"/>
  <c r="AB278" i="71"/>
  <c r="BG278" i="71" s="1"/>
  <c r="H335" i="71"/>
  <c r="BC335" i="71" s="1"/>
  <c r="AS291" i="71"/>
  <c r="AI320" i="71"/>
  <c r="AW291" i="71"/>
  <c r="AF320" i="71"/>
  <c r="T335" i="71"/>
  <c r="BG335" i="71" s="1"/>
  <c r="AM709" i="71"/>
  <c r="AM711" i="71"/>
  <c r="AM713" i="71"/>
  <c r="AM722" i="71"/>
  <c r="AL699" i="71"/>
  <c r="AM726" i="71"/>
  <c r="AL703" i="71"/>
  <c r="H13" i="66"/>
  <c r="E28" i="66"/>
  <c r="I124" i="66"/>
  <c r="I139" i="66"/>
  <c r="I141" i="66"/>
  <c r="E60" i="68"/>
  <c r="J12" i="43"/>
  <c r="U22" i="5"/>
  <c r="L22" i="5"/>
  <c r="M23" i="5"/>
  <c r="AN10" i="7"/>
  <c r="T10" i="7"/>
  <c r="M20" i="7"/>
  <c r="AG15" i="7"/>
  <c r="C47" i="7"/>
  <c r="M34" i="7"/>
  <c r="W6" i="7"/>
  <c r="M47" i="7"/>
  <c r="Q47" i="7"/>
  <c r="Q34" i="7"/>
  <c r="AA6" i="7"/>
  <c r="P23" i="9"/>
  <c r="H9" i="24"/>
  <c r="E9" i="24"/>
  <c r="M28" i="50"/>
  <c r="I28" i="50"/>
  <c r="K6" i="50"/>
  <c r="AK263" i="71"/>
  <c r="P278" i="71"/>
  <c r="BC278" i="71" s="1"/>
  <c r="AT297" i="71"/>
  <c r="AM700" i="71"/>
  <c r="AM600" i="71"/>
  <c r="F8" i="68"/>
  <c r="C23" i="5"/>
  <c r="AD23" i="5" s="1"/>
  <c r="L10" i="5"/>
  <c r="AD10" i="5"/>
  <c r="R13" i="5"/>
  <c r="R15" i="5"/>
  <c r="Q15" i="5"/>
  <c r="AI15" i="5"/>
  <c r="AK47" i="7"/>
  <c r="AA22" i="7"/>
  <c r="S47" i="9"/>
  <c r="M44" i="9"/>
  <c r="AP259" i="71"/>
  <c r="K310" i="71"/>
  <c r="AJ295" i="71"/>
  <c r="AI295" i="71"/>
  <c r="AP309" i="71"/>
  <c r="K335" i="71"/>
  <c r="AM736" i="71"/>
  <c r="Q10" i="5"/>
  <c r="Q23" i="5"/>
  <c r="H23" i="5"/>
  <c r="AI23" i="5" s="1"/>
  <c r="AI10" i="5"/>
  <c r="X12" i="5"/>
  <c r="M15" i="5"/>
  <c r="AF47" i="7"/>
  <c r="AX235" i="71"/>
  <c r="AB254" i="71"/>
  <c r="BG254" i="71" s="1"/>
  <c r="AN239" i="71"/>
  <c r="AF309" i="71"/>
  <c r="AF501" i="86" s="1"/>
  <c r="AC310" i="71"/>
  <c r="AF583" i="86"/>
  <c r="AM704" i="71"/>
  <c r="AM707" i="71"/>
  <c r="AL713" i="71"/>
  <c r="AM723" i="71"/>
  <c r="E11" i="66"/>
  <c r="H27" i="66"/>
  <c r="I75" i="66"/>
  <c r="I87" i="66"/>
  <c r="Q22" i="5"/>
  <c r="P23" i="5"/>
  <c r="AE48" i="5"/>
  <c r="AA17" i="7"/>
  <c r="AK15" i="9"/>
  <c r="G23" i="9"/>
  <c r="AK23" i="9" s="1"/>
  <c r="M20" i="9"/>
  <c r="E10" i="54"/>
  <c r="H10" i="54"/>
  <c r="V278" i="71"/>
  <c r="BE278" i="71" s="1"/>
  <c r="AJ320" i="71"/>
  <c r="AT291" i="71"/>
  <c r="AN320" i="71"/>
  <c r="AX291" i="71"/>
  <c r="W335" i="71"/>
  <c r="BH335" i="71" s="1"/>
  <c r="AC386" i="71"/>
  <c r="AM699" i="71"/>
  <c r="AM701" i="71"/>
  <c r="AM703" i="71"/>
  <c r="AM705" i="71"/>
  <c r="AM708" i="71"/>
  <c r="AM710" i="71"/>
  <c r="AM712" i="71"/>
  <c r="AM714" i="71"/>
  <c r="AM731" i="71"/>
  <c r="I45" i="5"/>
  <c r="R45" i="5" s="1"/>
  <c r="R42" i="5"/>
  <c r="N22" i="7"/>
  <c r="J18" i="18"/>
  <c r="H18" i="18"/>
  <c r="I7" i="54"/>
  <c r="F10" i="54"/>
  <c r="I10" i="54"/>
  <c r="J278" i="71"/>
  <c r="BA278" i="71" s="1"/>
  <c r="AE253" i="71"/>
  <c r="AE422" i="86" s="1"/>
  <c r="AE239" i="71"/>
  <c r="BH239" i="71" s="1"/>
  <c r="Y278" i="71"/>
  <c r="N310" i="71"/>
  <c r="Z310" i="71"/>
  <c r="AX303" i="71"/>
  <c r="AK309" i="71"/>
  <c r="AM369" i="71"/>
  <c r="AL708" i="71"/>
  <c r="AM727" i="71"/>
  <c r="AM735" i="71"/>
  <c r="E8" i="68"/>
  <c r="W12" i="5"/>
  <c r="N40" i="5"/>
  <c r="D23" i="7"/>
  <c r="AH23" i="7" s="1"/>
  <c r="AH15" i="7"/>
  <c r="N23" i="7"/>
  <c r="H23" i="7"/>
  <c r="AL15" i="7"/>
  <c r="N15" i="7"/>
  <c r="F47" i="7"/>
  <c r="AI15" i="9"/>
  <c r="O15" i="9"/>
  <c r="AM15" i="9"/>
  <c r="S15" i="9"/>
  <c r="E12" i="24"/>
  <c r="H12" i="24"/>
  <c r="I15" i="50"/>
  <c r="M15" i="50"/>
  <c r="I31" i="50"/>
  <c r="M31" i="50"/>
  <c r="K9" i="50"/>
  <c r="F11" i="27"/>
  <c r="I9" i="30"/>
  <c r="F9" i="30"/>
  <c r="AL239" i="71"/>
  <c r="AL253" i="71"/>
  <c r="S254" i="71"/>
  <c r="BD254" i="71" s="1"/>
  <c r="AL263" i="71"/>
  <c r="S278" i="71"/>
  <c r="BD278" i="71" s="1"/>
  <c r="E34" i="68"/>
  <c r="E10" i="39"/>
  <c r="Z17" i="5"/>
  <c r="P35" i="5"/>
  <c r="H48" i="5"/>
  <c r="AI48" i="5" s="1"/>
  <c r="AF10" i="7"/>
  <c r="P23" i="7"/>
  <c r="AJ10" i="7"/>
  <c r="P10" i="7"/>
  <c r="T15" i="7"/>
  <c r="AI15" i="7"/>
  <c r="O15" i="7"/>
  <c r="AM15" i="7"/>
  <c r="S15" i="7"/>
  <c r="AD17" i="7"/>
  <c r="T17" i="7"/>
  <c r="T20" i="7"/>
  <c r="O22" i="7"/>
  <c r="S22" i="7"/>
  <c r="B23" i="7"/>
  <c r="AF23" i="7" s="1"/>
  <c r="S23" i="7"/>
  <c r="T34" i="7"/>
  <c r="M39" i="7"/>
  <c r="W12" i="7"/>
  <c r="Q39" i="7"/>
  <c r="AA12" i="7"/>
  <c r="T44" i="7"/>
  <c r="N23" i="9"/>
  <c r="AH10" i="9"/>
  <c r="D23" i="9"/>
  <c r="AH23" i="9" s="1"/>
  <c r="N10" i="9"/>
  <c r="R23" i="9"/>
  <c r="AL10" i="9"/>
  <c r="H23" i="9"/>
  <c r="AL23" i="9" s="1"/>
  <c r="R10" i="9"/>
  <c r="J20" i="9"/>
  <c r="T20" i="9" s="1"/>
  <c r="AD17" i="9"/>
  <c r="J22" i="9"/>
  <c r="T17" i="9"/>
  <c r="M47" i="9"/>
  <c r="J39" i="9"/>
  <c r="AD12" i="9" s="1"/>
  <c r="T36" i="9"/>
  <c r="J46" i="9"/>
  <c r="T46" i="9" s="1"/>
  <c r="T39" i="9"/>
  <c r="J8" i="18"/>
  <c r="H8" i="18"/>
  <c r="D10" i="18"/>
  <c r="L13" i="55"/>
  <c r="F5" i="21"/>
  <c r="E3" i="24"/>
  <c r="H3" i="24"/>
  <c r="I52" i="66"/>
  <c r="I50" i="66"/>
  <c r="F34" i="68"/>
  <c r="F10" i="39"/>
  <c r="F51" i="68"/>
  <c r="E63" i="68"/>
  <c r="I22" i="5"/>
  <c r="I10" i="5"/>
  <c r="K23" i="5"/>
  <c r="B23" i="5"/>
  <c r="AC23" i="5" s="1"/>
  <c r="F23" i="5"/>
  <c r="AG23" i="5" s="1"/>
  <c r="AG10" i="5"/>
  <c r="I20" i="5"/>
  <c r="R20" i="5" s="1"/>
  <c r="AA17" i="5"/>
  <c r="R17" i="5"/>
  <c r="X22" i="5"/>
  <c r="O22" i="5"/>
  <c r="I47" i="5"/>
  <c r="R47" i="5" s="1"/>
  <c r="L48" i="5"/>
  <c r="T22" i="7"/>
  <c r="M23" i="7"/>
  <c r="AG10" i="7"/>
  <c r="C23" i="7"/>
  <c r="AG23" i="7" s="1"/>
  <c r="M10" i="7"/>
  <c r="Q23" i="7"/>
  <c r="AK10" i="7"/>
  <c r="G23" i="7"/>
  <c r="AK23" i="7" s="1"/>
  <c r="Q10" i="7"/>
  <c r="T46" i="7"/>
  <c r="L47" i="7"/>
  <c r="J34" i="7"/>
  <c r="P34" i="7"/>
  <c r="P44" i="7"/>
  <c r="E23" i="9"/>
  <c r="AI23" i="9" s="1"/>
  <c r="I23" i="9"/>
  <c r="AM23" i="9" s="1"/>
  <c r="J34" i="9"/>
  <c r="T34" i="9" s="1"/>
  <c r="N47" i="9"/>
  <c r="N34" i="9"/>
  <c r="X6" i="9"/>
  <c r="D47" i="9"/>
  <c r="R47" i="9"/>
  <c r="R34" i="9"/>
  <c r="AB6" i="9"/>
  <c r="J44" i="9"/>
  <c r="T44" i="9" s="1"/>
  <c r="T41" i="9"/>
  <c r="H47" i="9"/>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R35" i="5"/>
  <c r="E48" i="5"/>
  <c r="AF48" i="5" s="1"/>
  <c r="J15" i="7"/>
  <c r="AN15" i="7" s="1"/>
  <c r="N47" i="7"/>
  <c r="H47" i="7"/>
  <c r="AL47" i="7" s="1"/>
  <c r="J10" i="9"/>
  <c r="T7" i="9"/>
  <c r="AF15" i="9"/>
  <c r="L15" i="9"/>
  <c r="AJ15" i="9"/>
  <c r="P15" i="9"/>
  <c r="J15" i="9"/>
  <c r="AN15" i="9" s="1"/>
  <c r="Y22" i="9"/>
  <c r="O22" i="9"/>
  <c r="B23" i="9"/>
  <c r="C47" i="9"/>
  <c r="N5" i="17"/>
  <c r="L5" i="17"/>
  <c r="M11" i="50"/>
  <c r="I11" i="50"/>
  <c r="M18" i="50"/>
  <c r="I18" i="50"/>
  <c r="F23" i="27"/>
  <c r="I5" i="28"/>
  <c r="F8" i="28"/>
  <c r="I8" i="28"/>
  <c r="F6" i="33"/>
  <c r="I6" i="33"/>
  <c r="K35" i="5"/>
  <c r="O35" i="5"/>
  <c r="B48" i="5"/>
  <c r="AC48" i="5" s="1"/>
  <c r="F48" i="5"/>
  <c r="AG48" i="5" s="1"/>
  <c r="E47" i="7"/>
  <c r="AI47" i="7" s="1"/>
  <c r="S47" i="7"/>
  <c r="I47" i="7"/>
  <c r="AM47" i="7" s="1"/>
  <c r="AG10" i="9"/>
  <c r="Q23" i="9"/>
  <c r="AK10" i="9"/>
  <c r="M10" i="9"/>
  <c r="V22" i="9"/>
  <c r="L22" i="9"/>
  <c r="Z22" i="9"/>
  <c r="P22" i="9"/>
  <c r="C23" i="9"/>
  <c r="AG23" i="9" s="1"/>
  <c r="M34" i="9"/>
  <c r="N39" i="9"/>
  <c r="X12" i="9"/>
  <c r="R39" i="9"/>
  <c r="AB12" i="9"/>
  <c r="N7" i="14"/>
  <c r="L7" i="14"/>
  <c r="F9" i="17"/>
  <c r="J13" i="18"/>
  <c r="H13" i="18"/>
  <c r="M7" i="50"/>
  <c r="I7" i="50"/>
  <c r="AJ11" i="67"/>
  <c r="AI11" i="65"/>
  <c r="AI11" i="67"/>
  <c r="AH11" i="65"/>
  <c r="AH11" i="67"/>
  <c r="AJ11" i="65"/>
  <c r="AJ12" i="67"/>
  <c r="U4" i="67"/>
  <c r="AI12" i="65"/>
  <c r="Y4" i="65"/>
  <c r="AI12" i="67"/>
  <c r="T4" i="67"/>
  <c r="AH12" i="65"/>
  <c r="X4" i="65"/>
  <c r="AJ12" i="65"/>
  <c r="AH12" i="67"/>
  <c r="S4" i="67"/>
  <c r="AG12" i="65"/>
  <c r="AG12" i="67"/>
  <c r="Z4" i="65"/>
  <c r="AG11" i="65"/>
  <c r="R4" i="67"/>
  <c r="E47" i="9"/>
  <c r="AI47" i="9" s="1"/>
  <c r="I47" i="9"/>
  <c r="AM47" i="9" s="1"/>
  <c r="N5" i="27"/>
  <c r="H5" i="27"/>
  <c r="F5" i="27"/>
  <c r="B9" i="30"/>
  <c r="H9" i="30" s="1"/>
  <c r="R4" i="65"/>
  <c r="L4" i="67"/>
  <c r="Q4" i="65"/>
  <c r="AG15" i="67"/>
  <c r="AJ15" i="65"/>
  <c r="AJ15" i="67"/>
  <c r="AI15" i="65"/>
  <c r="AH15" i="65"/>
  <c r="AI15" i="67"/>
  <c r="AG15" i="65"/>
  <c r="AH15" i="67"/>
  <c r="M36" i="50"/>
  <c r="K14" i="50"/>
  <c r="I39" i="50"/>
  <c r="K17" i="50"/>
  <c r="K19" i="50"/>
  <c r="I43" i="50"/>
  <c r="K21" i="50"/>
  <c r="F29" i="27"/>
  <c r="N15" i="27"/>
  <c r="L33" i="27"/>
  <c r="H5" i="28"/>
  <c r="H8" i="28"/>
  <c r="E9" i="30"/>
  <c r="H7" i="38"/>
  <c r="K7" i="38"/>
  <c r="I35" i="50"/>
  <c r="K13" i="50"/>
  <c r="M40" i="50"/>
  <c r="K18" i="50"/>
  <c r="AE14" i="67"/>
  <c r="AD14" i="65"/>
  <c r="AD14" i="67"/>
  <c r="E2" i="68"/>
  <c r="AE14" i="65"/>
  <c r="AH14" i="65"/>
  <c r="AD15" i="65"/>
  <c r="O4" i="67"/>
  <c r="AD11" i="67"/>
  <c r="AD12" i="67"/>
  <c r="AI14" i="67"/>
  <c r="AE15" i="67"/>
  <c r="T4" i="65"/>
  <c r="AD11" i="65"/>
  <c r="AD12" i="65"/>
  <c r="AI14" i="65"/>
  <c r="P4" i="67"/>
  <c r="BH310" i="71" l="1"/>
  <c r="W502" i="86"/>
  <c r="AF487" i="86"/>
  <c r="BK295" i="71"/>
  <c r="T592" i="86"/>
  <c r="W573" i="86"/>
  <c r="Z592" i="86"/>
  <c r="AL528" i="71"/>
  <c r="AO528" i="71"/>
  <c r="T573" i="86"/>
  <c r="AQ301" i="71"/>
  <c r="BK301" i="71"/>
  <c r="BE310" i="71"/>
  <c r="N502" i="86"/>
  <c r="BJ310" i="71"/>
  <c r="AC502" i="86"/>
  <c r="Y448" i="86"/>
  <c r="BF278" i="71"/>
  <c r="BG310" i="71"/>
  <c r="T502" i="86"/>
  <c r="BC310" i="71"/>
  <c r="H502" i="86"/>
  <c r="BI310" i="71"/>
  <c r="Z502" i="86"/>
  <c r="K527" i="86"/>
  <c r="BD335" i="71"/>
  <c r="BD310" i="71"/>
  <c r="K502" i="86"/>
  <c r="BF310" i="71"/>
  <c r="Q502" i="86"/>
  <c r="W592" i="86"/>
  <c r="AM528" i="71"/>
  <c r="AP528" i="71"/>
  <c r="AA750" i="86"/>
  <c r="AC728" i="86"/>
  <c r="AO386" i="71"/>
  <c r="G2" i="95"/>
  <c r="G2" i="92"/>
  <c r="D2" i="95"/>
  <c r="D2" i="92"/>
  <c r="V448" i="86"/>
  <c r="AQ320" i="71"/>
  <c r="AF512" i="86"/>
  <c r="AU309" i="71"/>
  <c r="N527" i="86"/>
  <c r="Z573" i="86"/>
  <c r="AP239" i="71"/>
  <c r="AE408" i="86"/>
  <c r="AN335" i="71"/>
  <c r="W527" i="86"/>
  <c r="AF564" i="86"/>
  <c r="H592" i="86"/>
  <c r="N592" i="86"/>
  <c r="AF570" i="86"/>
  <c r="M423" i="86"/>
  <c r="AQ334" i="71"/>
  <c r="AF526" i="86"/>
  <c r="AP335" i="71"/>
  <c r="AC527" i="86"/>
  <c r="AC672" i="86"/>
  <c r="AS253" i="71"/>
  <c r="M448" i="86"/>
  <c r="Q573" i="86"/>
  <c r="K573" i="86"/>
  <c r="N992" i="86"/>
  <c r="AC650" i="86"/>
  <c r="AD640" i="86"/>
  <c r="P448" i="86"/>
  <c r="AI335" i="71"/>
  <c r="H527" i="86"/>
  <c r="AP277" i="71"/>
  <c r="AE447" i="86"/>
  <c r="AE439" i="86"/>
  <c r="K592" i="86"/>
  <c r="AC573" i="86"/>
  <c r="AF572" i="86"/>
  <c r="S423" i="86"/>
  <c r="AF499" i="86"/>
  <c r="AB423" i="86"/>
  <c r="AB448" i="86"/>
  <c r="AF518" i="86"/>
  <c r="Y423" i="86"/>
  <c r="AF524" i="86"/>
  <c r="P423" i="86"/>
  <c r="V423" i="86"/>
  <c r="AC592" i="86"/>
  <c r="N573" i="86"/>
  <c r="S448" i="86"/>
  <c r="AI278" i="71"/>
  <c r="J448" i="86"/>
  <c r="AE445" i="86"/>
  <c r="AM335" i="71"/>
  <c r="T527" i="86"/>
  <c r="AP263" i="71"/>
  <c r="AE433" i="86"/>
  <c r="Q527" i="86"/>
  <c r="AA759" i="86"/>
  <c r="AO335" i="71"/>
  <c r="Z527" i="86"/>
  <c r="J423" i="86"/>
  <c r="Q592" i="86"/>
  <c r="H573" i="86"/>
  <c r="X992" i="86"/>
  <c r="BA303" i="71"/>
  <c r="AJ254" i="71"/>
  <c r="AZ309" i="71"/>
  <c r="AI310" i="71"/>
  <c r="AJ278" i="71"/>
  <c r="AI254" i="71"/>
  <c r="AM254" i="71"/>
  <c r="AL310" i="71"/>
  <c r="AK254" i="71"/>
  <c r="AL335" i="71"/>
  <c r="AM397" i="71"/>
  <c r="AM370" i="71"/>
  <c r="AV309" i="71"/>
  <c r="AM310" i="71"/>
  <c r="AY309" i="71"/>
  <c r="AJ310" i="71"/>
  <c r="BA297" i="71"/>
  <c r="AN254" i="71"/>
  <c r="AM278" i="71"/>
  <c r="AN310" i="71"/>
  <c r="AK335" i="71"/>
  <c r="L23" i="27"/>
  <c r="P23" i="27"/>
  <c r="H11" i="66"/>
  <c r="T15" i="9"/>
  <c r="R47" i="7"/>
  <c r="J19" i="18"/>
  <c r="H19" i="18"/>
  <c r="E16" i="68"/>
  <c r="AQ309" i="71"/>
  <c r="AL278" i="71"/>
  <c r="AK278" i="71"/>
  <c r="AW309" i="71"/>
  <c r="P5" i="27"/>
  <c r="L5" i="27"/>
  <c r="M23" i="9"/>
  <c r="O47" i="7"/>
  <c r="AC22" i="9"/>
  <c r="AL47" i="9"/>
  <c r="AB22" i="9"/>
  <c r="J47" i="7"/>
  <c r="AD6" i="7"/>
  <c r="T22" i="5"/>
  <c r="R22" i="5"/>
  <c r="L23" i="7"/>
  <c r="W22" i="5"/>
  <c r="P11" i="27"/>
  <c r="L11" i="27"/>
  <c r="O23" i="9"/>
  <c r="AK310" i="71"/>
  <c r="AE254" i="71"/>
  <c r="AB22" i="7"/>
  <c r="O48" i="5"/>
  <c r="AM386" i="71"/>
  <c r="Z22" i="5"/>
  <c r="AP310" i="71"/>
  <c r="AX253" i="71"/>
  <c r="L23" i="5"/>
  <c r="AF335" i="71"/>
  <c r="BK335" i="71" s="1"/>
  <c r="BA291" i="71"/>
  <c r="AV253" i="71"/>
  <c r="N48" i="5"/>
  <c r="O47" i="9"/>
  <c r="AF310" i="71"/>
  <c r="AQ295" i="71"/>
  <c r="AT253" i="71"/>
  <c r="AF23" i="9"/>
  <c r="L23" i="9"/>
  <c r="I23" i="5"/>
  <c r="AJ10" i="5"/>
  <c r="N23" i="5"/>
  <c r="AJ47" i="7"/>
  <c r="Z22" i="7"/>
  <c r="AW253" i="71"/>
  <c r="AP253" i="71"/>
  <c r="AT309" i="71"/>
  <c r="P29" i="27"/>
  <c r="L29" i="27"/>
  <c r="N11" i="27"/>
  <c r="N9" i="17"/>
  <c r="L9" i="17"/>
  <c r="AH47" i="9"/>
  <c r="X22" i="9"/>
  <c r="J47" i="9"/>
  <c r="AD22" i="9" s="1"/>
  <c r="AD6" i="9"/>
  <c r="O23" i="5"/>
  <c r="R10" i="5"/>
  <c r="J10" i="18"/>
  <c r="H10" i="18"/>
  <c r="Y22" i="7"/>
  <c r="AR253" i="71"/>
  <c r="AX309" i="71"/>
  <c r="I71" i="66"/>
  <c r="I73" i="66"/>
  <c r="P47" i="7"/>
  <c r="AG47" i="9"/>
  <c r="W22" i="9"/>
  <c r="J23" i="9"/>
  <c r="T10" i="9"/>
  <c r="AN10" i="9"/>
  <c r="I48" i="5"/>
  <c r="O5" i="21"/>
  <c r="M5" i="21"/>
  <c r="T22" i="9"/>
  <c r="AC22" i="7"/>
  <c r="Q48" i="5"/>
  <c r="S23" i="9"/>
  <c r="AL23" i="7"/>
  <c r="R23" i="7"/>
  <c r="AO310" i="71"/>
  <c r="AN278" i="71"/>
  <c r="AU253" i="71"/>
  <c r="K48" i="5"/>
  <c r="AJ335" i="71"/>
  <c r="J125" i="66"/>
  <c r="E94" i="88"/>
  <c r="D93" i="88"/>
  <c r="AO254" i="71"/>
  <c r="F16" i="68"/>
  <c r="AO278" i="71"/>
  <c r="AG47" i="7"/>
  <c r="W22" i="7"/>
  <c r="J23" i="7"/>
  <c r="AS309" i="71"/>
  <c r="AJ15" i="5"/>
  <c r="AK47" i="9"/>
  <c r="AA22" i="9"/>
  <c r="AE278" i="71"/>
  <c r="AY235" i="71"/>
  <c r="AL254" i="71"/>
  <c r="AE448" i="86" l="1"/>
  <c r="BH278" i="71"/>
  <c r="BK310" i="71"/>
  <c r="AF502" i="86"/>
  <c r="AF592" i="86"/>
  <c r="AF573" i="86"/>
  <c r="AE423" i="86"/>
  <c r="BH254" i="71"/>
  <c r="BA309" i="71"/>
  <c r="AF527" i="86"/>
  <c r="AP278" i="71"/>
  <c r="AN23" i="9"/>
  <c r="T23" i="9"/>
  <c r="AJ48" i="5"/>
  <c r="R48" i="5"/>
  <c r="AQ335" i="71"/>
  <c r="AA22" i="5"/>
  <c r="AJ23" i="5"/>
  <c r="R23" i="5"/>
  <c r="AP254" i="71"/>
  <c r="E31" i="68"/>
  <c r="T47" i="7"/>
  <c r="AN47" i="7"/>
  <c r="AD22" i="7"/>
  <c r="AN23" i="7"/>
  <c r="T23" i="7"/>
  <c r="F31" i="68"/>
  <c r="J72" i="66"/>
  <c r="AN47" i="9"/>
  <c r="T47" i="9"/>
  <c r="AY253" i="71"/>
  <c r="AQ310" i="71"/>
  <c r="E52" i="68" l="1"/>
  <c r="E64" i="68"/>
  <c r="J4" i="43"/>
  <c r="F52" i="68"/>
  <c r="K4" i="43"/>
  <c r="E32" i="62"/>
  <c r="F64" i="68"/>
  <c r="E37" i="62" l="1"/>
  <c r="E33" i="88" s="1"/>
  <c r="E28" i="88"/>
  <c r="D7" i="88"/>
  <c r="D32" i="62"/>
  <c r="E7" i="88"/>
  <c r="G171" i="80"/>
  <c r="G171" i="78"/>
  <c r="I171" i="80"/>
  <c r="I171" i="78"/>
  <c r="F56" i="68"/>
  <c r="F66" i="68"/>
  <c r="K171" i="66"/>
  <c r="M41" i="50"/>
  <c r="E56" i="68"/>
  <c r="E66" i="68"/>
  <c r="I171" i="66"/>
  <c r="M19" i="50"/>
  <c r="E96" i="62" l="1"/>
  <c r="D28" i="88"/>
  <c r="D37" i="62"/>
  <c r="I151" i="80"/>
  <c r="I151" i="78"/>
  <c r="G151" i="80"/>
  <c r="G151" i="78"/>
  <c r="K151" i="66"/>
  <c r="I151" i="66"/>
  <c r="E37" i="88" l="1"/>
  <c r="D33" i="88"/>
  <c r="D41" i="62"/>
  <c r="E100" i="62"/>
  <c r="E92" i="88"/>
  <c r="G150" i="80"/>
  <c r="G150" i="78"/>
  <c r="I150" i="80"/>
  <c r="I150" i="78"/>
  <c r="K150" i="66"/>
  <c r="I150" i="66"/>
  <c r="E106" i="62" l="1"/>
  <c r="E96" i="88"/>
  <c r="D37" i="88"/>
  <c r="D96" i="62"/>
  <c r="D92" i="88" l="1"/>
  <c r="D100" i="62"/>
  <c r="D96" i="88" l="1"/>
  <c r="D106" i="62"/>
  <c r="N937" i="86"/>
  <c r="N936" i="86"/>
  <c r="AO475" i="71" l="1"/>
  <c r="AL475" i="71"/>
</calcChain>
</file>

<file path=xl/comments1.xml><?xml version="1.0" encoding="utf-8"?>
<comments xmlns="http://schemas.openxmlformats.org/spreadsheetml/2006/main">
  <authors>
    <author>Autor</author>
  </authors>
  <commentList>
    <comment ref="E6" author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text>
        <r>
          <rPr>
            <sz val="8"/>
            <color indexed="81"/>
            <rFont val="Tahoma"/>
            <family val="2"/>
            <charset val="238"/>
          </rPr>
          <t xml:space="preserve">
Enter full date ONLY in this cell</t>
        </r>
      </text>
    </comment>
    <comment ref="F7" authorId="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text>
        <r>
          <rPr>
            <b/>
            <sz val="8"/>
            <color indexed="81"/>
            <rFont val="Tahoma"/>
            <family val="2"/>
            <charset val="238"/>
          </rPr>
          <t xml:space="preserve">
Enter full date ONLY in this cell</t>
        </r>
      </text>
    </comment>
    <comment ref="E11" authorId="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text>
        <r>
          <rPr>
            <b/>
            <sz val="8"/>
            <color indexed="81"/>
            <rFont val="Tahoma"/>
            <family val="2"/>
            <charset val="238"/>
          </rPr>
          <t xml:space="preserve">
Enter full date ONLY in this cell</t>
        </r>
      </text>
    </comment>
    <comment ref="B20" authorId="0">
      <text>
        <r>
          <rPr>
            <b/>
            <sz val="8"/>
            <color indexed="81"/>
            <rFont val="Tahoma"/>
            <family val="2"/>
            <charset val="238"/>
          </rPr>
          <t xml:space="preserve">
Enter full date ONLY in this cell</t>
        </r>
      </text>
    </comment>
    <comment ref="F34" authorId="0">
      <text>
        <r>
          <rPr>
            <b/>
            <sz val="8"/>
            <color indexed="81"/>
            <rFont val="Tahoma"/>
            <family val="2"/>
            <charset val="238"/>
          </rPr>
          <t>Autor:</t>
        </r>
        <r>
          <rPr>
            <sz val="8"/>
            <color indexed="81"/>
            <rFont val="Tahoma"/>
            <family val="2"/>
            <charset val="238"/>
          </rPr>
          <t xml:space="preserve">
date on which the FS are prepared </t>
        </r>
      </text>
    </comment>
    <comment ref="F36" authorId="0">
      <text>
        <r>
          <rPr>
            <b/>
            <sz val="8"/>
            <color indexed="81"/>
            <rFont val="Tahoma"/>
            <family val="2"/>
            <charset val="238"/>
          </rPr>
          <t>Autor: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Autor</author>
  </authors>
  <commentList>
    <comment ref="O4" author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authors>
    <author>Autor</author>
  </authors>
  <commentList>
    <comment ref="D1364" authorId="0">
      <text>
        <r>
          <rPr>
            <b/>
            <sz val="8"/>
            <color indexed="81"/>
            <rFont val="Tahoma"/>
            <family val="2"/>
            <charset val="238"/>
          </rPr>
          <t>EY:
suma peňažných príjmov a hodnota nepeňažných príjmov sa neuvádzajú, ak by takéto informácie umožnili identifikáciu finančnej situácie konkrétneho člena štatutárneho orgánu, dozorného orgánu alebo iného orgánu účtovnej jednotky</t>
        </r>
        <r>
          <rPr>
            <sz val="8"/>
            <color indexed="81"/>
            <rFont val="Tahoma"/>
            <family val="2"/>
            <charset val="238"/>
          </rPr>
          <t xml:space="preserve">
</t>
        </r>
      </text>
    </comment>
  </commentList>
</comments>
</file>

<file path=xl/sharedStrings.xml><?xml version="1.0" encoding="utf-8"?>
<sst xmlns="http://schemas.openxmlformats.org/spreadsheetml/2006/main" count="9375" uniqueCount="3285">
  <si>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</si>
  <si>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</si>
  <si>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</si>
  <si>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</si>
  <si>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</si>
  <si>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</si>
  <si>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</si>
  <si>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</si>
  <si>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</si>
  <si>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</si>
  <si>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</si>
  <si>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</si>
  <si>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</si>
  <si>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</si>
  <si>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</si>
  <si>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</si>
  <si>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</si>
  <si>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</si>
  <si>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</si>
  <si>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</si>
  <si>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</si>
  <si>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</si>
  <si>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</si>
  <si>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</si>
  <si>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</si>
  <si>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</si>
  <si>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</si>
  <si>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</si>
  <si>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</si>
  <si>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</si>
  <si>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</si>
  <si>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</si>
  <si>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</si>
  <si>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</si>
  <si>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</si>
  <si>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</si>
  <si>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</si>
  <si>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</si>
  <si>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</si>
  <si>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</si>
  <si>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</si>
  <si>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</si>
  <si>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</si>
  <si>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</si>
  <si>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</si>
  <si>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</si>
  <si>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</si>
  <si>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</si>
  <si>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</si>
  <si>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</si>
  <si>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</si>
  <si>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</si>
  <si>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</si>
  <si>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</si>
  <si>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</si>
  <si>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</si>
  <si>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</si>
  <si>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</si>
  <si>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</si>
  <si>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</si>
  <si>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</si>
  <si>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</si>
  <si>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</si>
  <si>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</si>
  <si>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</si>
  <si>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</si>
  <si>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</si>
  <si>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</si>
  <si>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</si>
  <si>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</si>
  <si>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</si>
  <si>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</si>
  <si>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</si>
  <si>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</si>
  <si>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</si>
  <si>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</si>
  <si>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</si>
  <si>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</si>
  <si>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</si>
  <si>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</si>
  <si>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</si>
  <si>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</si>
  <si>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</si>
  <si>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</si>
  <si>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</si>
  <si>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</si>
  <si>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</si>
  <si>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</si>
  <si>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</si>
  <si>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</si>
  <si>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</si>
  <si>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</si>
  <si>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</si>
  <si>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</si>
  <si>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</si>
  <si>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</si>
  <si>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</si>
  <si>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</si>
  <si>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</si>
  <si>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</si>
  <si>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</si>
  <si>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</si>
  <si>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</si>
  <si>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</si>
  <si>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</si>
  <si>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</si>
  <si>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</si>
  <si>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</si>
  <si>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</si>
  <si>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</si>
  <si>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</si>
  <si>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</si>
  <si>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</si>
  <si>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</si>
  <si>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</si>
  <si>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</si>
  <si>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</si>
  <si>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</si>
  <si>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</si>
  <si>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</si>
  <si>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</si>
  <si>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</si>
  <si>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</si>
  <si>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</si>
  <si>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</si>
  <si>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</si>
  <si>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</si>
  <si>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</si>
  <si>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</si>
  <si>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</si>
  <si>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</si>
  <si>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</si>
  <si>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</si>
  <si>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</si>
  <si>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</si>
  <si>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</si>
  <si>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</si>
  <si>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</si>
  <si>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</si>
  <si>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</si>
  <si>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</si>
  <si>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</si>
  <si>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</si>
  <si>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</si>
  <si>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</si>
  <si>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</si>
  <si>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</si>
  <si>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</si>
  <si>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</si>
  <si>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</si>
  <si>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</si>
  <si>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</si>
  <si>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</si>
  <si>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</si>
  <si>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</si>
  <si>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</si>
  <si>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</si>
  <si>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</si>
  <si>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</si>
  <si>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</si>
  <si>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</si>
  <si>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</si>
  <si>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</si>
  <si>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</si>
  <si>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</si>
  <si>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</si>
  <si>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</si>
  <si>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</si>
  <si>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</si>
  <si>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</si>
  <si>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</si>
  <si>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</si>
  <si>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</si>
  <si>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</si>
  <si>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</si>
  <si>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</si>
  <si>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</si>
  <si>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</si>
  <si>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</si>
  <si>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</si>
  <si>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</si>
  <si>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</si>
  <si>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</si>
  <si>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</si>
  <si>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</si>
  <si>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</si>
  <si>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</si>
  <si>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</si>
  <si>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</si>
  <si>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</si>
  <si>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</si>
  <si>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</si>
  <si>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</si>
  <si>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</si>
  <si>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</si>
  <si>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</si>
  <si>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</si>
  <si>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</si>
  <si>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</si>
  <si>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</si>
  <si>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</si>
  <si>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</si>
  <si>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</si>
  <si>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</si>
  <si>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</si>
  <si>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</si>
  <si>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</si>
  <si>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</si>
  <si>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</si>
  <si>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</si>
  <si>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</si>
  <si>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</si>
  <si>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</si>
  <si>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</si>
  <si>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</si>
  <si>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</si>
  <si>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</si>
  <si>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</si>
  <si>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</si>
  <si>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</si>
  <si>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</si>
  <si>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</si>
  <si>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</si>
  <si>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</si>
  <si>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</si>
  <si>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</si>
  <si>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</si>
  <si>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</si>
  <si>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</si>
  <si>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</si>
  <si>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</si>
  <si>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</si>
  <si>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</si>
  <si>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</si>
  <si>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</si>
  <si>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</si>
  <si>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</si>
  <si>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</si>
  <si>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</si>
  <si>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</si>
  <si>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</si>
  <si>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</si>
  <si>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</si>
  <si>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</si>
  <si>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</si>
  <si>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</si>
  <si>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</si>
  <si>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</si>
  <si>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</si>
  <si>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</si>
  <si>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</si>
  <si>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</si>
  <si>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</si>
  <si>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</si>
  <si>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</si>
  <si>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</si>
  <si>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</si>
  <si>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</si>
  <si>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</si>
  <si>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</si>
  <si>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</si>
  <si>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</si>
  <si>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</si>
  <si>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</si>
  <si>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</si>
  <si>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</si>
  <si>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</si>
  <si>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</si>
  <si>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</si>
  <si>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</si>
  <si>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</si>
  <si>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</si>
  <si>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</si>
  <si>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</si>
  <si>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</si>
  <si>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</si>
  <si>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</si>
  <si>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</si>
  <si>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</si>
  <si>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</si>
  <si>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</si>
  <si>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</si>
  <si>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</si>
  <si>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</si>
  <si>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</si>
  <si>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</si>
  <si>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</si>
  <si>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</si>
  <si>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</si>
  <si>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</si>
  <si>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</si>
  <si>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</si>
  <si>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</si>
  <si>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</si>
  <si>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</si>
  <si>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</si>
  <si>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</si>
  <si>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</si>
  <si>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</si>
  <si>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</si>
  <si>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</si>
  <si>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</si>
  <si>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</si>
  <si>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</si>
  <si>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</si>
  <si>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</si>
  <si>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</si>
  <si>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</si>
  <si>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</si>
  <si>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</si>
  <si>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</si>
  <si>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</si>
  <si>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</si>
  <si>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</si>
  <si>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</si>
  <si>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</si>
  <si>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</si>
  <si>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</si>
  <si>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</si>
  <si>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</si>
  <si>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</si>
  <si>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</si>
  <si>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</si>
  <si>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</si>
  <si>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</si>
  <si>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</si>
  <si>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</si>
  <si>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</si>
  <si>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</si>
  <si>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</si>
  <si>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</si>
  <si>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</si>
  <si>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</si>
  <si>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</si>
  <si>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</si>
  <si>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</si>
  <si>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</si>
  <si>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</si>
  <si>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</si>
  <si>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</si>
  <si>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</si>
  <si>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</si>
  <si>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</si>
  <si>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</si>
  <si>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</si>
  <si>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</si>
  <si>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</si>
  <si>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</si>
  <si>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</si>
  <si>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</si>
  <si>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</si>
  <si>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</si>
  <si>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</si>
  <si>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</si>
  <si>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</si>
  <si>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</si>
  <si>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</si>
  <si>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</si>
  <si>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</si>
  <si>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</si>
  <si>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</si>
  <si>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</si>
  <si>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</si>
  <si>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</si>
  <si>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</si>
  <si>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</si>
  <si>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</si>
  <si>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</si>
  <si>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</si>
  <si>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</si>
  <si>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</si>
  <si>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</si>
  <si>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</si>
  <si>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</si>
  <si>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</si>
  <si>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</si>
  <si>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</si>
  <si>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</si>
  <si>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</si>
  <si>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</si>
  <si>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</si>
  <si>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</si>
  <si>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</si>
  <si>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</si>
  <si>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</si>
  <si>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</si>
  <si>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</si>
  <si>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</si>
  <si>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</si>
  <si>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</si>
  <si>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</si>
  <si>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</si>
  <si>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</si>
  <si>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</si>
  <si>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</si>
  <si>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</si>
  <si>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</si>
  <si>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</si>
  <si>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</si>
  <si>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</si>
  <si>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</si>
  <si>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</si>
  <si>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</si>
  <si>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</si>
  <si>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</si>
  <si>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</si>
  <si>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</si>
  <si>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</si>
  <si>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</si>
  <si>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</si>
  <si>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</si>
  <si>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</si>
  <si>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</si>
  <si>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</si>
  <si>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</si>
  <si>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</si>
  <si>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</si>
  <si>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</si>
  <si>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</si>
  <si>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</si>
  <si>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</si>
  <si>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</si>
  <si>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</si>
  <si>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</si>
  <si>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</si>
  <si>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</si>
  <si>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</si>
  <si>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</si>
  <si>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</si>
  <si>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</si>
  <si>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</si>
  <si>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</si>
  <si>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</si>
  <si>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</si>
  <si>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</si>
  <si>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</si>
  <si>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</si>
  <si>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</si>
  <si>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</si>
  <si>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</si>
  <si>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</si>
  <si>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</si>
  <si>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</si>
  <si>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</si>
  <si>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</si>
  <si>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</si>
  <si>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</si>
  <si>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</si>
  <si>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</si>
  <si>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</si>
  <si>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</si>
  <si>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</si>
  <si>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</si>
  <si>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</si>
  <si>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</si>
  <si>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</si>
  <si>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</si>
  <si>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</si>
  <si>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</si>
  <si>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</si>
  <si>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</si>
  <si>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</si>
  <si>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</si>
  <si>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</si>
  <si>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</si>
  <si>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</si>
  <si>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</si>
  <si>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</si>
  <si>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</si>
  <si>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</si>
  <si>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</si>
  <si>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</si>
  <si>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</si>
  <si>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</si>
  <si>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</si>
  <si>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</si>
  <si>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</si>
  <si>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</si>
  <si>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</si>
  <si>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</si>
  <si>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</si>
  <si>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</si>
  <si>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</si>
  <si>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</si>
  <si>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</si>
  <si>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</si>
  <si>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</si>
  <si>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</si>
  <si>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</si>
  <si>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</si>
  <si>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</si>
  <si>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</si>
  <si>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</si>
  <si>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</si>
  <si>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</si>
  <si>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</si>
  <si>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</si>
  <si>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</si>
  <si>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</si>
  <si>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</si>
  <si>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</si>
  <si>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</si>
  <si>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</si>
  <si>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</si>
  <si>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</si>
  <si>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</si>
  <si>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</si>
  <si>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</si>
  <si>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</si>
  <si>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</si>
  <si>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</si>
  <si>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</si>
  <si>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</si>
  <si>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</si>
  <si>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</si>
  <si>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</si>
  <si>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</si>
  <si>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</si>
  <si>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</si>
  <si>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</si>
  <si>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</si>
  <si>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</si>
  <si>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</si>
  <si>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</si>
  <si>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</si>
  <si>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</si>
  <si>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</si>
  <si>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</si>
  <si>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</si>
  <si>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</si>
  <si>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</si>
  <si>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</si>
  <si>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</si>
  <si>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</si>
  <si>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</si>
  <si>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</si>
  <si>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</si>
  <si>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</si>
  <si>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</si>
  <si>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</si>
  <si>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</si>
  <si>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</si>
  <si>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</si>
  <si>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</si>
  <si>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</si>
  <si>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</si>
  <si>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</si>
  <si>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</si>
  <si>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</si>
  <si>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</si>
  <si>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</si>
  <si>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</si>
  <si>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</si>
  <si>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</si>
  <si>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</si>
  <si>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</si>
  <si>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</si>
  <si>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</si>
  <si>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</si>
  <si>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</si>
  <si>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</si>
  <si>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</si>
  <si>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</si>
  <si>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</si>
  <si>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</si>
  <si>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</si>
  <si>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</si>
  <si>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</si>
  <si>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</si>
  <si>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</si>
  <si>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</si>
  <si>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</si>
  <si>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</si>
  <si>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</si>
  <si>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</si>
  <si>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</si>
  <si>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</si>
  <si>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</si>
  <si>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</si>
  <si>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</si>
  <si>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</si>
  <si>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</si>
  <si>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</si>
  <si>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</si>
  <si>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</si>
  <si>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</si>
  <si>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</si>
  <si>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</si>
  <si>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</si>
  <si>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</si>
  <si>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</si>
  <si>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</si>
  <si>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</si>
  <si>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</si>
  <si>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</si>
  <si>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</si>
  <si>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</si>
  <si>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</si>
  <si>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</si>
  <si>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</si>
  <si>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</si>
  <si>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</si>
  <si>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</si>
  <si>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</si>
  <si>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</si>
  <si>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</si>
  <si>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</si>
  <si>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</si>
  <si>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</si>
  <si>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</si>
  <si>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</si>
  <si>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</si>
  <si>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</si>
  <si>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</si>
  <si>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</si>
  <si>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</si>
  <si>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</si>
  <si>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</si>
  <si>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</si>
  <si>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</si>
  <si>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</si>
  <si>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</si>
  <si>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</si>
  <si>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</si>
  <si>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</si>
  <si>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</si>
  <si>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</si>
  <si>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</si>
  <si>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</si>
  <si>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</si>
  <si>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</si>
  <si>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</si>
  <si>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</si>
  <si>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</si>
  <si>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</si>
  <si>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</si>
  <si>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</si>
  <si>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</si>
  <si>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</si>
  <si>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</si>
  <si>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</si>
  <si>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</si>
  <si>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</si>
  <si>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</si>
  <si>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</si>
  <si>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</si>
  <si>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</si>
  <si>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</si>
  <si>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</si>
  <si>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</si>
  <si>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</si>
  <si>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</si>
  <si>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</si>
  <si>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</si>
  <si>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</si>
  <si>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</si>
  <si>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</si>
  <si>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</si>
  <si>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</si>
  <si>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</si>
  <si>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</si>
  <si>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</si>
  <si>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</si>
  <si>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</si>
  <si>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</si>
  <si>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</si>
  <si>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</si>
  <si>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</si>
  <si>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</si>
  <si>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</si>
  <si>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</si>
  <si>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</si>
  <si>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</si>
  <si>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</si>
  <si>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</si>
  <si>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</si>
  <si>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</si>
  <si>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</si>
  <si>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</si>
  <si>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</si>
  <si>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</si>
  <si>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</si>
  <si>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</si>
  <si>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</si>
  <si>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</si>
  <si>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</si>
  <si>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</si>
  <si>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</si>
  <si>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</si>
  <si>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</si>
  <si>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</si>
  <si>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</si>
  <si>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</si>
  <si>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</si>
  <si>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</si>
  <si>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</si>
  <si>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</si>
  <si>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</si>
  <si>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</si>
  <si>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</si>
  <si>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</si>
  <si>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</si>
  <si>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</si>
  <si>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</si>
  <si>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</si>
  <si>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</si>
  <si>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</si>
  <si>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</si>
  <si>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</si>
  <si>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</si>
  <si>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</si>
  <si>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</si>
  <si>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</si>
  <si>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</si>
  <si>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</si>
  <si>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</si>
  <si>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</si>
  <si>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</si>
  <si>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</si>
  <si>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</si>
  <si>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</si>
  <si>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</si>
  <si>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</si>
  <si>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</si>
  <si>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</si>
  <si>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</si>
  <si>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</si>
  <si>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</si>
  <si>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</si>
  <si>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</si>
  <si>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</si>
  <si>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</si>
  <si>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</si>
  <si>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</si>
  <si>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</si>
  <si>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</si>
  <si>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</si>
  <si>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</si>
  <si>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</si>
  <si>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</si>
  <si>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</si>
  <si>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</si>
  <si>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</si>
  <si>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</si>
  <si>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</si>
  <si>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</si>
  <si>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</si>
  <si>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</si>
  <si>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</si>
  <si>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</si>
  <si>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</si>
  <si>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</si>
  <si>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</si>
  <si>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</si>
  <si>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</si>
  <si>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</si>
  <si>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</si>
  <si>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</si>
  <si>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</si>
  <si>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</si>
  <si>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</si>
  <si>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</si>
  <si>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</si>
  <si>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</si>
  <si>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</si>
  <si>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</si>
  <si>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</si>
  <si>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</si>
  <si>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</si>
  <si>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</si>
  <si>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</si>
  <si>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</si>
  <si>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</si>
  <si>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</si>
  <si>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</si>
  <si>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</si>
  <si>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</si>
  <si>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</si>
  <si>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</si>
  <si>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</si>
  <si>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</si>
  <si>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</si>
  <si>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</si>
  <si>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</si>
  <si>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</si>
  <si>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</si>
  <si>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</si>
  <si>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</si>
  <si>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</si>
  <si>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</si>
  <si>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</si>
  <si>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</si>
  <si>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</si>
  <si>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</si>
  <si>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</si>
  <si>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</si>
  <si>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</si>
  <si>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</si>
  <si>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</si>
  <si>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</si>
  <si>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</si>
  <si>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</si>
  <si>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</si>
  <si>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</si>
  <si>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</si>
  <si>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</si>
  <si>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</si>
  <si>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</si>
  <si>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</si>
  <si>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</si>
  <si>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</si>
  <si>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</si>
  <si>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</si>
  <si>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</si>
  <si>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</si>
  <si>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</si>
  <si>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</si>
  <si>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</si>
  <si>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</si>
  <si>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</si>
  <si>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</si>
  <si>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</si>
  <si>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</si>
  <si>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</si>
  <si>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</si>
  <si>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</si>
  <si>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</si>
  <si>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</si>
  <si>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</si>
  <si>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</si>
  <si>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</si>
  <si>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</si>
  <si>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</si>
  <si>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</si>
  <si>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</si>
  <si>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</si>
  <si>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</si>
  <si>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</si>
  <si>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</si>
  <si>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</si>
  <si>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</si>
  <si>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</si>
  <si>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</si>
  <si>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</si>
  <si>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</si>
  <si>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</si>
  <si>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</si>
  <si>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</si>
  <si>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</si>
  <si>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</si>
  <si>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</si>
  <si>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</si>
  <si>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</si>
  <si>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</si>
  <si>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</si>
  <si>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</si>
  <si>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</si>
  <si>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</si>
  <si>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</si>
  <si>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</si>
  <si>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</si>
  <si>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</si>
  <si>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</si>
  <si>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</si>
  <si>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</si>
  <si>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</si>
  <si>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</si>
  <si>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</si>
  <si>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</si>
  <si>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</si>
  <si>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</si>
  <si>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</si>
  <si>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</si>
  <si>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</si>
  <si>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</si>
  <si>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</si>
  <si>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</si>
  <si>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</si>
  <si>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</si>
  <si>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</si>
  <si>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</si>
  <si>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</si>
  <si>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</si>
  <si>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</si>
  <si>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</si>
  <si>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</si>
  <si>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</si>
  <si>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</si>
  <si>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</si>
  <si>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</si>
  <si>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</si>
  <si>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</si>
  <si>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</si>
  <si>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</si>
  <si>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</si>
  <si>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</si>
  <si>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</si>
  <si>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</si>
  <si>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</si>
  <si>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</si>
  <si>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</si>
  <si>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</si>
  <si>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</si>
  <si>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</si>
  <si>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</si>
  <si>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</si>
  <si>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</si>
  <si>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</si>
  <si>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</si>
  <si>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</si>
  <si>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</si>
  <si>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</si>
  <si>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</si>
  <si>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</si>
  <si>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</si>
  <si>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</si>
  <si>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</si>
  <si>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</si>
  <si>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</si>
  <si>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</si>
  <si>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</si>
  <si>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</si>
  <si>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</si>
  <si>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</si>
  <si>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</si>
  <si>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</si>
  <si>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</si>
  <si>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</si>
  <si>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</si>
  <si>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</si>
  <si>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</si>
  <si>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</si>
  <si>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</si>
  <si>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</si>
  <si>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</si>
  <si>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</si>
  <si>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</si>
  <si>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</si>
  <si>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</si>
  <si>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</si>
  <si>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</si>
  <si>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</si>
  <si>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</si>
  <si>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</si>
  <si>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</si>
  <si>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</si>
  <si>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</si>
  <si>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</si>
  <si>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</si>
  <si>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</si>
  <si>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</si>
  <si>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</si>
  <si>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</si>
  <si>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</si>
  <si>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</si>
  <si>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</si>
  <si>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</si>
  <si>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</si>
  <si>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</si>
  <si>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</si>
  <si>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</si>
  <si>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</si>
  <si>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</si>
  <si>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</si>
  <si>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</si>
  <si>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</si>
  <si>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</si>
  <si>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</si>
  <si>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</si>
  <si>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</si>
  <si>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</si>
  <si>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</si>
  <si>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</si>
  <si>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</si>
  <si>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</si>
  <si>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</si>
  <si>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</si>
  <si>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</si>
  <si>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</si>
  <si>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</si>
  <si>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</si>
  <si>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</si>
  <si>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</si>
  <si>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predchádzajúce</t>
  </si>
  <si>
    <t>Z/S</t>
  </si>
  <si>
    <t>A.1.</t>
  </si>
  <si>
    <t>A.1.1.</t>
  </si>
  <si>
    <t>A.1.2.</t>
  </si>
  <si>
    <t>A.1.3.</t>
  </si>
  <si>
    <t>A.1.4.</t>
  </si>
  <si>
    <t>A.1.5.</t>
  </si>
  <si>
    <t>A.1.6.</t>
  </si>
  <si>
    <t>A.1.7.</t>
  </si>
  <si>
    <t>A.1.8.</t>
  </si>
  <si>
    <t>A.1.9.</t>
  </si>
  <si>
    <t>A.1.10.</t>
  </si>
  <si>
    <t>A.1.11.</t>
  </si>
  <si>
    <t>A.1.12.</t>
  </si>
  <si>
    <t>A.1.13.</t>
  </si>
  <si>
    <t>A.2.</t>
  </si>
  <si>
    <t>A.2.1.</t>
  </si>
  <si>
    <t>A.2.2.</t>
  </si>
  <si>
    <t>A.2.3.</t>
  </si>
  <si>
    <t>A.2.4.</t>
  </si>
  <si>
    <t>A.3.</t>
  </si>
  <si>
    <t>A.4.</t>
  </si>
  <si>
    <t>A.5.</t>
  </si>
  <si>
    <t>A.6.</t>
  </si>
  <si>
    <t>A.7.</t>
  </si>
  <si>
    <t>A.8.</t>
  </si>
  <si>
    <t>A.9.</t>
  </si>
  <si>
    <t>B.2.</t>
  </si>
  <si>
    <t>B.3.</t>
  </si>
  <si>
    <t>B.4.</t>
  </si>
  <si>
    <t>B.5.</t>
  </si>
  <si>
    <t>B.6.</t>
  </si>
  <si>
    <t>B.7.</t>
  </si>
  <si>
    <t xml:space="preserve">B.8. </t>
  </si>
  <si>
    <t>B.9.</t>
  </si>
  <si>
    <t>B.10.</t>
  </si>
  <si>
    <t>B.11</t>
  </si>
  <si>
    <t>B.12.</t>
  </si>
  <si>
    <t>B.13.</t>
  </si>
  <si>
    <t>B.14.</t>
  </si>
  <si>
    <t>B.15.</t>
  </si>
  <si>
    <t>B.16.</t>
  </si>
  <si>
    <t>B.17.</t>
  </si>
  <si>
    <t>B.18.</t>
  </si>
  <si>
    <t>B.19.</t>
  </si>
  <si>
    <t>C.1.1.</t>
  </si>
  <si>
    <t>C.1.2.</t>
  </si>
  <si>
    <t>C.1.3.</t>
  </si>
  <si>
    <t>C.1.4.</t>
  </si>
  <si>
    <t>C.1.5</t>
  </si>
  <si>
    <t>C.1.6.</t>
  </si>
  <si>
    <t>C.1.7.</t>
  </si>
  <si>
    <t>C.1.8.</t>
  </si>
  <si>
    <t>C.2.</t>
  </si>
  <si>
    <t>C.2.1.</t>
  </si>
  <si>
    <t>C.2.2.</t>
  </si>
  <si>
    <t>C.2.3.</t>
  </si>
  <si>
    <t>C.2.4.</t>
  </si>
  <si>
    <t>C.2.5.</t>
  </si>
  <si>
    <t>C.2.6.</t>
  </si>
  <si>
    <t>C.2.7.</t>
  </si>
  <si>
    <t>C.2.8.</t>
  </si>
  <si>
    <t>C.2.9.</t>
  </si>
  <si>
    <t>C.3.</t>
  </si>
  <si>
    <t>C.4.</t>
  </si>
  <si>
    <t>C.5.</t>
  </si>
  <si>
    <t>C.6.</t>
  </si>
  <si>
    <t>C.7.</t>
  </si>
  <si>
    <t>C.8.</t>
  </si>
  <si>
    <t>C.9.</t>
  </si>
  <si>
    <t>Čisté peňažné toky z finančnej činnosti</t>
  </si>
  <si>
    <t>Musi byt NULA</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</si>
  <si>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</si>
  <si>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</si>
  <si>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</si>
  <si>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</si>
  <si>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</si>
  <si>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</si>
  <si>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</si>
  <si>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</si>
  <si>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</si>
  <si>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</si>
  <si>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</si>
  <si>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</si>
  <si>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</si>
  <si>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</si>
  <si>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</si>
  <si>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</si>
  <si>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</si>
  <si>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</si>
  <si>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</si>
  <si>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</si>
  <si>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</si>
  <si>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</si>
  <si>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</si>
  <si>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</si>
  <si>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</si>
  <si>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</si>
  <si>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</si>
  <si>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</si>
  <si>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</si>
  <si>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</si>
  <si>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</si>
  <si>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</si>
  <si>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</si>
  <si>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</si>
  <si>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</si>
  <si>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</si>
  <si>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</si>
  <si>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</si>
  <si>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</si>
  <si>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</si>
  <si>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</si>
  <si>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</si>
  <si>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</si>
  <si>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</si>
  <si>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</si>
  <si>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</si>
  <si>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</si>
  <si>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</si>
  <si>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</si>
  <si>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</si>
  <si>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</si>
  <si>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</si>
  <si>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</si>
  <si>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</si>
  <si>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</si>
  <si>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</si>
  <si>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</si>
  <si>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</si>
  <si>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</si>
  <si>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</si>
  <si>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</si>
  <si>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</si>
  <si>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</si>
  <si>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</si>
  <si>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</si>
  <si>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</si>
  <si>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</si>
  <si>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</si>
  <si>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</si>
  <si>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</si>
  <si>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</si>
  <si>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</si>
  <si>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</si>
  <si>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</si>
  <si>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</si>
  <si>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</si>
  <si>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</si>
  <si>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</si>
  <si>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</si>
  <si>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</si>
  <si>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</si>
  <si>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</si>
  <si>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</si>
  <si>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</si>
  <si>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</si>
  <si>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</si>
  <si>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</si>
  <si>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</si>
  <si>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</si>
  <si>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</si>
  <si>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</si>
  <si>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</si>
  <si>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</si>
  <si>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</si>
  <si>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</si>
  <si>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</si>
  <si>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</si>
  <si>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</si>
  <si>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</si>
  <si>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</si>
  <si>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</si>
  <si>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</si>
  <si>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</si>
  <si>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</si>
  <si>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</si>
  <si>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</si>
  <si>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</si>
  <si>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</si>
  <si>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</si>
  <si>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</si>
  <si>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</si>
  <si>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</si>
  <si>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</si>
  <si>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</si>
  <si>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</si>
  <si>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</si>
  <si>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</si>
  <si>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</si>
  <si>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</si>
  <si>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</si>
  <si>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</si>
  <si>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</si>
  <si>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</si>
  <si>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</si>
  <si>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</si>
  <si>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</si>
  <si>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</si>
  <si>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</si>
  <si>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</si>
  <si>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</si>
  <si>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</si>
  <si>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</si>
  <si>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</si>
  <si>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</si>
  <si>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</si>
  <si>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</si>
  <si>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</si>
  <si>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</si>
  <si>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</si>
  <si>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</si>
  <si>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</si>
  <si>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</si>
  <si>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</si>
  <si>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</si>
  <si>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</si>
  <si>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</si>
  <si>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</si>
  <si>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</si>
  <si>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</si>
  <si>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</si>
  <si>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</si>
  <si>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</si>
  <si>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</si>
  <si>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</si>
  <si>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</si>
  <si>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</si>
  <si>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</si>
  <si>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</si>
  <si>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</si>
  <si>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</si>
  <si>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</si>
  <si>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</si>
  <si>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</si>
  <si>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</si>
  <si>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</si>
  <si>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</si>
  <si>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</si>
  <si>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</si>
  <si>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</si>
  <si>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</si>
  <si>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</si>
  <si>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</si>
  <si>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</si>
  <si>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</si>
  <si>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</si>
  <si>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</si>
  <si>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</si>
  <si>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</si>
  <si>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</si>
  <si>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</si>
  <si>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</si>
  <si>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</si>
  <si>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</si>
  <si>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</si>
  <si>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</si>
  <si>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</si>
  <si>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</si>
  <si>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</si>
  <si>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</si>
  <si>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</si>
  <si>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</si>
  <si>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</si>
  <si>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</si>
  <si>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</si>
  <si>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</si>
  <si>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</si>
  <si>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</si>
  <si>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</si>
  <si>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</si>
  <si>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</si>
  <si>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</si>
  <si>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</si>
  <si>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</si>
  <si>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</si>
  <si>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</si>
  <si>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</si>
  <si>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</si>
  <si>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</si>
  <si>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</si>
  <si>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</si>
  <si>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</si>
  <si>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</si>
  <si>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</si>
  <si>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</si>
  <si>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</si>
  <si>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</si>
  <si>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</si>
  <si>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</si>
  <si>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</si>
  <si>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</si>
  <si>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</si>
  <si>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</si>
  <si>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</si>
  <si>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</si>
  <si>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</si>
  <si>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</si>
  <si>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</si>
  <si>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</si>
  <si>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</si>
  <si>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</si>
  <si>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</si>
  <si>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</si>
  <si>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</si>
  <si>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</si>
  <si>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</si>
  <si>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</si>
  <si>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</si>
  <si>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</si>
  <si>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</si>
  <si>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</si>
  <si>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</si>
  <si>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</si>
  <si>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</si>
  <si>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</si>
  <si>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</si>
  <si>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</si>
  <si>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</si>
  <si>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</si>
  <si>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</si>
  <si>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</si>
  <si>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</si>
  <si>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</si>
  <si>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</si>
  <si>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</si>
  <si>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</si>
  <si>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</si>
  <si>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</si>
  <si>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</si>
  <si>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</si>
  <si>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</si>
  <si>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</si>
  <si>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</si>
  <si>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</si>
  <si>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</si>
  <si>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</si>
  <si>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</si>
  <si>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</si>
  <si>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</si>
  <si>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</si>
  <si>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</si>
  <si>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</si>
  <si>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</si>
  <si>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</si>
  <si>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</si>
  <si>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</si>
  <si>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</si>
  <si>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t>Predseda:</t>
  </si>
  <si>
    <t>Podpredseda:</t>
  </si>
  <si>
    <t>Predstavenstvo (Konatelia)</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</si>
  <si>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</si>
  <si>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</si>
  <si>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</si>
  <si>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</si>
  <si>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</si>
  <si>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</si>
  <si>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</si>
  <si>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</si>
  <si>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</si>
  <si>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</si>
  <si>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</si>
  <si>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</si>
  <si>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</si>
  <si>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</si>
  <si>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Stroje, prístroje a zariadenia</t>
  </si>
  <si>
    <t>Dopravné prostriedky</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</si>
  <si>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</si>
  <si>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</si>
  <si>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Zásoby vytvorené vlastnou činnosťou sa oceňujú vlastnými nákladmi. Vlastné náklady zahŕňajú priame materiálové a mzdové náklady a nepriame výrobné náklady. Výrobné režijné náklady zahŕňajú popis.</t>
  </si>
  <si>
    <t xml:space="preserve">V prípade prechodného zníženia úžitkovej hodnoty zásob sa tvorí  opravná položka. </t>
  </si>
  <si>
    <t>d)    Zásoby</t>
  </si>
  <si>
    <t>c)    Finančný majetok</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</si>
  <si>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</si>
  <si>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</si>
  <si>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</si>
  <si>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Podmienené záväzky (pokiaľ existujú) nie sú vykázané súvahe z dôvodu vysokej neistoty pri stanovení ich výšky,  alebo termínu plnenia.</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</si>
  <si>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</si>
  <si>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</si>
  <si>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</si>
  <si>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</si>
  <si>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</si>
  <si>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</si>
  <si>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</si>
  <si>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</si>
  <si>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</si>
  <si>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</si>
  <si>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r>
      <t>4.</t>
    </r>
    <r>
      <rPr>
        <b/>
        <sz val="7"/>
        <color theme="1"/>
        <rFont val="Times New Roman"/>
        <family val="1"/>
        <charset val="238"/>
      </rPr>
      <t>      </t>
    </r>
    <r>
      <rPr>
        <b/>
        <u/>
        <sz val="10"/>
        <color theme="1"/>
        <rFont val="Arial"/>
        <family val="2"/>
        <charset val="238"/>
      </rPr>
      <t>DLHODOBÝ MAJETOK</t>
    </r>
  </si>
  <si>
    <t>Poistenie majetku</t>
  </si>
  <si>
    <t>Informácie o opravných položkách k zásobám</t>
  </si>
  <si>
    <t xml:space="preserve">Zúčtovanie OP z dôvodu zániku opodstat-
nenosti
</t>
  </si>
  <si>
    <t>Informácie o zásobách, na ktoré je zriadené záložné právo a o zásobách, pri ktorých má účtovná jednotka obmedzené právo s nimi nakladať</t>
  </si>
  <si>
    <r>
      <t xml:space="preserve">5.      </t>
    </r>
    <r>
      <rPr>
        <b/>
        <u/>
        <sz val="10"/>
        <color theme="1"/>
        <rFont val="Arial"/>
        <family val="2"/>
        <charset val="238"/>
      </rPr>
      <t>ZÁSOBY</t>
    </r>
  </si>
  <si>
    <t>12.2</t>
  </si>
  <si>
    <t>14.1</t>
  </si>
  <si>
    <t>14.2</t>
  </si>
  <si>
    <t>14.3</t>
  </si>
  <si>
    <t>14.4</t>
  </si>
  <si>
    <t>Informácie o vývoji opravnej položky k pohľadávkam</t>
  </si>
  <si>
    <t>Informácie o vekovej štruktúre pohľadávok</t>
  </si>
  <si>
    <t>Informácie o pohľadávkach zabezpečených záložným právom alebo inou formou zabezpečenia</t>
  </si>
  <si>
    <t>Informácie o krátkodobom finančnom majetku</t>
  </si>
  <si>
    <t>18.2</t>
  </si>
  <si>
    <t>Informácie o významných položkách časového rozlíšenia</t>
  </si>
  <si>
    <t>Informácie o rozdelení účtovného zisku alebo o vysporiadaní účtovnej straty</t>
  </si>
  <si>
    <t>24.1</t>
  </si>
  <si>
    <t>24.2.</t>
  </si>
  <si>
    <t>Informácie o rezervách</t>
  </si>
  <si>
    <t>25.1</t>
  </si>
  <si>
    <t>25.2</t>
  </si>
  <si>
    <t>Informácie o záväzkoch</t>
  </si>
  <si>
    <t>Záväzky zabezpečené záložným právom / zárukou v prospech veriteľa:</t>
  </si>
  <si>
    <t>Záväzok</t>
  </si>
  <si>
    <t>(EUR)</t>
  </si>
  <si>
    <t>Popis zaistenia</t>
  </si>
  <si>
    <t>Informácie o bankových úveroch, pôžičkách a krátkodobých finančných výpomociach</t>
  </si>
  <si>
    <t>Krátkodobé pôžičky</t>
  </si>
  <si>
    <t>Krátkodobé finančné výpomoci</t>
  </si>
  <si>
    <t>29.2</t>
  </si>
  <si>
    <t>29.1</t>
  </si>
  <si>
    <t xml:space="preserve">1. </t>
  </si>
  <si>
    <t xml:space="preserve">2. </t>
  </si>
  <si>
    <t xml:space="preserve">3. </t>
  </si>
  <si>
    <t>Prehľad splatnosti bankových úverov a finančných výpomocí:</t>
  </si>
  <si>
    <t>Bankové úvery</t>
  </si>
  <si>
    <t>Finančné výpomoci</t>
  </si>
  <si>
    <t xml:space="preserve">Informácie o odloženej daňovej pohľadávke alebo o odloženom daňovom záväzku </t>
  </si>
  <si>
    <t>Informácie o významných položkách časového rozlíšenia na strane pasív</t>
  </si>
  <si>
    <t>Výdavky budúcich období krátkodobé, z toho:</t>
  </si>
  <si>
    <t>32.1</t>
  </si>
  <si>
    <t>32.2</t>
  </si>
  <si>
    <t>Revenues from merchandise (604,607)</t>
  </si>
  <si>
    <t>43.1</t>
  </si>
  <si>
    <t>43.2</t>
  </si>
  <si>
    <t>Tržby</t>
  </si>
  <si>
    <t>Informácie o tržbách</t>
  </si>
  <si>
    <t>Informácie o výnosoch pri aktivácii nákladov a o výnosoch z hospodárskej činnosti, finančnej činnosti a mimoriadnej činnosti</t>
  </si>
  <si>
    <t>Informácie o čistom obrate</t>
  </si>
  <si>
    <t>Náklady</t>
  </si>
  <si>
    <t>Informácie o nákladoch</t>
  </si>
  <si>
    <t>Dane z príjmov</t>
  </si>
  <si>
    <t>Informácie o daniach z príjmov</t>
  </si>
  <si>
    <t>Daň v %</t>
  </si>
  <si>
    <t>Údaje o príjmoch a výhodách členov štatutárnych, dozorných a iných orgánov</t>
  </si>
  <si>
    <t>46.1</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</si>
  <si>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</si>
  <si>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</si>
  <si>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</si>
  <si>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</si>
  <si>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</si>
  <si>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</si>
  <si>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</si>
  <si>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</si>
  <si>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</si>
  <si>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</si>
  <si>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b)   Dlhodobý hmotný majetok</t>
  </si>
  <si>
    <t>Informácie o dlhodobom hmotnom majetku</t>
  </si>
  <si>
    <t>5.1</t>
  </si>
  <si>
    <t>Pestovateľ-  ské celky 
trvalých porastov</t>
  </si>
  <si>
    <t>5.2</t>
  </si>
  <si>
    <t>7.1</t>
  </si>
  <si>
    <t>7.2</t>
  </si>
  <si>
    <t>POZNÁMKY</t>
  </si>
  <si>
    <t>priebežná</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</si>
  <si>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</si>
  <si>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</si>
  <si>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</si>
  <si>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</si>
  <si>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</si>
  <si>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</si>
  <si>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</si>
  <si>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</si>
  <si>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</si>
  <si>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</si>
  <si>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</si>
  <si>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</si>
  <si>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</si>
  <si>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</si>
  <si>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</si>
  <si>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</si>
  <si>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</si>
  <si>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</si>
  <si>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</si>
  <si>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</si>
  <si>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</si>
  <si>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</si>
  <si>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</si>
  <si>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</si>
  <si>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</si>
  <si>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</si>
  <si>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</si>
  <si>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</si>
  <si>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</si>
  <si>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</si>
  <si>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</si>
  <si>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</si>
  <si>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</si>
  <si>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</si>
  <si>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</si>
  <si>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</si>
  <si>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</si>
  <si>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</si>
  <si>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</si>
  <si>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</si>
  <si>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</si>
  <si>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</si>
  <si>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</si>
  <si>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</si>
  <si>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</si>
  <si>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</si>
  <si>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</si>
  <si>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</si>
  <si>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</si>
  <si>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</si>
  <si>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</si>
  <si>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</si>
  <si>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</si>
  <si>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</si>
  <si>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</si>
  <si>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</si>
  <si>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</si>
  <si>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</si>
  <si>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</si>
  <si>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</si>
  <si>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</si>
  <si>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</si>
  <si>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</si>
  <si>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</si>
  <si>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</si>
  <si>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</si>
  <si>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</si>
  <si>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</si>
  <si>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</si>
  <si>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</si>
  <si>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</si>
  <si>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</si>
  <si>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</si>
  <si>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</si>
  <si>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</si>
  <si>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</si>
  <si>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</si>
  <si>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</si>
  <si>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</si>
  <si>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</si>
  <si>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</si>
  <si>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</si>
  <si>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</si>
  <si>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</si>
  <si>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</si>
  <si>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</si>
  <si>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</si>
  <si>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</si>
  <si>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</si>
  <si>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</si>
  <si>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</si>
  <si>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</si>
  <si>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</si>
  <si>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</si>
  <si>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</si>
  <si>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</si>
  <si>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</si>
  <si>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</si>
  <si>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</si>
  <si>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</si>
  <si>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</si>
  <si>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</si>
  <si>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</si>
  <si>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</si>
  <si>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</si>
  <si>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</si>
  <si>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</si>
  <si>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</si>
  <si>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</si>
  <si>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</si>
  <si>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</si>
  <si>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</si>
  <si>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</si>
  <si>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</si>
  <si>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</si>
  <si>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</si>
  <si>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</si>
  <si>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</si>
  <si>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</si>
  <si>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</si>
  <si>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</si>
  <si>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</si>
  <si>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</si>
  <si>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</si>
  <si>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</si>
  <si>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</si>
  <si>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</si>
  <si>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</si>
  <si>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</si>
  <si>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</si>
  <si>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</si>
  <si>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</si>
  <si>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</si>
  <si>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</si>
  <si>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</si>
  <si>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</si>
  <si>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</si>
  <si>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</si>
  <si>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</si>
  <si>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</si>
  <si>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</si>
  <si>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</si>
  <si>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</si>
  <si>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</si>
  <si>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</si>
  <si>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</si>
  <si>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</si>
  <si>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</si>
  <si>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</si>
  <si>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</si>
  <si>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</si>
  <si>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</si>
  <si>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</si>
  <si>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</si>
  <si>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</si>
  <si>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</si>
  <si>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</si>
  <si>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</si>
  <si>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</si>
  <si>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</si>
  <si>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</si>
  <si>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</si>
  <si>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</si>
  <si>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</si>
  <si>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</si>
  <si>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</si>
  <si>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</si>
  <si>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</si>
  <si>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</si>
  <si>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</si>
  <si>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</si>
  <si>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</si>
  <si>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</si>
  <si>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</si>
  <si>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</si>
  <si>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</si>
  <si>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</si>
  <si>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</si>
  <si>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</si>
  <si>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</si>
  <si>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</si>
  <si>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</si>
  <si>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</si>
  <si>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</si>
  <si>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</si>
  <si>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</si>
  <si>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</si>
  <si>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</si>
  <si>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</si>
  <si>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</si>
  <si>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</si>
  <si>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</si>
  <si>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</si>
  <si>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</si>
  <si>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</si>
  <si>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</si>
  <si>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</si>
  <si>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</si>
  <si>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</si>
  <si>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</si>
  <si>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</si>
  <si>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</si>
  <si>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</si>
  <si>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</si>
  <si>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</si>
  <si>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</si>
  <si>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</si>
  <si>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</si>
  <si>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</si>
  <si>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</si>
  <si>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</si>
  <si>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</si>
  <si>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</si>
  <si>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</si>
  <si>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</si>
  <si>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</si>
  <si>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</si>
  <si>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</si>
  <si>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</si>
  <si>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</si>
  <si>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</si>
  <si>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</si>
  <si>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</si>
  <si>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</si>
  <si>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</si>
  <si>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</si>
  <si>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</si>
  <si>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</si>
  <si>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</si>
  <si>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</si>
  <si>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</si>
  <si>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</si>
  <si>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</si>
  <si>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</si>
  <si>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</si>
  <si>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</si>
  <si>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</si>
  <si>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</si>
  <si>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</si>
  <si>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</si>
  <si>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</si>
  <si>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</si>
  <si>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</si>
  <si>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</si>
  <si>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</si>
  <si>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</si>
  <si>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</si>
  <si>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</si>
  <si>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</si>
  <si>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</si>
  <si>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</si>
  <si>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</si>
  <si>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</si>
  <si>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</si>
  <si>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</si>
  <si>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</si>
  <si>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</si>
  <si>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</si>
  <si>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</si>
  <si>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</si>
  <si>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</si>
  <si>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</si>
  <si>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</si>
  <si>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</si>
  <si>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</si>
  <si>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</si>
  <si>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</si>
  <si>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</si>
  <si>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</si>
  <si>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</si>
  <si>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</si>
  <si>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</si>
  <si>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</si>
  <si>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</si>
  <si>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</si>
  <si>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</si>
  <si>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</si>
  <si>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</si>
  <si>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</si>
  <si>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</si>
  <si>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</si>
  <si>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</si>
  <si>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</si>
  <si>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</si>
  <si>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</si>
  <si>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</si>
  <si>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</si>
  <si>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</si>
  <si>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</si>
  <si>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</si>
  <si>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</si>
  <si>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</si>
  <si>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</si>
  <si>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</si>
  <si>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</si>
  <si>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</si>
  <si>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</si>
  <si>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</si>
  <si>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</si>
  <si>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</si>
  <si>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</si>
  <si>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</si>
  <si>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</si>
  <si>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</si>
  <si>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</si>
  <si>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</si>
  <si>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</si>
  <si>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</si>
  <si>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</si>
  <si>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</si>
  <si>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</si>
  <si>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 xml:space="preserve"> - </t>
  </si>
  <si>
    <t>xxxxxx</t>
  </si>
  <si>
    <t>Bežné účty v banke alebo v pobočke zahraničnej banky</t>
  </si>
  <si>
    <t>Suma istiny v eurách za bežné účtovné obdobie</t>
  </si>
  <si>
    <t>Vplyv nevykázanej odloženej daňovej pohľadávky</t>
  </si>
  <si>
    <t>Zmena sadzby dane</t>
  </si>
  <si>
    <t>Informácie o štruktúre spoločníkov/akcionárov ku dňu, ku ktorému sa zostavuje účtovná závierka a o štruktúre spoločníkov/akcionárov do dňa jej zmeny v priebehu účtovného obdobia</t>
  </si>
  <si>
    <t>2.1</t>
  </si>
  <si>
    <t>2.2</t>
  </si>
  <si>
    <t>Náklady voči audítorovi, audítorskej spoločnosti, z toho:</t>
  </si>
  <si>
    <t>Náklady voči audítorovi, audítorskej spoločnosti</t>
  </si>
  <si>
    <t>Informácie o ekonomických vzťahoch  medzi účtovnou jednotkou a spriaznenými osobami</t>
  </si>
  <si>
    <t>Aktivácia nákladov a výnosy z hospodárskej činnosti, finančnej činnosti a mimoriadnej činnosti</t>
  </si>
  <si>
    <t>page</t>
  </si>
  <si>
    <r>
      <t>1.      </t>
    </r>
    <r>
      <rPr>
        <b/>
        <u/>
        <sz val="10"/>
        <color theme="1"/>
        <rFont val="Arial"/>
        <family val="2"/>
        <charset val="238"/>
      </rPr>
      <t>DESCRIPTION OF THE COMPANY</t>
    </r>
  </si>
  <si>
    <t xml:space="preserve">Name of the Company ("the Company") is a limited liability / joint-stock company, established on DD/MM/YYYY and incorporated on DD/MM/YYYY with the Commercial Register of the District Court xxxxxxx, Section xxx, Insert No. xxxx. Its registered office is address of the Company, Slovak Republic and its registration number is ICO. </t>
  </si>
  <si>
    <t>Its main activities are as follows:</t>
  </si>
  <si>
    <t>Information on the number of employees:</t>
  </si>
  <si>
    <t>Item</t>
  </si>
  <si>
    <t>Current accounting period</t>
  </si>
  <si>
    <t>Average number of employees</t>
  </si>
  <si>
    <t>Number of employees as at the balance sheet date, of whom:</t>
  </si>
  <si>
    <t>Managers</t>
  </si>
  <si>
    <t>Information on the structure of owners/shareholders as at the balance sheet date and on the structure of owners /shareholders up to its change during the accounting period:</t>
  </si>
  <si>
    <t>Owner/Shareholder</t>
  </si>
  <si>
    <t>Share in registered capital</t>
  </si>
  <si>
    <t>In absolute terms</t>
  </si>
  <si>
    <t>%</t>
  </si>
  <si>
    <t>Share in voting rights %</t>
  </si>
  <si>
    <t>Share in voting rights    %</t>
  </si>
  <si>
    <t>Other share in remaining items of equity and RC %</t>
  </si>
  <si>
    <t>Total</t>
  </si>
  <si>
    <t>Owner/Shareholder up to the date of change in the structure of owners/shareholders</t>
  </si>
  <si>
    <t>Date of change</t>
  </si>
  <si>
    <t xml:space="preserve">Other share 
in remaining items 
of equity and RC %
</t>
  </si>
  <si>
    <t>The Company is a part of xxx Group. The parent company is parent company name and the ultimate parent company is ultimate parent of the company name. Consolidated financial statements for the whole Group are prepared by parent company/ultimate parent company. These consolidated financial statements are available at the registered office of parent company/ultimate parent company.</t>
  </si>
  <si>
    <t>The Company is released from the obligation to prepare consolidated financial statements and a consolidated annual report as per Section 22 (9) of the Act on Accounting, as (business name and registered seat of the parent accounting entity) is preparing the consolidated financial statements under EU regulations, which include the accounting entity and all its subsidiaries (business name and registered seat of subsidiary accounting entities).</t>
  </si>
  <si>
    <t>The Company has unlimited liability in ________. / The Company does not have unlimited liability in any company.</t>
  </si>
  <si>
    <t>Board of Directors (Statutory representatives)</t>
  </si>
  <si>
    <t>Chair:</t>
  </si>
  <si>
    <t>Vice-Chair:</t>
  </si>
  <si>
    <t>Member:</t>
  </si>
  <si>
    <t>Supervisory Board</t>
  </si>
  <si>
    <t>Vice-chair:</t>
  </si>
  <si>
    <t>The Company has a / has no foreign branch. The Company has entered into bankruptcy proceedings, consolidation, merger, division, transformation ……. (Please specify.)</t>
  </si>
  <si>
    <r>
      <t>2.</t>
    </r>
    <r>
      <rPr>
        <b/>
        <sz val="7"/>
        <color theme="1"/>
        <rFont val="Times New Roman"/>
        <family val="1"/>
        <charset val="238"/>
      </rPr>
      <t xml:space="preserve">       </t>
    </r>
    <r>
      <rPr>
        <b/>
        <u/>
        <sz val="10"/>
        <color theme="1"/>
        <rFont val="Arial"/>
        <family val="2"/>
        <charset val="238"/>
      </rPr>
      <t>BASIS FOR PREPARATION OF THE FINANCIAL STATEMENTS</t>
    </r>
  </si>
  <si>
    <t xml:space="preserve">The financial statements were prepared in accordance with Act No. 431/2002 Coll. on Accounting as amended, on a going-concern basis and are presented as ordinary/extraordinary financial statements. </t>
  </si>
  <si>
    <r>
      <t>3.</t>
    </r>
    <r>
      <rPr>
        <b/>
        <sz val="7"/>
        <color theme="1"/>
        <rFont val="Times New Roman"/>
        <family val="1"/>
        <charset val="238"/>
      </rPr>
      <t>      </t>
    </r>
    <r>
      <rPr>
        <b/>
        <u/>
        <sz val="10"/>
        <color theme="1"/>
        <rFont val="Arial"/>
        <family val="2"/>
        <charset val="238"/>
      </rPr>
      <t>ACCOUNTING POLICIES AND METHODS</t>
    </r>
  </si>
  <si>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</si>
  <si>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</si>
  <si>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</si>
  <si>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Non-current intangible assets acquired in any other manner are stated at valuation method.</t>
  </si>
  <si>
    <t xml:space="preserve">Goodwill / negative goodwill is the difference between the acquisition cost and the Company's share in the fair value of the identifiable assets acquired, less the liabilities assumed. </t>
  </si>
  <si>
    <t>Depreciation</t>
  </si>
  <si>
    <t>Non-current intangible assets are depreciated over their estimated useful life. The estimated useful life, depreciation method and depreciation rate for individual non-current intangible assets are as follows:</t>
  </si>
  <si>
    <t>Estimated useful life</t>
  </si>
  <si>
    <t>Annual depreciation rate</t>
  </si>
  <si>
    <t>Depreciation method</t>
  </si>
  <si>
    <t>Development costs</t>
  </si>
  <si>
    <t>Software</t>
  </si>
  <si>
    <t>Valuable rights</t>
  </si>
  <si>
    <t>Other non-current intangible assets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</si>
  <si>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</si>
  <si>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</si>
  <si>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</si>
  <si>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</si>
  <si>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Non-current tangible assets acquired free of charge are stated at their replacement cost and are credited to Other Capital Funds. The replacement cost of these assets is based on description of valuation.</t>
  </si>
  <si>
    <t>Non-current tangible assets acquired in any other manner are stated at valuation method.</t>
  </si>
  <si>
    <t>The costs of technical improvements to non-current tangible assets are capitalized. Repairs and maintenance costs are expensed as incurred.</t>
  </si>
  <si>
    <t xml:space="preserve">Any gain or loss on the revaluation of acquired assets represents the difference between the valuation of an enterprise (or its part) acquired mainly by purchase or contribution, or between the valuation of assets and liabilities made within the Company’s transformation (except the change in its legal form), and the aggregate of individually revalued asset components in the accounts of a selling, contributing or dissolving accounting entity, net of liabilities assumed. </t>
  </si>
  <si>
    <t xml:space="preserve">The following paragraph applies to the provision for acquired assets made before 1 January 2004: </t>
  </si>
  <si>
    <t xml:space="preserve">A provision for acquired assets was set up in 200X as the difference between the net book value of 
a part of an enterprise acquired through the privatization process, by purchase or contribution, and the value approved by the General Meeting. As a result of the revaluation of acquired assets, a proportion of the provision was recorded as an increase in the net book value of the relevant assets. (Specify in detail, if necessary.) This provision is recognized in Gain or Loss on revaluation of acquired assets in the accompanying balance sheet.
</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</si>
  <si>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</si>
  <si>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</si>
  <si>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</si>
  <si>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</si>
  <si>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</si>
  <si>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</si>
  <si>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Current financial assets consist of  stamps and vouchers, cash in hand and in bank, held-for-trading securities, held-to-maturity debt securities falling due within one year, own shares, own bonds and other available-for-sale securities.</t>
  </si>
  <si>
    <t>Non-current financial assets consist of ownership interests, available-for-sale securities and interests, and held-to-maturity debt securities.</t>
  </si>
  <si>
    <t>Held-for-trading securities are securities that are held for the purpose of trading in the public market in order to generate profit from the price variances in the short-run which, however, will not exceed one year. Held-to-maturity securities are securities with a fixed maturity that the Company intends and is able to hold to maturity. Available-for-sale securities and interests are any securities and interests that are not held for trading or held to maturity or ownership interest.</t>
  </si>
  <si>
    <t>At the balance sheet date, the individual components of financial assets are revalued using the following method:</t>
  </si>
  <si>
    <t>Held-for-trading securities and available-for-sale securities are revalued to their fair value; the change in the fair value is expensed or recognized to income, as appropriate.</t>
  </si>
  <si>
    <t xml:space="preserve">Ownership interests are revalued using the equity method; the change in the carrying amount is recognised in equity through the revaluation reserve for assets and liabilities (cost less adjustments). </t>
  </si>
  <si>
    <t>Held-to-maturity securities are adjusted for the difference between the acquisition cost without coupon and the nominal value; the difference is recognized as revenue or expense on an accrual basis.</t>
  </si>
  <si>
    <t>Fair value is the market value that is published by the relevant domestic or foreign stock exchange; if the market value is not available from a public market, it is a valuation amount given in a qualified estimate or in a certified expert’s opinion.</t>
  </si>
  <si>
    <t>If there is a decrease in the carrying value of financial assets that are not revalued at the balance sheet date, the difference is deemed a temporary diminution in value and is recognised as a provision.</t>
  </si>
  <si>
    <t>d)    Inventory</t>
  </si>
  <si>
    <t>Inventory is stated at acquisition cost using the first-in, first-out (“FIFO”- the first price for the valuation of additions to inventory is used as the first price for the valuation of disposal of inventory) / standard costing and price variances / weighted average methods. The cost includes the purchase price and related costs (freight, customs duty, commission, etc.). Any discounts and rebates received decrease the cost of inventory.</t>
  </si>
  <si>
    <t>Internally generated inventory is stated at own costs. Own costs include direct material and labour costs and production overheads. Production overheads include ________________________.</t>
  </si>
  <si>
    <t>Inventory acquired in any other manner is stated using the valuation method.</t>
  </si>
  <si>
    <t xml:space="preserve">A provision is recognised in the event of a temporary diminution in the value of inventory. </t>
  </si>
  <si>
    <t>e)    Construction Contracts</t>
  </si>
  <si>
    <t>Construction contracts are stated using the percentage-of-completion method; percentage of completion is set as (specify a relevant method):</t>
  </si>
  <si>
    <t>Proportion of actual costs incurred to total budgeted costs,</t>
  </si>
  <si>
    <t>Evaluation of work performed, e.g. hours worked, number of transactions completed,</t>
  </si>
  <si>
    <t>Completion of some parts of the contract, e.g. completion of a house floor against the total number of floors to be completed.</t>
  </si>
  <si>
    <t xml:space="preserve">If the outcome of a construction contract as at the balance sheet date cannot be reliably estimated, the contract revenue is to be recognized to the extent of the contracted costs incurred in the accounting period for which it is probable that they will be recoverable (hereinafter referred to as the “zero-profit method”). The possibility of making a reliable estimate of the outcome of a construction contract is always to be assessed as at the balance sheet date. </t>
  </si>
  <si>
    <t xml:space="preserve">f)    Construction of Real Estate Held for Sale </t>
  </si>
  <si>
    <t>A construction contract for real estate held for sale is accounted for on the basis of the assessment by the contractor of continuous transfer indicators, a decision by the contractor on the existence of a continuous transfer, assessment and description of indicators is to be presented in the notes to the financial statements.</t>
  </si>
  <si>
    <t>Real estate under construction for sale is valued using the percentage of completion method or the zero-profit method.</t>
  </si>
  <si>
    <t>g)    Receivables</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</si>
  <si>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</si>
  <si>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If the remaining maturity of a receivable is longer than one year, a provision is made representing the difference between the nominal and present value of the receivable.</t>
  </si>
  <si>
    <t>h)    Deferred Expenses and Accrued Revenues</t>
  </si>
  <si>
    <t>Deferred expenses and accrued revenues are stated at their nominal amount and recognized on an accrual basis.</t>
  </si>
  <si>
    <t xml:space="preserve">i)    Liabilities </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</si>
  <si>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</si>
  <si>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</si>
  <si>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j)    Provisions</t>
  </si>
  <si>
    <t>Provisions are liabilities of uncertain timing or amount and are created for known business risks or losses. They are stated at the expected amount of the liability.</t>
  </si>
  <si>
    <t>Contingent liabilities, if any, are not recognized on the balance sheet due to significant uncertainty as to their amount, nature or timing.</t>
  </si>
  <si>
    <t>k)    Deferred Revenues and Accrued Expenses</t>
  </si>
  <si>
    <t>Deferred revenues and accrued expenses are stated at their nominal value and recognized on an accrual basis.</t>
  </si>
  <si>
    <t>l)    Equity</t>
  </si>
  <si>
    <t xml:space="preserve">Equity consists of share capital, share premium, capital funds, revaluation reserve, legal reserve fund and profit/loss to be approved. </t>
  </si>
  <si>
    <t>The Company’s share capital is stated in the amount recorded in the Commercial Register with the District / Regional Court. Any increase or decrease in the share capital pursuant to a decision made by the General Meeting, which was not entered in the Commercial Register at the reporting date, is recognized as a change in share capital. Contributions in excess of the share capital are recorded as share premiums. Other capital funds consist of monetary and non-monetary contributions in excess of share capital, tangible assets donations ______, etc.</t>
  </si>
  <si>
    <t xml:space="preserve">The Company creates a reserve fund description.  </t>
  </si>
  <si>
    <t>m)    Foreign Currency Transactions</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</si>
  <si>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</si>
  <si>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</si>
  <si>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</si>
  <si>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n)    Revenues</t>
  </si>
  <si>
    <t xml:space="preserve">Sales revenues from own work and goods are stated net of VAT, discounts and deductions (rebates, bonuses, credit notes, etc.). Sales revenues are recognized at the date of delivery of goods or provision of services. </t>
  </si>
  <si>
    <t>Give a brief description of the method of accounting for income from ordinary activities and income from extraordinary activities.</t>
  </si>
  <si>
    <t>o)   Derivatives</t>
  </si>
  <si>
    <t>Derivatives are classified as derivatives held for trading and hedging derivatives. Derivatives are included in hedging derivatives when they meet the following conditions:</t>
  </si>
  <si>
    <t>They are consistent with the Company’s strategy for risk management;</t>
  </si>
  <si>
    <t>The hedging relationship is formally documented from its inception;</t>
  </si>
  <si>
    <t>Hedging is effective when, over the period of the hedging relationship, any changes in fair values of the hedging instruments correspond to the hedging risk and/or overall changes in fair values of the hedging instruments range between 80% and 125% of the changes in the fair values of the hedging instruments corresponding to the hedging risk; the effectiveness of the hedging is reviewed at the inception of the hedging relationship and at least at the date of the ordinary, extraordinary or interim financial statements.</t>
  </si>
  <si>
    <t>In other cases, derivatives are recognized as held-for-trading.</t>
  </si>
  <si>
    <t>Derivatives are initially stated at acquisition cost. In the accompanying balance sheet, they are reflected in other short-/long-term receivables or liabilities, as appropriate.</t>
  </si>
  <si>
    <t>Derivatives are revalued to fair value at the balance sheet date. If it is not possible to revalue them to fair value, being the market price on the open market, a qualified estimate is used. In order to determine fair value, a valuation model with demonstrable data (e.g. NBS exchange rates, interbank interest rates, publicly available ratings) should be used. If the Company is unable to make a qualified estimate or the costs of information on the valuation are disproportionate to the importance of the qualified estimate, then the Company accounts for fair value only if evidence exists of impairment of the derivative.</t>
  </si>
  <si>
    <t>If the derivative is classified as a derivative held for trading on a domestic or foreign stock exchange or another public market, any change in its fair value supported by public market data is recognized in financial expenses / income at the balance sheet date. Changes in the fair value of derivatives held for trading on a closed market are recognized in equity at the balance sheet date.</t>
  </si>
  <si>
    <t>Changes in the fair values of hedging derivatives are recognized in equity. If assets and liabilities are hedged and the hedging derivative is traded on the open market and the changes in its fair value can be supported by data from the open market, or the hedging derivative is not traded on the open market but it will be settled under the contract by the end of the next period, any changes both in the fair values of the hedged assets and liabilities and in the hedging derivatives are debited to expenses and credited to income.</t>
  </si>
  <si>
    <t>p)   Financial Lease</t>
  </si>
  <si>
    <t>For lease contracts signed up to 31 December 2003, the lease payments are included in expenses and the residual value of the leased assets is capitalized when the lease contract expires and the purchase option is exercised. Lease payments paid in advance are accrued.</t>
  </si>
  <si>
    <t xml:space="preserve">For lease contracts signed after 1 January 2004, the assets acquired under finance lease are capitalized on the date of acceptance of the subject of the lease, which is valued at the amount equal to the principal. Lease payments are apportioned between the finance charge and the reduction of the outstanding liability, i.e. principal. The finance charge is expensed on an accrual basis. </t>
  </si>
  <si>
    <t xml:space="preserve">Assets acquired under operating lease are expensed over the term of the lease. The rental cost is expensed on a straight-line basis over the term of the lease. </t>
  </si>
  <si>
    <t>q)   Income Tax</t>
  </si>
  <si>
    <t>Income tax expense is computed, using the valid tax rate, from accounting profit adjusted for permanent or temporary non-deductible expenses and income. Deferred taxes (deferred tax asset and deferred tax liability) relate to:</t>
  </si>
  <si>
    <t>Temporary differences between the carrying amount of assets and the carrying amount of liabilities shown on the balance sheet and their tax base,</t>
  </si>
  <si>
    <t>Tax losses available for carry-forwards, which can be offset against taxable profits in future periods,</t>
  </si>
  <si>
    <t>Unused tax credits and other tax c available for carry-forwards, which can be offset against taxable profits in future periods.</t>
  </si>
  <si>
    <t>The Company always recognizes a deferred tax liability; a deferred tax asset is recognized only if it is realizable.</t>
  </si>
  <si>
    <t>r)   Subsidies / Investment Incentives</t>
  </si>
  <si>
    <t>Specify type and terms and conditions, if any.</t>
  </si>
  <si>
    <r>
      <t>4.</t>
    </r>
    <r>
      <rPr>
        <b/>
        <sz val="7"/>
        <color theme="1"/>
        <rFont val="Times New Roman"/>
        <family val="1"/>
        <charset val="238"/>
      </rPr>
      <t>      </t>
    </r>
    <r>
      <rPr>
        <b/>
        <u/>
        <sz val="10"/>
        <color theme="1"/>
        <rFont val="Arial"/>
        <family val="2"/>
        <charset val="238"/>
      </rPr>
      <t>NON-CURRENT ASSETS</t>
    </r>
  </si>
  <si>
    <t>a)   Non-current intangible assets</t>
  </si>
  <si>
    <t>Information on non-current intangible assets (“NIA”):</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</si>
  <si>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</si>
  <si>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</si>
  <si>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</si>
  <si>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</si>
  <si>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</si>
  <si>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</si>
  <si>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</si>
  <si>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</si>
  <si>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</si>
  <si>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</si>
  <si>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</si>
  <si>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</si>
  <si>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</si>
  <si>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</si>
  <si>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</si>
  <si>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</si>
  <si>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</si>
  <si>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</si>
  <si>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Information on the breakdown of research and development costs of the accounting entity:</t>
  </si>
  <si>
    <t>Research costs of EUR ____</t>
  </si>
  <si>
    <t>Development non-capitalized costs of EUR ____</t>
  </si>
  <si>
    <t xml:space="preserve">Development capitalized costs of EUR ____ </t>
  </si>
  <si>
    <t>Research and development costs include the costs of research and development, the outcome of which is expected to be traded or sold, and are itemized by specific projects. Management also has a reasonable certainty that the projects are technically feasible and commercially viable. These costs include (short description).</t>
  </si>
  <si>
    <t>The Company has goodwill included in assets, which originated in YYYY from (short description).</t>
  </si>
  <si>
    <t>Short description of other non-current intangible assets, where appropriate.</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</si>
  <si>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</si>
  <si>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</si>
  <si>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</si>
  <si>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</si>
  <si>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</si>
  <si>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</si>
  <si>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</si>
  <si>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</si>
  <si>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</si>
  <si>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Describe related easement / encumbrance, if any.</t>
  </si>
  <si>
    <t>Non-current assets are insured with ___________ insurance company. Property insurance mainly includes ……. The annual indemnity limit for all insurance locations in Slovakia is EUR _______. The combined indemnity limit for the risk of damage to individual items and service interruption is EUR _____. The Company’s assets are insured at the new value.</t>
  </si>
  <si>
    <t>c)   Non-current financial assets</t>
  </si>
  <si>
    <t>Non-current financial assets</t>
  </si>
  <si>
    <t>Investment in subsidiaries</t>
  </si>
  <si>
    <t>Investment in associates</t>
  </si>
  <si>
    <t>Other non-current investments</t>
  </si>
  <si>
    <t>Loans to entities in consolidated group</t>
  </si>
  <si>
    <t>Other NFA</t>
  </si>
  <si>
    <t>Loans with maturity up to one year</t>
  </si>
  <si>
    <t>NFA under acquisition</t>
  </si>
  <si>
    <t>Advance payments for NFA</t>
  </si>
  <si>
    <t>Non-current financial assets that are not at the accounting entity’s full disposal</t>
  </si>
  <si>
    <t>If the financial assets are not stated at fair value or valued using the equity method, please give reasons for, and the impacts of, the other valuation method used.</t>
  </si>
  <si>
    <t>Provisions are created mainly for reasons for creation.</t>
  </si>
  <si>
    <t>Information on the breakdown of non-current financial assets:</t>
  </si>
  <si>
    <t>Business name 
and registered seat 
of the company in which the entity has allocated NFA</t>
  </si>
  <si>
    <t>Share of the entity in RC
%</t>
  </si>
  <si>
    <t>Share of the entity in voting rights
%</t>
  </si>
  <si>
    <t>Value of the entity’s equity in which the entity has allocated NFA</t>
  </si>
  <si>
    <t>The entity’s 
profit / loss 
in which 
the entity has allocated NFA</t>
  </si>
  <si>
    <t>Carrying amount of NFA</t>
  </si>
  <si>
    <t>Subsidiaries</t>
  </si>
  <si>
    <t>Associates</t>
  </si>
  <si>
    <t>Other available-for-sale securities and ownership interests</t>
  </si>
  <si>
    <t xml:space="preserve">NFA acquired with the intention of having influence over another accounting entity  </t>
  </si>
  <si>
    <t>Total non-current financial assets</t>
  </si>
  <si>
    <t xml:space="preserve">The Company and __________ have concluded a contract defining the voting power of the Company regardless of the extent of ownership interest. (Please describe in detail.) </t>
  </si>
  <si>
    <t>The Company has concluded a control agreement with the controlled companies (please give their names), an agreement on profit distribution with the companies (please give their names); this agreement constitutes an obligation to_______________.</t>
  </si>
  <si>
    <t>Information on debt securities held to maturity:</t>
  </si>
  <si>
    <t>Debt securities held to maturity</t>
  </si>
  <si>
    <t>Type of security</t>
  </si>
  <si>
    <t>Increase 
in value</t>
  </si>
  <si>
    <t>Decrease 
in value</t>
  </si>
  <si>
    <t>Release 
of debt security 
from the accounting books in the accounting period</t>
  </si>
  <si>
    <t>Due more than 5 years</t>
  </si>
  <si>
    <t>Due from 3 to 5 years incl.</t>
  </si>
  <si>
    <t>Due from 1 to 3 years incl.</t>
  </si>
  <si>
    <t>Due up to 1 year incl.</t>
  </si>
  <si>
    <t>Total debt securities held to maturity</t>
  </si>
  <si>
    <t>Increase in value</t>
  </si>
  <si>
    <t>Decrease in value</t>
  </si>
  <si>
    <t>Release of loan from the accounting books in the accounting period</t>
  </si>
  <si>
    <t>Total long-term loans</t>
  </si>
  <si>
    <r>
      <t xml:space="preserve">5.      </t>
    </r>
    <r>
      <rPr>
        <b/>
        <u/>
        <sz val="10"/>
        <color theme="1"/>
        <rFont val="Arial"/>
        <family val="2"/>
        <charset val="238"/>
      </rPr>
      <t>INVENTORY</t>
    </r>
  </si>
  <si>
    <t>Surplus, obsolete and slow-moving inventory is written down to its estimated net realizable value through provisions. Management determines a provision according to (description).</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</si>
  <si>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</si>
  <si>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</si>
  <si>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</si>
  <si>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</si>
  <si>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</si>
  <si>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</si>
  <si>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</si>
  <si>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</si>
  <si>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</si>
  <si>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</si>
  <si>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</si>
  <si>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</si>
  <si>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</si>
  <si>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</si>
  <si>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</si>
  <si>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Information on real estate held for sale:</t>
  </si>
  <si>
    <t>Value</t>
  </si>
  <si>
    <t>Costs related to acquisition of real estate held for sale 
for accounting period</t>
  </si>
  <si>
    <t>Costs related to acquisition of real estate held for sale 
from commencement of procurement</t>
  </si>
  <si>
    <t>Inventory with established lien</t>
  </si>
  <si>
    <t>Inventory that are not at the accounting entity’s full disposal</t>
  </si>
  <si>
    <r>
      <t xml:space="preserve">6.      </t>
    </r>
    <r>
      <rPr>
        <b/>
        <u/>
        <sz val="10"/>
        <color theme="1"/>
        <rFont val="Arial"/>
        <family val="2"/>
        <charset val="238"/>
      </rPr>
      <t>CONSTRUCTION CONTRACTS</t>
    </r>
  </si>
  <si>
    <t>Information on construction contracts and on construction for real estate held for sale:</t>
  </si>
  <si>
    <t>Revenues from construction contract</t>
  </si>
  <si>
    <t>Costs related to construction contract</t>
  </si>
  <si>
    <t>Gross profit / loss</t>
  </si>
  <si>
    <t>Value of construction contract</t>
  </si>
  <si>
    <t>Cumulative amount 
from commencement 
of construction contract up to end 
of current accounting period</t>
  </si>
  <si>
    <t>Amounts invoiced for works performed with relation to construction contract</t>
  </si>
  <si>
    <t>Adjustment to invoiced amounts in accordance with the percentage of completion or by the zero-profit method</t>
  </si>
  <si>
    <t>Amount of advance payments received</t>
  </si>
  <si>
    <t>Amount of advance payments received
Amount of retentions</t>
  </si>
  <si>
    <t>Revenues from construction 
of real estate held for sale</t>
  </si>
  <si>
    <t>Costs related to construction 
of real estate held for sale</t>
  </si>
  <si>
    <t>Value of construction 
of real estate held for sale</t>
  </si>
  <si>
    <t>Amounts invoiced for works performed with relation to construction of real estate held for sale</t>
  </si>
  <si>
    <t xml:space="preserve">Adjustment to invoiced amounts in accordance with the percentage of completion or by the zero-profit method </t>
  </si>
  <si>
    <t>Amount of retentions</t>
  </si>
  <si>
    <r>
      <t xml:space="preserve">7.      </t>
    </r>
    <r>
      <rPr>
        <b/>
        <u/>
        <sz val="10"/>
        <color theme="1"/>
        <rFont val="Arial"/>
        <family val="2"/>
        <charset val="238"/>
      </rPr>
      <t>RECEIVABLES</t>
    </r>
  </si>
  <si>
    <t>Information on provisions for receivables:</t>
  </si>
  <si>
    <t>Receivables</t>
  </si>
  <si>
    <t xml:space="preserve">Opening balance 
of provisions </t>
  </si>
  <si>
    <t>Release of provisions due to disposal of asset 
from accounting books</t>
  </si>
  <si>
    <t>Cumulative amount from commencement of construction contract up to end of current accounting period</t>
  </si>
  <si>
    <t>Cumulative amount from commencement 
of construction contract up to end of current accounting period</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</si>
  <si>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</si>
  <si>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</si>
  <si>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</si>
  <si>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</si>
  <si>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</si>
  <si>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</si>
  <si>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</si>
  <si>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Other receivables consist of positive fair values of open derivatives (Note X).</t>
  </si>
  <si>
    <t>Receivables from related parties (Note X).</t>
  </si>
  <si>
    <t>Information on ageing structure of receivables:</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</si>
  <si>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</si>
  <si>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</si>
  <si>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</si>
  <si>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</si>
  <si>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</si>
  <si>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</si>
  <si>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</si>
  <si>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</si>
  <si>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</si>
  <si>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</si>
  <si>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</si>
  <si>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</si>
  <si>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</si>
  <si>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</si>
  <si>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</si>
  <si>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</si>
  <si>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</si>
  <si>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r>
      <t xml:space="preserve">8.      </t>
    </r>
    <r>
      <rPr>
        <b/>
        <u/>
        <sz val="10"/>
        <color theme="1"/>
        <rFont val="Arial"/>
        <family val="2"/>
        <charset val="238"/>
      </rPr>
      <t>FINANCIAL ASSETS</t>
    </r>
  </si>
  <si>
    <t>Information on current financial assets:</t>
  </si>
  <si>
    <t>Immediately preceding 
accounting period</t>
  </si>
  <si>
    <t>Cash in hand, stamps and vouchers</t>
  </si>
  <si>
    <t>Current bank accounts</t>
  </si>
  <si>
    <t>Term deposits</t>
  </si>
  <si>
    <t>Cash in transit</t>
  </si>
  <si>
    <t>Current financial assets</t>
  </si>
  <si>
    <t>Shares and similar securities held for trading</t>
  </si>
  <si>
    <t>Debt securities held for trading</t>
  </si>
  <si>
    <t>Emission rights</t>
  </si>
  <si>
    <t>Held-to-maturity debt securities with maturity of up to 1 year</t>
  </si>
  <si>
    <t>Other available-for-sale securities</t>
  </si>
  <si>
    <t>Acquisition of current financial assets</t>
  </si>
  <si>
    <t>Total current financial assets</t>
  </si>
  <si>
    <t>Information on provisions for current financial assets:</t>
  </si>
  <si>
    <t>Release of provisions due to end of justification</t>
  </si>
  <si>
    <t>Release of provisions due to disposal of asset from accounting books</t>
  </si>
  <si>
    <t>Information on pledged current financial assets or on current financial assets that are not at the entity’s full disposal:</t>
  </si>
  <si>
    <t xml:space="preserve">Pledged current financial assets </t>
  </si>
  <si>
    <t>Current financial assets that are not at full disposal</t>
  </si>
  <si>
    <t xml:space="preserve">Information on measuring current financial assets at fair value as at the balance sheet date: </t>
  </si>
  <si>
    <t>Increase / decrease 
in value
(+ / -)</t>
  </si>
  <si>
    <t>Impact of measurement on profit / loss for current accounting period</t>
  </si>
  <si>
    <t>Impact of measurement on equity</t>
  </si>
  <si>
    <t>Emission rights (commodities)</t>
  </si>
  <si>
    <r>
      <t xml:space="preserve">9.      </t>
    </r>
    <r>
      <rPr>
        <b/>
        <u/>
        <sz val="10"/>
        <color theme="1"/>
        <rFont val="Arial"/>
        <family val="2"/>
        <charset val="238"/>
      </rPr>
      <t xml:space="preserve">ACCRUALS AND PREPAYMENTS </t>
    </r>
  </si>
  <si>
    <t>Information on significant items of accruals and prepayments:</t>
  </si>
  <si>
    <t>Deferred expenses – long-term, of which:</t>
  </si>
  <si>
    <t>Deferred expenses – short-term, of which:</t>
  </si>
  <si>
    <t>Accrued income – long-term, of which:</t>
  </si>
  <si>
    <t>Accrued income – short-term, of which:</t>
  </si>
  <si>
    <r>
      <t xml:space="preserve">10.      </t>
    </r>
    <r>
      <rPr>
        <b/>
        <u/>
        <sz val="10"/>
        <color theme="1"/>
        <rFont val="Arial"/>
        <family val="2"/>
        <charset val="238"/>
      </rPr>
      <t>ASSETS LEASED UNDER FINANCE LEASE (ACCOUNTING ENTITY IS THE LESSOR)</t>
    </r>
  </si>
  <si>
    <t>Information on assets leased under finance lease:</t>
  </si>
  <si>
    <t>Principal</t>
  </si>
  <si>
    <t>Financial income</t>
  </si>
  <si>
    <t>Maturity</t>
  </si>
  <si>
    <t>Due within 
1 year incl.</t>
  </si>
  <si>
    <t>Due from 1 year to 5 years incl.</t>
  </si>
  <si>
    <t>Due over 5 years</t>
  </si>
  <si>
    <r>
      <t xml:space="preserve">11.      </t>
    </r>
    <r>
      <rPr>
        <b/>
        <u/>
        <sz val="10"/>
        <color theme="1"/>
        <rFont val="Arial"/>
        <family val="2"/>
        <charset val="238"/>
      </rPr>
      <t>EQUITY</t>
    </r>
  </si>
  <si>
    <t xml:space="preserve">The share capital of the Company consists of_____ shares (please specify a type) / interests fully subscribed and paid, with a nominal value of _____. </t>
  </si>
  <si>
    <t>Information on distribution of accounting profit or on settlement of accounting loss:</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</si>
  <si>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</si>
  <si>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</si>
  <si>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</si>
  <si>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</si>
  <si>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</si>
  <si>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</si>
  <si>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</si>
  <si>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</si>
  <si>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</si>
  <si>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</si>
  <si>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Accounting loss</t>
  </si>
  <si>
    <t>Settlement of accounting loss</t>
  </si>
  <si>
    <t>From legal reserve fund</t>
  </si>
  <si>
    <t>From statutory and other funds</t>
  </si>
  <si>
    <t>From retained earnings from previous years</t>
  </si>
  <si>
    <t>Transfer to accumulated loss from previous years</t>
  </si>
  <si>
    <r>
      <t xml:space="preserve">12.      </t>
    </r>
    <r>
      <rPr>
        <b/>
        <u/>
        <sz val="10"/>
        <color theme="1"/>
        <rFont val="Arial"/>
        <family val="2"/>
        <charset val="238"/>
      </rPr>
      <t>PROVISIONS</t>
    </r>
  </si>
  <si>
    <t>Information on provisions:</t>
  </si>
  <si>
    <t>Long-term provisions, 
of which:</t>
  </si>
  <si>
    <t>Short-term provisions, 
of which:</t>
  </si>
  <si>
    <t>Creation</t>
  </si>
  <si>
    <t>Use</t>
  </si>
  <si>
    <t>Release</t>
  </si>
  <si>
    <t>Provisions are created for purpose of each provision and presumed year of use.</t>
  </si>
  <si>
    <r>
      <t xml:space="preserve">13.      </t>
    </r>
    <r>
      <rPr>
        <b/>
        <u/>
        <sz val="10"/>
        <color theme="1"/>
        <rFont val="Arial"/>
        <family val="2"/>
        <charset val="238"/>
      </rPr>
      <t>LIABILITIES</t>
    </r>
  </si>
  <si>
    <t>Information on liabilities:</t>
  </si>
  <si>
    <t>Liabilities due within 1 year incl.</t>
  </si>
  <si>
    <t xml:space="preserve">Total current liabilities </t>
  </si>
  <si>
    <t>Liabilities due in 1 – 5 years</t>
  </si>
  <si>
    <t>Liabilities due over 5 years</t>
  </si>
  <si>
    <t xml:space="preserve">Total non-current liabilities </t>
  </si>
  <si>
    <t>Liabilities secured by collateral or guarantee in favour of creditor:</t>
  </si>
  <si>
    <t>Liability</t>
  </si>
  <si>
    <t>Description of collateral 
or guarantee</t>
  </si>
  <si>
    <t>Balance in 2013
(EUR)</t>
  </si>
  <si>
    <t>Other non-current liabilities consist of negative fair values of open derivatives (Note X).</t>
  </si>
  <si>
    <t>Liabilities to related parties (Note X).</t>
  </si>
  <si>
    <r>
      <t>14.     </t>
    </r>
    <r>
      <rPr>
        <b/>
        <u/>
        <sz val="10"/>
        <color theme="1"/>
        <rFont val="Arial"/>
        <family val="2"/>
        <charset val="238"/>
      </rPr>
      <t>DEFERRED INCOME TAX</t>
    </r>
  </si>
  <si>
    <t xml:space="preserve">Information on deferred tax asset or deferred tax liability: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</si>
  <si>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</si>
  <si>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</si>
  <si>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</si>
  <si>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</si>
  <si>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</si>
  <si>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</si>
  <si>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</si>
  <si>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</si>
  <si>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</si>
  <si>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</si>
  <si>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</si>
  <si>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</si>
  <si>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</si>
  <si>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The Company recognised a deferred tax liability / asset of EUR ______ relating to _____. /The Company did not recognise a deferred tax asset of EUR ____ due to uncertainty as to future taxable profits. The Company did not recognise a deferred tax asset of EUR ____.</t>
  </si>
  <si>
    <r>
      <t>15.     </t>
    </r>
    <r>
      <rPr>
        <b/>
        <u/>
        <sz val="10"/>
        <color theme="1"/>
        <rFont val="Arial"/>
        <family val="2"/>
        <charset val="238"/>
      </rPr>
      <t>INFORMATION ON LIABILITIES FROM SOCIAL FUND</t>
    </r>
  </si>
  <si>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</si>
  <si>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</si>
  <si>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</si>
  <si>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</si>
  <si>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</si>
  <si>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</si>
  <si>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</si>
  <si>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r>
      <t xml:space="preserve">16.      </t>
    </r>
    <r>
      <rPr>
        <b/>
        <u/>
        <sz val="10"/>
        <color theme="1"/>
        <rFont val="Arial"/>
        <family val="2"/>
        <charset val="238"/>
      </rPr>
      <t>14. BANK LOANS AND BORROWINGS</t>
    </r>
  </si>
  <si>
    <t>Information on issued bonds:</t>
  </si>
  <si>
    <t>Title of bond issued</t>
  </si>
  <si>
    <t>Face value</t>
  </si>
  <si>
    <t>Amount</t>
  </si>
  <si>
    <t>Issue price</t>
  </si>
  <si>
    <t>Interest</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</si>
  <si>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</si>
  <si>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</si>
  <si>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</si>
  <si>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</si>
  <si>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</si>
  <si>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</si>
  <si>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</si>
  <si>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</si>
  <si>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 xml:space="preserve">Long-term interest-bearing borrowings </t>
  </si>
  <si>
    <t xml:space="preserve">Short-term interest-bearing borrowings </t>
  </si>
  <si>
    <t>Short-term financial borrowings</t>
  </si>
  <si>
    <t>The loan agreement with _________ includes the following special terms and conditions to be met by the Company:</t>
  </si>
  <si>
    <t>As at 31 December 2013, the Company was / was not in compliance with these terms and conditions.</t>
  </si>
  <si>
    <t>The aggregate maturities of bank loans and borrowings are as follows:</t>
  </si>
  <si>
    <t>Bank loans</t>
  </si>
  <si>
    <t>Overdrafts</t>
  </si>
  <si>
    <t>Borrowings</t>
  </si>
  <si>
    <r>
      <t>17.     </t>
    </r>
    <r>
      <rPr>
        <b/>
        <u/>
        <sz val="10"/>
        <color theme="1"/>
        <rFont val="Arial"/>
        <family val="2"/>
        <charset val="238"/>
      </rPr>
      <t>ACCRUALS AND DEFERRED INCOME</t>
    </r>
  </si>
  <si>
    <t>Information on significant items of accrued expenses and deferred income:</t>
  </si>
  <si>
    <t>Accrued expenses - long-term, of which:</t>
  </si>
  <si>
    <t>Accrued expenses - short-term, of which:</t>
  </si>
  <si>
    <t>Deferred income - long-term, of which:</t>
  </si>
  <si>
    <t>Deferred income - short-term, of which:</t>
  </si>
  <si>
    <r>
      <t>18.     </t>
    </r>
    <r>
      <rPr>
        <b/>
        <u/>
        <sz val="10"/>
        <color theme="1"/>
        <rFont val="Arial"/>
        <family val="2"/>
        <charset val="238"/>
      </rPr>
      <t>DERIVATIVES</t>
    </r>
  </si>
  <si>
    <t>Information on significant items of derivatives for the current accounting period:</t>
  </si>
  <si>
    <t>Fair value</t>
  </si>
  <si>
    <t>Liabilities</t>
  </si>
  <si>
    <t>Agreed price of underlying instrument</t>
  </si>
  <si>
    <t>Derivatives held for trading, 
of which:</t>
  </si>
  <si>
    <t>Hedging derivatives, of which:</t>
  </si>
  <si>
    <t>Derivatives held for trading, of which:</t>
  </si>
  <si>
    <t>Hedging derivatives, 
of which:</t>
  </si>
  <si>
    <t>Change in fair value (+/-) with impact on:</t>
  </si>
  <si>
    <t>profit / loss</t>
  </si>
  <si>
    <t>equity</t>
  </si>
  <si>
    <t>Derivatives that do not qualify as hedging instruments are included in derivatives held for trading. (Give reasons for entering into other derivatives, if any.)</t>
  </si>
  <si>
    <t>Information on items hedged by derivatives:</t>
  </si>
  <si>
    <t>Hedged item</t>
  </si>
  <si>
    <t>Assets recognized on balance sheet</t>
  </si>
  <si>
    <t>Liability recognized on balance sheet</t>
  </si>
  <si>
    <t>Contracts that are not recognised on 
balance sheet accounts</t>
  </si>
  <si>
    <r>
      <t>19.     </t>
    </r>
    <r>
      <rPr>
        <b/>
        <u/>
        <sz val="10"/>
        <color theme="1"/>
        <rFont val="Arial"/>
        <family val="2"/>
        <charset val="238"/>
      </rPr>
      <t>LEASES (ACCOUNTING ENTITY IS THE LESSEE)</t>
    </r>
  </si>
  <si>
    <r>
      <t>20.     </t>
    </r>
    <r>
      <rPr>
        <b/>
        <u/>
        <sz val="10"/>
        <color theme="1"/>
        <rFont val="Arial"/>
        <family val="2"/>
        <charset val="238"/>
      </rPr>
      <t xml:space="preserve">CONTINGENT ASSETS AND CONTINGENT LIABILITIES, OFF-BALANCE SHEET ITEMS  </t>
    </r>
  </si>
  <si>
    <t>The Company has provided the following guarantees description of guarantees.</t>
  </si>
  <si>
    <t>The Company has the following lawsuits outstanding description of lawsuits.</t>
  </si>
  <si>
    <t>Future claims and obligations from foreign exchange transactions, option contracts, derivative contracts, service contracts, policies, etc.</t>
  </si>
  <si>
    <t>The Company’s assets of EUR ____ are not insured. In addition, the Company has no liability insurance.</t>
  </si>
  <si>
    <t>Describe any other material assets or liabilities not disclosed on the accompanying balance sheet, e.g. liabilities arising from lease contracts (except for leases described in Note X).</t>
  </si>
  <si>
    <t xml:space="preserve">Information on off-balance sheet items: </t>
  </si>
  <si>
    <t>Property leased</t>
  </si>
  <si>
    <t>Operating leasing</t>
  </si>
  <si>
    <t>Assets received in custody</t>
  </si>
  <si>
    <t>Receivables from derivatives</t>
  </si>
  <si>
    <t>Liabilities from options</t>
  </si>
  <si>
    <t>Written-off receivables</t>
  </si>
  <si>
    <t>Receivables related to leasing</t>
  </si>
  <si>
    <t>Liabilities related to leasing</t>
  </si>
  <si>
    <t>Other items</t>
  </si>
  <si>
    <t xml:space="preserve">Information on contingent liabilities: </t>
  </si>
  <si>
    <t xml:space="preserve">Current accounting period                      </t>
  </si>
  <si>
    <t>From lawsuits</t>
  </si>
  <si>
    <t>From guarantees issued</t>
  </si>
  <si>
    <t>From generally binding legislation</t>
  </si>
  <si>
    <t>From a contract for a subordinated liability</t>
  </si>
  <si>
    <t>From security</t>
  </si>
  <si>
    <t>Other contingent liabilities</t>
  </si>
  <si>
    <t>Total amount</t>
  </si>
  <si>
    <t>Amount to related parties</t>
  </si>
  <si>
    <t xml:space="preserve">Immediately preceding accounting period                  </t>
  </si>
  <si>
    <t>Information on contingent assets:</t>
  </si>
  <si>
    <t>Type of contingent asset</t>
  </si>
  <si>
    <t>Rights arising from service agreements</t>
  </si>
  <si>
    <t>Rights arising from insurance contracts</t>
  </si>
  <si>
    <t>Rights arising from concession agreements</t>
  </si>
  <si>
    <t>Rights arising from license agreements</t>
  </si>
  <si>
    <t>Rights arising from investment of funds acquired as a result of exemption from income tax</t>
  </si>
  <si>
    <t>Rights arising from privatization</t>
  </si>
  <si>
    <t>Rights arising from lawsuits</t>
  </si>
  <si>
    <t>Other rights</t>
  </si>
  <si>
    <r>
      <t>21.     </t>
    </r>
    <r>
      <rPr>
        <b/>
        <u/>
        <sz val="10"/>
        <color theme="1"/>
        <rFont val="Arial"/>
        <family val="2"/>
        <charset val="238"/>
      </rPr>
      <t>REVENUES AND EXPENSES</t>
    </r>
  </si>
  <si>
    <t>Revenues</t>
  </si>
  <si>
    <t>Information on revenues:</t>
  </si>
  <si>
    <t>Territory</t>
  </si>
  <si>
    <t>Type of contingent liability</t>
  </si>
  <si>
    <t>Type of products and services (e.g. A)</t>
  </si>
  <si>
    <t>Type of products and services (e.g. B)</t>
  </si>
  <si>
    <t>Type of products and services (e.g. C)</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</si>
  <si>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</si>
  <si>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</si>
  <si>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</si>
  <si>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</si>
  <si>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</si>
  <si>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</si>
  <si>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</si>
  <si>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</si>
  <si>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t>Information on capitalized costs, operating income, financial income and extraordinary income:</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</si>
  <si>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</si>
  <si>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</si>
  <si>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</si>
  <si>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</si>
  <si>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</si>
  <si>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</si>
  <si>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</si>
  <si>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</si>
  <si>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</si>
  <si>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</si>
  <si>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</si>
  <si>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</si>
  <si>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</si>
  <si>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</si>
  <si>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</si>
  <si>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</si>
  <si>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</si>
  <si>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</si>
  <si>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</si>
  <si>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</si>
  <si>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</si>
  <si>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</si>
  <si>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</si>
  <si>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</si>
  <si>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Extraordinary expenses, of which:</t>
  </si>
  <si>
    <t>costs related to the audit of financial statements</t>
  </si>
  <si>
    <t>other assurance services</t>
  </si>
  <si>
    <t>related audit services</t>
  </si>
  <si>
    <t>tax advisory</t>
  </si>
  <si>
    <t>other non-audit services</t>
  </si>
  <si>
    <t>Income taxes</t>
  </si>
  <si>
    <t>Information on income tax:</t>
  </si>
  <si>
    <t>Total deferred tax asset recognised as income or expense arising from change in income tax rate</t>
  </si>
  <si>
    <t>Total deferred tax liability recognised as income or expense arising from change in income tax rate</t>
  </si>
  <si>
    <t>Total deferred tax asset in respect of tax loss carry-forward, unused tax credits and other tax claims, as well as temporary differences from previous  accounting periods in respect of which a deferred tax asset was not recognized in the previous  accounting periods</t>
  </si>
  <si>
    <t xml:space="preserve">Total deferred tax liability arising from part of 
a deferred tax asset not recognized in the current accounting period, which was recognized in previous  accounting periods
</t>
  </si>
  <si>
    <t>Total tax losses carried forward, unused tax deductions and other tax claims and deductible temporary differences in respect of which a deferred tax asset was not recognized</t>
  </si>
  <si>
    <t>Total deferred income tax relating to items recognised directly to equity accounts without being recognised in expense or income accounts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</si>
  <si>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</si>
  <si>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</si>
  <si>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</si>
  <si>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</si>
  <si>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</si>
  <si>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</si>
  <si>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</si>
  <si>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</si>
  <si>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</si>
  <si>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</si>
  <si>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</si>
  <si>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</si>
  <si>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</si>
  <si>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income and remuneration of members of statutory bodies, supervisory bodies, and other bodies of the accounting entity:</t>
  </si>
  <si>
    <t>Type of income, remuneration</t>
  </si>
  <si>
    <t>Value of income, remuneration 
of current members of bodies</t>
  </si>
  <si>
    <t xml:space="preserve">Value of income, remuneration 
of former members of bodies  </t>
  </si>
  <si>
    <t>Statutory</t>
  </si>
  <si>
    <t>Supervisory</t>
  </si>
  <si>
    <t>Part 1 – Current accounting period</t>
  </si>
  <si>
    <t>Part 2 – Immediately preceding 
accounting period</t>
  </si>
  <si>
    <t>Monetary income</t>
  </si>
  <si>
    <t>Non-monetary income</t>
  </si>
  <si>
    <t xml:space="preserve">Monetary advances </t>
  </si>
  <si>
    <t xml:space="preserve">Non-monetary advances </t>
  </si>
  <si>
    <t>Loans provided</t>
  </si>
  <si>
    <t>Guarantees provided</t>
  </si>
  <si>
    <t>at interest rate of xx% p.a.</t>
  </si>
  <si>
    <r>
      <t>21.     </t>
    </r>
    <r>
      <rPr>
        <b/>
        <u/>
        <sz val="10"/>
        <color theme="1"/>
        <rFont val="Arial"/>
        <family val="2"/>
        <charset val="238"/>
      </rPr>
      <t>RELATED PARTY INFORMATION</t>
    </r>
  </si>
  <si>
    <t>Information on economic relations between the accounting entity and related parties:</t>
  </si>
  <si>
    <t>Related party</t>
  </si>
  <si>
    <t>Transaction 
type (code)</t>
  </si>
  <si>
    <t>Transaction value</t>
  </si>
  <si>
    <t xml:space="preserve">Immediately preceding accounting period                                  </t>
  </si>
  <si>
    <t>22.     INFORMATION ON CHANGES IN EQUITY</t>
  </si>
  <si>
    <t>Share capital</t>
  </si>
  <si>
    <t>Own shares and interests</t>
  </si>
  <si>
    <t>Change in share capital</t>
  </si>
  <si>
    <t>Receivables for subscribed share capital</t>
  </si>
  <si>
    <t>Share premium</t>
  </si>
  <si>
    <t>Other capital funds</t>
  </si>
  <si>
    <t>Legal reserve fund (non-distributable fund) from capital contributions</t>
  </si>
  <si>
    <t>Investment revaluation reserve</t>
  </si>
  <si>
    <t>Revaluation reserve for mergers and de-mergers</t>
  </si>
  <si>
    <t>Legal reserve fund</t>
  </si>
  <si>
    <t>Non-distributable fund</t>
  </si>
  <si>
    <t>Statutory and other funds</t>
  </si>
  <si>
    <t>Retained earnings from previous years</t>
  </si>
  <si>
    <t>Accumulated loss from previous years</t>
  </si>
  <si>
    <t>Profit or loss for current accounting period</t>
  </si>
  <si>
    <t>Dividends paid</t>
  </si>
  <si>
    <t>Other equity items</t>
  </si>
  <si>
    <t>Account 491 - Equity of Natural Person - Entrepreneur</t>
  </si>
  <si>
    <t>Share premium (description of why it exists and how it originated)</t>
  </si>
  <si>
    <t xml:space="preserve">Other capital funds are created (description of other capital funds). </t>
  </si>
  <si>
    <t>Gains/losses from revaluation of assets and liabilities were due to reasons ________ (Note 4c and X).</t>
  </si>
  <si>
    <t xml:space="preserve">Gains/losses from revaluation of capital interests </t>
  </si>
  <si>
    <t>Profit funds (description of why they exist and what they represent).</t>
  </si>
  <si>
    <t>The Management of the Company proposes to distribute the profit/settle the loss for 2013 as follows:</t>
  </si>
  <si>
    <r>
      <t>22.     </t>
    </r>
    <r>
      <rPr>
        <b/>
        <u/>
        <sz val="10"/>
        <color theme="1"/>
        <rFont val="Arial"/>
        <family val="2"/>
        <charset val="238"/>
      </rPr>
      <t>CASH FLOW STATEMENT</t>
    </r>
  </si>
  <si>
    <t xml:space="preserve">The cash flow statement was prepared using the direct /indirect method. </t>
  </si>
  <si>
    <r>
      <t>23.     </t>
    </r>
    <r>
      <rPr>
        <b/>
        <u/>
        <sz val="10"/>
        <color theme="1"/>
        <rFont val="Arial"/>
        <family val="2"/>
        <charset val="238"/>
      </rPr>
      <t>SUBSEQUENT EVENTS</t>
    </r>
  </si>
  <si>
    <t xml:space="preserve">Description of each item </t>
  </si>
  <si>
    <t>Loans paid-off</t>
  </si>
  <si>
    <t>Long-term loans</t>
  </si>
  <si>
    <t>Information on long-term loans:</t>
  </si>
  <si>
    <t>Borrowings forgone and written off</t>
  </si>
  <si>
    <t>Remuneration awarded</t>
  </si>
  <si>
    <t>Financial expense</t>
  </si>
  <si>
    <t>Short-term bank loans</t>
  </si>
  <si>
    <t>Notes Úč POD 3 - 04</t>
  </si>
  <si>
    <t>Hodnota predmetu záložného práva</t>
  </si>
  <si>
    <t>Hodnota pohľadávky</t>
  </si>
  <si>
    <t>Zaúčtovaná  ako náklad</t>
  </si>
  <si>
    <t>Recognised in expenses</t>
  </si>
  <si>
    <t>Value of object of the pledge</t>
  </si>
  <si>
    <t>Settlement of loss by owners/shareholders/members</t>
  </si>
  <si>
    <t>Impact of non-disclosed deferred tax asset</t>
  </si>
  <si>
    <t>s)   Correction of misstatements from previous periods</t>
  </si>
  <si>
    <t>The Company in current period did not account for any material misstatements from previous periods "or"</t>
  </si>
  <si>
    <t>The Company accounted for correction of material misstatements from previous periods in current period in amount of EUR XXX with impact on retained earnings or retained losses;</t>
  </si>
  <si>
    <t>The Company may as well include information on non-material misstatements from previous period correction accounted for in the current period with inclusion of the impact on profit or loss in current period.</t>
  </si>
  <si>
    <t>b)   Non-current tangible assets</t>
  </si>
  <si>
    <t>Information on non-current tangible assets (“NTA”):</t>
  </si>
  <si>
    <t>The Company may carry forward tax losses incurred in 199X/200X to subsequent years in accordance with the Income Tax Act. The tax loss of EUR ________ as at 31 December 2013 from years ____ - _____, which was not utilized in 2013, will be carried forward to the subsequent years.</t>
  </si>
  <si>
    <t>Úhrada straty spoločníkmi, členmi</t>
  </si>
  <si>
    <t>Informácie o záväzkoch zo sociálneho fondu</t>
  </si>
  <si>
    <t>Information on liabilities from social fund:</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</si>
  <si>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</si>
  <si>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</si>
  <si>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</si>
  <si>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</si>
  <si>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</si>
  <si>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</si>
  <si>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</si>
  <si>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</si>
  <si>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</si>
  <si>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</si>
  <si>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</si>
  <si>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</si>
  <si>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</si>
  <si>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</si>
  <si>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</si>
  <si>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</si>
  <si>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Cash, or other benefits used for private purposes</t>
  </si>
  <si>
    <t>Furniture and fixtures</t>
  </si>
  <si>
    <t>Liabilities overdue</t>
  </si>
  <si>
    <t>Equity Items</t>
  </si>
  <si>
    <t>Since the Company has, in accordance with the Act on Accounting, changed its accounting period from the calendar year to the financial year (e.g. 1 June – 31 May), these financial statements are prepared for a 5-month period, e.g. from 1 January 2013 to 31 May 2013. Therefore, the information disclosed in the income statement for the current period is not fully comparable with the information disclosed in the income statement for the preceding period.</t>
  </si>
  <si>
    <t>The Company accounts for finance lease as follows:</t>
  </si>
  <si>
    <t>Pledged non-current tangible assets</t>
  </si>
  <si>
    <t>Property insurance</t>
  </si>
  <si>
    <t>Information on non-current financial assets:</t>
  </si>
  <si>
    <t xml:space="preserve">Pledged non-current financial assets </t>
  </si>
  <si>
    <t>Information on inventory pledges as security or inventory that is not at the entity’s full disposal:</t>
  </si>
  <si>
    <t>Expected future contracts not yet stipulated by a contract</t>
  </si>
  <si>
    <t>The Company granted the members of statutory board, supervisory board or other board loans, pledges or other guarantees under following conditions:</t>
  </si>
  <si>
    <t>Assets and liabilities revaluation reserve</t>
  </si>
  <si>
    <t>Pohľadávky sa oceňujú menovitou hodnotou. Postúpené pohľadávky a pohľadávky nadobudnuté vkladom do základného imania sa oceňujú obstarávacou cenou. Ocenenie pochybných pohľadávok sa upravuje na ich realizovateľnú  hodnotu  opravnými  položkami.</t>
  </si>
  <si>
    <t>Výsledok hospodárenia z bežnej činnosti pred zdanením daňou z príjmov (+/-)</t>
  </si>
  <si>
    <t>Nepeňažné operácie ovplyvňujúce výsledok hospodárenia z bežnej činnosti pred zdanením daňou z príjmov (súčet A.1.1. až A.1.13)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</si>
  <si>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</si>
  <si>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</si>
  <si>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</si>
  <si>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</si>
  <si>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</si>
  <si>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</si>
  <si>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</si>
  <si>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</si>
  <si>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</si>
  <si>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</si>
  <si>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</si>
  <si>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</si>
  <si>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</si>
  <si>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</si>
  <si>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</si>
  <si>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</si>
  <si>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</si>
  <si>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</si>
  <si>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</si>
  <si>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s výnimkou tých, ktoré sa začleňujú do investičnej činnosti (+)</t>
  </si>
  <si>
    <t>Výdavky na zaplatené úroky s výnimkou tých, ktoré sa začleňujú do finančnej činnosti (-)</t>
  </si>
  <si>
    <t>Príjmy z dividend a iných podielov na zisku (+)</t>
  </si>
  <si>
    <t>Výdavky na vyplatené dividendy a iné podiely na zisku s výnimkou tých, ktoré sa začleňujú do investičnej činnosti (-)</t>
  </si>
  <si>
    <t>Peňažné toky z prevádzkovej činnosti (+/-) (súčet Z/S + A.1. až A.6.)</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</si>
  <si>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</si>
  <si>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</si>
  <si>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</si>
  <si>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Čisté peňažné toky z prevádzkovej činnosti (+/-) (súčet Z/S + A.1. až A.9.)</t>
  </si>
  <si>
    <t>B.20.</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</si>
  <si>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</si>
  <si>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</si>
  <si>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</si>
  <si>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</si>
  <si>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</si>
  <si>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</si>
  <si>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</si>
  <si>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</si>
  <si>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</si>
  <si>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</si>
  <si>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</si>
  <si>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Príjmy z prenájmu súboru hnuteľného a nehnuteľného majetku používaného a odpisovaného nájomcom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</si>
  <si>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</si>
  <si>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</si>
  <si>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</si>
  <si>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</si>
  <si>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</si>
  <si>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</si>
  <si>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</si>
  <si>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</si>
  <si>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</si>
  <si>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B.1. až B.20.)</t>
  </si>
  <si>
    <t>C.2.10.</t>
  </si>
  <si>
    <t>Peňažné toky z finančnej činnosti</t>
  </si>
  <si>
    <t>Peňažné toky vo vlastnom imaní (súčet C.1.1. až C.1.8.)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</si>
  <si>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</si>
  <si>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</si>
  <si>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</si>
  <si>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</si>
  <si>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</si>
  <si>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</si>
  <si>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</si>
  <si>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</si>
  <si>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</si>
  <si>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</si>
  <si>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</si>
  <si>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</si>
  <si>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</si>
  <si>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</si>
  <si>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</si>
  <si>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</si>
  <si>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Výdavky na úhradu záväzkov za prenájom súboru hnuteľného majetku a nehnuteľného majetku používaného a odpisovaného nájomcom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</si>
  <si>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</si>
  <si>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</si>
  <si>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</si>
  <si>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</si>
  <si>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</si>
  <si>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</si>
  <si>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</si>
  <si>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</si>
  <si>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</si>
  <si>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</si>
  <si>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</si>
  <si>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</si>
  <si>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</si>
  <si>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</si>
  <si>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Table 1 - Cash Flow Statement</t>
  </si>
  <si>
    <t>Descri-ption</t>
  </si>
  <si>
    <t>Actual amount in EUR</t>
  </si>
  <si>
    <t>Current acc.</t>
  </si>
  <si>
    <t>Previous acc.</t>
  </si>
  <si>
    <t>Cash flows from operating activities</t>
  </si>
  <si>
    <t>Profit/loss from ordinary activities before taxation (+/-)</t>
  </si>
  <si>
    <t>Non cash transactions effecting profit/loss from ordinary activities before taxation (sum of A.1.1. to A.1.13) (+/-)</t>
  </si>
  <si>
    <t>Depreciation of intangible and tangible fixed assets (+)</t>
  </si>
  <si>
    <t>Net book value of intangible and tangible fixed assets recorded after disposal of such assets and charged to expenses for ordinary activities except for the sale (+)</t>
  </si>
  <si>
    <r>
      <t>Write-off of the provisions for acquired assets</t>
    </r>
    <r>
      <rPr>
        <vertAlign val="superscript"/>
        <sz val="14"/>
        <rFont val="Arial"/>
        <family val="2"/>
        <charset val="238"/>
      </rPr>
      <t xml:space="preserve"> </t>
    </r>
    <r>
      <rPr>
        <sz val="14"/>
        <rFont val="Arial"/>
        <family val="2"/>
        <charset val="238"/>
      </rPr>
      <t>(+/-)</t>
    </r>
  </si>
  <si>
    <t>Change in long-term provisions for liabilities (+/-)</t>
  </si>
  <si>
    <t>Change in provisions for assets (+/-)</t>
  </si>
  <si>
    <t>Change in expense and revenues accruals (+/-)</t>
  </si>
  <si>
    <t>Dividends and other profit sharing charged to revenues (-)</t>
  </si>
  <si>
    <t>Interest expense (+)</t>
  </si>
  <si>
    <t>Interest income (-)</t>
  </si>
  <si>
    <t>Foreign exchange gains from cash and cash equivalents at the balance sheet date (-)</t>
  </si>
  <si>
    <t>Foreign exchange losses from cash and cash equivalents at the balance sheet date (+)</t>
  </si>
  <si>
    <t>A.1.12</t>
  </si>
  <si>
    <r>
      <t>Profit/loss on sale of fixed assets except for those considered cash equivalents</t>
    </r>
    <r>
      <rPr>
        <vertAlign val="superscript"/>
        <sz val="14"/>
        <rFont val="Arial"/>
        <family val="2"/>
        <charset val="238"/>
      </rPr>
      <t xml:space="preserve"> </t>
    </r>
    <r>
      <rPr>
        <sz val="14"/>
        <rFont val="Arial"/>
        <family val="2"/>
        <charset val="238"/>
      </rPr>
      <t>(+/-)</t>
    </r>
  </si>
  <si>
    <t>A.1.13</t>
  </si>
  <si>
    <t>Other items of non-cash nature which effect profit/loss from ordinary activities except for those which are listed separately in other sections of the cash flow statement (+/-)</t>
  </si>
  <si>
    <t>Effect of changes in working capital (the difference between current assets and current liabilities excluding current asset items which are part of cash and cash equivalents) on profit/loss from ordinary activities</t>
  </si>
  <si>
    <t>Change in receivables from operations (-/+)</t>
  </si>
  <si>
    <t>Change in payables from operations(+/-)</t>
  </si>
  <si>
    <t>Change in inventories (-/+)</t>
  </si>
  <si>
    <t xml:space="preserve">Change in current financial assets except for those included in cash and cash equivalents (-/+) </t>
  </si>
  <si>
    <t>Cash flow from operating activities except for income and expenditure which are listed separately in other sections of the cash flow statement (+/-), (sum of Z/S + A.1.+ A.2.)</t>
  </si>
  <si>
    <t>Interest received except for that included in investment activities (+)</t>
  </si>
  <si>
    <t>Interest paid except for that included in financing activities (-)</t>
  </si>
  <si>
    <t>Dividends and other profit sharing received (+)</t>
  </si>
  <si>
    <t>Dividends and other profit sharing paid except for those included in investment activities (-)</t>
  </si>
  <si>
    <t xml:space="preserve">Cash flow from operating activities (+/-) (sum of Z/S + A.1. to A.6.) </t>
  </si>
  <si>
    <t xml:space="preserve">Income tax paid except for that included in investment or financing activities (-/+)
</t>
  </si>
  <si>
    <t>Extraordinary income related to operations (+)</t>
  </si>
  <si>
    <t>Extraordinary expenditure related to operations (-)</t>
  </si>
  <si>
    <t>Net cash flow from operating activities (+/-) (sum of Z/S + A.1. to A.9.)</t>
  </si>
  <si>
    <t>Cash flow from investment activities</t>
  </si>
  <si>
    <t>Expenditure for acquisition of intangible fixed assets (-)</t>
  </si>
  <si>
    <t>Expenditure for acquisition of tangible fixed assets (-)</t>
  </si>
  <si>
    <t>Expenditure for acquisition of long-term securities and shares in other entities except for securities which are considered cash equivalents and securities available for sale or trading securities (-)</t>
  </si>
  <si>
    <t>Income on sale of intangible fixed assets (+)</t>
  </si>
  <si>
    <t>Income on sale of tangible fixed assets (+)</t>
  </si>
  <si>
    <t>Income on sale of long-term securities and shares in other entities except for securities which are considered cash equivalents and securities available for sale or trading securities (+)</t>
  </si>
  <si>
    <t>Expenditure for non-current borrowings provided by the entity to another entity that is a member of the consolidation group (-)</t>
  </si>
  <si>
    <t>B.8.</t>
  </si>
  <si>
    <t>Income on the repayment of non-current borrowings provided by the entity to another entity that is a member of the consolidation group (+)</t>
  </si>
  <si>
    <t>Expenditure for non-current borrowings provided by the entity to third parties except for non-current borrowings provided to the entity that is included in the consolidation group (-)</t>
  </si>
  <si>
    <t>B.11.</t>
  </si>
  <si>
    <t>Income on lease of complex movable and immovable assets used and depreciated by the lessee (+)</t>
  </si>
  <si>
    <t>Interest received except for that included in operating activities (+)</t>
  </si>
  <si>
    <t>Dividends and other profit sharing received except for those included in operating activities (+)</t>
  </si>
  <si>
    <t>Expenditures related to derivatives except for those which are available for sale or trading, or are considered cash flow from financing activities (-)</t>
  </si>
  <si>
    <t>Income related to derivatives except for those which are available for sale or trading, or are considered cash flow from financing activities (-)</t>
  </si>
  <si>
    <t>Income tax paid where includable in investment activity (-)</t>
  </si>
  <si>
    <t>Extraordinary income related to investment activity (+)</t>
  </si>
  <si>
    <t>Extraordinary expenditures related to investment activity (-)</t>
  </si>
  <si>
    <t>Other income related to investment activity (+)</t>
  </si>
  <si>
    <t>Other expenditures related to investment activity (-)</t>
  </si>
  <si>
    <t>Net cash flow from investment activities (sum of B.1. to B.20.)</t>
  </si>
  <si>
    <t>Cash flows from financing activities</t>
  </si>
  <si>
    <t>Cash flows in equity (sum of C.1.1. to C.1.8.)</t>
  </si>
  <si>
    <t>Income on shares subscribed and ownership interests (+)</t>
  </si>
  <si>
    <t>Income on other capital stakes owned by partners or individuals (+)</t>
  </si>
  <si>
    <t>Monetary gifts received (+)</t>
  </si>
  <si>
    <t>Income on loss settlement by partners (+)</t>
  </si>
  <si>
    <t>C.1.5.</t>
  </si>
  <si>
    <t>Expenditure for acquisition or repurchase of own shares and own ownership interests (-)</t>
  </si>
  <si>
    <t>Expenditure relating to decrease of funds created by the entity (-)</t>
  </si>
  <si>
    <t>Expenditure for repayment of capital stakes to entity's partners and individuals (-)</t>
  </si>
  <si>
    <t>Any other expenditure that relates to a decrease in equity (-)</t>
  </si>
  <si>
    <t>Cash flows arising from long-term and short-term payables from  financing activities</t>
  </si>
  <si>
    <t>Income on issue of debt securities (+)</t>
  </si>
  <si>
    <t>Repayment of payables from debt securities (-)</t>
  </si>
  <si>
    <t>Income on loans from banks except for those provided for main business activities (+)</t>
  </si>
  <si>
    <t>Repayment of loans from banks except for those provided for main business activities (-)</t>
  </si>
  <si>
    <t>Income on borrowings received (+)</t>
  </si>
  <si>
    <t>Repayment of borrowings(-)</t>
  </si>
  <si>
    <t>Repayment of payables from assets subject to a leased assets purchase contract (-)</t>
  </si>
  <si>
    <t>Repayment of payables arising from the lease of complex, movable and immovable assets used and depreciated by a lessee (-)</t>
  </si>
  <si>
    <t>Income on other long-term and short-term payables resulting from financing activities of the entity except for those which are listed separately in other sections of the cash flow statement (+)</t>
  </si>
  <si>
    <t>Repayment of other long-term and short-term payables resulting from financing activities of the entity except for those which are listed separately in other sections of the cash flow statement (-)</t>
  </si>
  <si>
    <t>Interest paid except for that included in operating activities (-)</t>
  </si>
  <si>
    <t>Dividends paid and other profit sharing except for those included in operating activities (-)</t>
  </si>
  <si>
    <t>Expenditures related to derivatives except for those which are available for sale or trading, or are considered cash flow from investment activities (-)</t>
  </si>
  <si>
    <t>Income related to derivatives except for those which are available for sale or trading, or are considered cash flow from investment activities (+)</t>
  </si>
  <si>
    <t>Income tax paid where includable in financing activities (-)</t>
  </si>
  <si>
    <t>Extraordinary income related to financing activities (+)</t>
  </si>
  <si>
    <t>Extraordinary expenditures related to financing activities (-)</t>
  </si>
  <si>
    <t>Net cash flows from financing activities</t>
  </si>
  <si>
    <t>Net increase or net decrease of cash and cash equivalents (+/-) (aggregate A+B+C)</t>
  </si>
  <si>
    <t>Cash and cash equivalents at the beginning of the accounting period</t>
  </si>
  <si>
    <t>Cash and cash equivalents at the end of the accounting period before foreign exchange gains/losses calculated at the balance sheet date</t>
  </si>
  <si>
    <t>Foreign exchange gains/losses for cash and cash equivalents at the balance sheet date (+/-)</t>
  </si>
  <si>
    <t>Cash and cash equivalents at the end of the accounting period adjusted for foreign exchange gains/losses calculated at the balance sheet date (+/-)</t>
  </si>
  <si>
    <t>Ozna-čenie</t>
  </si>
  <si>
    <t>Skutočnosť v EUR</t>
  </si>
  <si>
    <t>Bežné účtovné</t>
  </si>
  <si>
    <t>Minulé účtovné</t>
  </si>
  <si>
    <t>Peňažné toky z prevádzkovej činnosti</t>
  </si>
  <si>
    <t>Income on the repayment of non-current borrowings provided by the entity to third parties (+)</t>
  </si>
  <si>
    <t>Capitalization and operating income, financial income and extraordinary income</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</si>
  <si>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</si>
  <si>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</si>
  <si>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</si>
  <si>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</si>
  <si>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</si>
  <si>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</si>
  <si>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</si>
  <si>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</si>
  <si>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</si>
  <si>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</si>
  <si>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ÚČTOVNÁ ZÁVIERKA</t>
  </si>
  <si>
    <t>podnikateľov v podvojnom účtovníctve</t>
  </si>
  <si>
    <t>zostavená k</t>
  </si>
  <si>
    <t>Účtovná jednotka</t>
  </si>
  <si>
    <t>malá</t>
  </si>
  <si>
    <t>veľká</t>
  </si>
  <si>
    <t>Priložené súčasti účtovnej závierky</t>
  </si>
  <si>
    <t>Súvaha (Úč POD 1-01)</t>
  </si>
  <si>
    <t>Výkaz ziskov a strát (Úč POD 2-01)</t>
  </si>
  <si>
    <t>Poznámky (Úč POD 3-01)</t>
  </si>
  <si>
    <t>(v celých eurách alebo eurocentoch)</t>
  </si>
  <si>
    <t>Accounting entity size:</t>
  </si>
  <si>
    <t>large</t>
  </si>
  <si>
    <t>small</t>
  </si>
  <si>
    <t>Financial statements contain :</t>
  </si>
  <si>
    <t>Income statement</t>
  </si>
  <si>
    <t>Notes</t>
  </si>
  <si>
    <t>Podpisový záznam štatutárneho orgánu účtovnej jednotky alebo člena štatutárneho orgánu účtovnej jednotky alebo podpisový záznam fyzickej osoby, ktorá je účtovnou jednotkou:</t>
  </si>
  <si>
    <t>Označenie obchodného registra a číslo zápisu obchodnej spoločnosti</t>
  </si>
  <si>
    <t>Statutory representative</t>
  </si>
  <si>
    <t xml:space="preserve">or natural person </t>
  </si>
  <si>
    <t xml:space="preserve">Commercial registry </t>
  </si>
  <si>
    <t xml:space="preserve">designation and </t>
  </si>
  <si>
    <t>registration number</t>
  </si>
  <si>
    <t>Telefónne číslo</t>
  </si>
  <si>
    <t>Faxové číslo</t>
  </si>
  <si>
    <t>Other entities</t>
  </si>
  <si>
    <t>Other non-current intangible assets (019, 01X) - /079, 07X, 091A
07X, 091A/</t>
  </si>
  <si>
    <t>Listed entities</t>
  </si>
  <si>
    <t>Other non-current tangible assets (029, 02X, 032) -/089, 08X, 092A
/089, 08X, 092A/</t>
  </si>
  <si>
    <t xml:space="preserve">Non-current financial assets  total (l. 022 to 032) </t>
  </si>
  <si>
    <t>Entity type:</t>
  </si>
  <si>
    <t xml:space="preserve">Listed entities, entities in regulated industries and other PIEs </t>
  </si>
  <si>
    <t>Other non-current investments (063A) - 096A</t>
  </si>
  <si>
    <t xml:space="preserve">Other entities including statutory audits of subsidiaries </t>
  </si>
  <si>
    <t>Other loans (067A) - /096A</t>
  </si>
  <si>
    <t>Debentures and other non-current financial assets (065A, 069A, 06XA) -/096A/</t>
  </si>
  <si>
    <t>Loans and other non-current financial assets with maturity up to one year (066A, 067A, 069A, 06XA)
- /096A/</t>
  </si>
  <si>
    <t>Current assets l. 034 + l. 041 + l. 053 + l. 066 + l. 071
+ l. 046 + l. 055</t>
  </si>
  <si>
    <t>Inventory total (l. 035 to 040)</t>
  </si>
  <si>
    <t>Merchandise (132,133,13X,139) -/196,19X/
- /196, 19X/</t>
  </si>
  <si>
    <t>Long-term receivables total (l. 042 + l. 046 to 052)</t>
  </si>
  <si>
    <t>Trade receivables (l. 043 to 045)</t>
  </si>
  <si>
    <t>1.a.</t>
  </si>
  <si>
    <t>1.b.</t>
  </si>
  <si>
    <t>1.c.</t>
  </si>
  <si>
    <t>Other trade receivables (311A,312A,313A,314A,315A,31XA) - /391A/</t>
  </si>
  <si>
    <t>Receivables from derivative operations (373A,376A)</t>
  </si>
  <si>
    <t>Other receivables (335A, 336A, 33XA, 371A, 374A, 375A, 378A) - 391A</t>
  </si>
  <si>
    <t>Short-term receivables  total (l. 054 + l. 058 to 065)</t>
  </si>
  <si>
    <t>Trade receivables (l. 055 to 057)</t>
  </si>
  <si>
    <t>Social security receivables (336A) - 391A</t>
  </si>
  <si>
    <t>Tax receivables and subsidies (341, 342, 343, 345, 346, 347) - 391A</t>
  </si>
  <si>
    <t>Other receivables (335A, 33XA, 371A, 374A, 375A, 378A) - 391A</t>
  </si>
  <si>
    <t>Current financial assets total (l. 067 to 070)</t>
  </si>
  <si>
    <t>Own shares and interests (252)</t>
  </si>
  <si>
    <t>Short-term financial assets under construction (259, 314A) - /291A/</t>
  </si>
  <si>
    <t>Financial assets total (l. 072 to 073)</t>
  </si>
  <si>
    <t>Accruals and prepayments  total l. 075 and 078</t>
  </si>
  <si>
    <t>Control number  (lines 001-078)</t>
  </si>
  <si>
    <t>SHAREHOLDERS' EQUITY AND LIABILITIES TOTAL l. 080 + l. 101 + l. 141</t>
  </si>
  <si>
    <t>Shareholders' equity l. 081+ 085+ 086 + 087+ 090 + l. 093 + l. 097 +  l. 100</t>
  </si>
  <si>
    <t>Registered capital total (l. 082 to 084)</t>
  </si>
  <si>
    <t>Legal reserve funds l. 088 + l. 089</t>
  </si>
  <si>
    <t>Legal reserve fund  and non-distributable fund (417A, 418, 421A, 422)</t>
  </si>
  <si>
    <t>Reserve fund on own shares and interests (417A, 421A)</t>
  </si>
  <si>
    <t>Funds created from profit total (l. 091 + l. 092)</t>
  </si>
  <si>
    <t>A.V.1.</t>
  </si>
  <si>
    <t>Statutory funds (423, 42X)</t>
  </si>
  <si>
    <t>Other funds (427, 42X)</t>
  </si>
  <si>
    <t>A.VI.</t>
  </si>
  <si>
    <t>Revaluation reserves total (l. 094 to l. 096)</t>
  </si>
  <si>
    <t>A.VI.1.</t>
  </si>
  <si>
    <t>Revaluation reserve from valuation of assets and liabilities (+/- 414)</t>
  </si>
  <si>
    <t>A.VII.</t>
  </si>
  <si>
    <t>Retained earnings l. 098+ 099</t>
  </si>
  <si>
    <t>A.VII.1.</t>
  </si>
  <si>
    <t>A.VIII.</t>
  </si>
  <si>
    <t>Profit or loss from current period /+-/ l. 001 - (081 + 085 + 086 + 087 + 090 + 093 + 097 + 101 + 141)</t>
  </si>
  <si>
    <t>Liabilities l. 102 + 118 + 121 + 122 + 136 + 139 + 140</t>
  </si>
  <si>
    <t>Non-current liabilities total (l. 103 + l. 107 to 117)</t>
  </si>
  <si>
    <t>Non-current trade liabilities total (l. 104 to 106)</t>
  </si>
  <si>
    <t>Other trade payables (321A, 475A, 476A)</t>
  </si>
  <si>
    <t>Other long-term liabilities (479A, 47XA)</t>
  </si>
  <si>
    <t>Other non-current liabilities (336A, 372A, 474A, 47XA)</t>
  </si>
  <si>
    <t>Long-term liabilities from derivative operations (373A, 377A)</t>
  </si>
  <si>
    <t>12.</t>
  </si>
  <si>
    <t>Non-current provisions total (l. 119 to 120)</t>
  </si>
  <si>
    <t>Current liabilities  total (l. 123 + l. 127 to l. 135)</t>
  </si>
  <si>
    <t>Current trade payables (l. 124 to l. 126)</t>
  </si>
  <si>
    <t>Other trade payables (321A, 322A, 324A, 325A, 326A, 32XA, 475A, 476A, 478A, 47XA)</t>
  </si>
  <si>
    <t>126</t>
  </si>
  <si>
    <t>127</t>
  </si>
  <si>
    <t>128</t>
  </si>
  <si>
    <t>129</t>
  </si>
  <si>
    <t>130</t>
  </si>
  <si>
    <t>131</t>
  </si>
  <si>
    <t>Social security payables (336A)</t>
  </si>
  <si>
    <t>132</t>
  </si>
  <si>
    <t>133</t>
  </si>
  <si>
    <t>Payables from derivative operations (373A, 377A)</t>
  </si>
  <si>
    <t>134</t>
  </si>
  <si>
    <t>Other short-term liabilities (372A, 379A, 474A, 475A, 479A, 47XA)</t>
  </si>
  <si>
    <t>135</t>
  </si>
  <si>
    <t>Current provisions total (l. 137 + l. 138)</t>
  </si>
  <si>
    <t>136</t>
  </si>
  <si>
    <t>137</t>
  </si>
  <si>
    <t>138</t>
  </si>
  <si>
    <t>B.VI.</t>
  </si>
  <si>
    <t>139</t>
  </si>
  <si>
    <t>B.VII.</t>
  </si>
  <si>
    <t>140</t>
  </si>
  <si>
    <t>Accruals and deferred income - total (l. 142 to 145)</t>
  </si>
  <si>
    <t>141</t>
  </si>
  <si>
    <t>142</t>
  </si>
  <si>
    <t>143</t>
  </si>
  <si>
    <t>144</t>
  </si>
  <si>
    <t>145</t>
  </si>
  <si>
    <t>Control number  (lines 079-145)</t>
  </si>
  <si>
    <t>Net turnover (part of acc. group 6 as defined by the law)</t>
  </si>
  <si>
    <t>Revenues from operating activities total (l. 03 to l. 09)</t>
  </si>
  <si>
    <t>II.</t>
  </si>
  <si>
    <t>Revenues from own products (601)</t>
  </si>
  <si>
    <t>III.</t>
  </si>
  <si>
    <t>Revenues from services (602, 606)</t>
  </si>
  <si>
    <t>IV.</t>
  </si>
  <si>
    <t>VI.</t>
  </si>
  <si>
    <t>VII.</t>
  </si>
  <si>
    <t>Operating expenses total (l. 11 + l. 12 + l. 13 + l. 14 + l. 15 + l. 20 + l. 21 + l. 24 + l. 25 + l. 26)</t>
  </si>
  <si>
    <t>Costs of merchandise sold (504, 507)</t>
  </si>
  <si>
    <t>Material and energy consumption and other unstorable supplies (501, 502, 503)</t>
  </si>
  <si>
    <t>Allowances to inventories (+/-) (505)</t>
  </si>
  <si>
    <t>E.1.</t>
  </si>
  <si>
    <t>Depreciation of and provisions to non-current tangible and intangible assets (l. 22 + l. 23)</t>
  </si>
  <si>
    <t>G.1</t>
  </si>
  <si>
    <t>Depreciation of non-current tangible and intangible assets (551)</t>
  </si>
  <si>
    <t>Provisions to non-current tangible and intangible assets (+/-) (553)</t>
  </si>
  <si>
    <t>Profit or loss from operating activities (+/-) (l.02 - l. 10)</t>
  </si>
  <si>
    <t>Added value (l. 03 + l. 04 + l. 05 + l. 06 + l. 07) - (l.11 + l. 12 +l. 13 + l. 14)</t>
  </si>
  <si>
    <t>Revenues from financial activities l.30 + l. 31 + l. 35 + l. 39 + l. 42 + l. 43 + l. 44</t>
  </si>
  <si>
    <t>VIII.</t>
  </si>
  <si>
    <t>IX.</t>
  </si>
  <si>
    <t>Revenues from non-current financial assets (l. 32 to l. 34)</t>
  </si>
  <si>
    <t>IX.1.</t>
  </si>
  <si>
    <t>X.</t>
  </si>
  <si>
    <t>Income from short-term financial assets (l. 36 to l. 38)</t>
  </si>
  <si>
    <t>X.1</t>
  </si>
  <si>
    <t>Income from other current financial assets (666A)</t>
  </si>
  <si>
    <t>XI.</t>
  </si>
  <si>
    <t>Interest income (l. 40 + l. 41)</t>
  </si>
  <si>
    <t>XI.1</t>
  </si>
  <si>
    <t>Other interest income (662A)</t>
  </si>
  <si>
    <t>XII.</t>
  </si>
  <si>
    <t>XIII.</t>
  </si>
  <si>
    <t>XIV.</t>
  </si>
  <si>
    <t>Financial expenses total (l. 46 + l. 47 + l. 48 + l. 49 + l. 52 + l. 53 + l. 54)</t>
  </si>
  <si>
    <t>Creation and release of provisions to financial assets (+/-) (565)</t>
  </si>
  <si>
    <t>Interest expense (l. 50 + l. 51)</t>
  </si>
  <si>
    <t>N.1.</t>
  </si>
  <si>
    <t>Other interest expense (562A)</t>
  </si>
  <si>
    <t>Q.</t>
  </si>
  <si>
    <t>Profit/(loss) from financial activities (+/-) (l. 29 - l. 45)</t>
  </si>
  <si>
    <t>****</t>
  </si>
  <si>
    <t>Profit/(loss) for the period before tax (+/-) (l. 27 + l. 55)</t>
  </si>
  <si>
    <t>R</t>
  </si>
  <si>
    <t>Tax on income (l. 58 + l. 59)</t>
  </si>
  <si>
    <t>R.1</t>
  </si>
  <si>
    <t>- deferred (+/-) (592)</t>
  </si>
  <si>
    <t>Profit/(loss) share transferred to owners' account (+/- 596)</t>
  </si>
  <si>
    <t xml:space="preserve">Net profit/(loss) for the period after tax  (+/-) (l. 56 - l. 57 - l. 60)           </t>
  </si>
  <si>
    <t xml:space="preserve">Profit and Loss account for period ended </t>
  </si>
  <si>
    <t>UZPODv14_2</t>
  </si>
  <si>
    <t xml:space="preserve">Súvaha
Úč POD 1 - 01
</t>
  </si>
  <si>
    <t>SPOLU MAJETOK
r. 02 + r. 33 + r. 74</t>
  </si>
  <si>
    <t>Neobežný majetok r. 03 + r. 11 + r. 21</t>
  </si>
  <si>
    <t>Dlhodobý nehmotný majetok súčet (r. 04 až r. 10)</t>
  </si>
  <si>
    <t>SPOLU MAJETOK r. 02 + r. 33 + r. 74</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</si>
  <si>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</si>
  <si>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</si>
  <si>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</si>
  <si>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</si>
  <si>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</si>
  <si>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</si>
  <si>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</si>
  <si>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</si>
  <si>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</si>
  <si>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</si>
  <si>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</si>
  <si>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</si>
  <si>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-/089, 08X, 092A/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</si>
  <si>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</si>
  <si>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</si>
  <si>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</si>
  <si>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</si>
  <si>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</si>
  <si>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</si>
  <si>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</si>
  <si>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</si>
  <si>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</si>
  <si>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</si>
  <si>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</si>
  <si>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</si>
  <si>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</si>
  <si>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 xml:space="preserve">Obežný majetok r. 34 + r. 41 + r. 53 + r. 66 + r. 71 </t>
  </si>
  <si>
    <t>Zásoby súčet (r. 35 až r. 40)</t>
  </si>
  <si>
    <t>Materiál (112, 119, 11X) - /191, 19X/</t>
  </si>
  <si>
    <t>Nedokončená výroba a polotovary vlastnej výroby (121, 122, 12X)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</si>
  <si>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</si>
  <si>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</si>
  <si>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</si>
  <si>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</si>
  <si>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</si>
  <si>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</si>
  <si>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</si>
  <si>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</si>
  <si>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</si>
  <si>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</si>
  <si>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</si>
  <si>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</si>
  <si>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</si>
  <si>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</si>
  <si>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</si>
  <si>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</si>
  <si>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 xml:space="preserve">Pohľadávky z obchodného styku súčet (r. 55 až r. 57) </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</si>
  <si>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</si>
  <si>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</si>
  <si>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</si>
  <si>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</si>
  <si>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</si>
  <si>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</si>
  <si>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</si>
  <si>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</si>
  <si>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</si>
  <si>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</si>
  <si>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</si>
  <si>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</si>
  <si>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</si>
  <si>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</si>
  <si>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</si>
  <si>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</si>
  <si>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</si>
  <si>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</si>
  <si>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</si>
  <si>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</si>
  <si>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</si>
  <si>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</si>
  <si>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</si>
  <si>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</si>
  <si>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</si>
  <si>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</si>
  <si>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</si>
  <si>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</si>
  <si>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</si>
  <si>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</si>
  <si>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</si>
  <si>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</si>
  <si>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</si>
  <si>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Výsledok hospodárenia minulých rokov r. 98 + r. 99</t>
  </si>
  <si>
    <t xml:space="preserve">Nerozdelený zisk minulých rokov (428) </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</si>
  <si>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</si>
  <si>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</si>
  <si>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</si>
  <si>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</si>
  <si>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</si>
  <si>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</si>
  <si>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</si>
  <si>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</si>
  <si>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</si>
  <si>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</si>
  <si>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</si>
  <si>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</si>
  <si>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</si>
  <si>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</si>
  <si>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</si>
  <si>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</si>
  <si>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</si>
  <si>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</si>
  <si>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</si>
  <si>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</si>
  <si>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</si>
  <si>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</si>
  <si>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</si>
  <si>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</si>
  <si>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</si>
  <si>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</si>
  <si>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</si>
  <si>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</si>
  <si>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</si>
  <si>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</si>
  <si>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</si>
  <si>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</si>
  <si>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</si>
  <si>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</si>
  <si>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</si>
  <si>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</si>
  <si>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</si>
  <si>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</si>
  <si>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</si>
  <si>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</si>
  <si>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</si>
  <si>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</si>
  <si>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</si>
  <si>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</si>
  <si>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</si>
  <si>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</si>
  <si>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</si>
  <si>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</si>
  <si>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</si>
  <si>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</si>
  <si>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</si>
  <si>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</si>
  <si>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</si>
  <si>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</si>
  <si>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</si>
  <si>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</si>
  <si>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</si>
  <si>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</si>
  <si>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</si>
  <si>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</si>
  <si>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</si>
  <si>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</si>
  <si>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</si>
  <si>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</si>
  <si>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</si>
  <si>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</si>
  <si>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</si>
  <si>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</si>
  <si>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</si>
  <si>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</si>
  <si>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</si>
  <si>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</si>
  <si>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</si>
  <si>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</si>
  <si>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</si>
  <si>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</si>
  <si>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</si>
  <si>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</si>
  <si>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</si>
  <si>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</si>
  <si>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</si>
  <si>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</si>
  <si>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</si>
  <si>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</si>
  <si>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</si>
  <si>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</si>
  <si>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</si>
  <si>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</si>
  <si>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 xml:space="preserve">Výkaz ziskov a strát
Úč POD 2 - 01
</t>
  </si>
  <si>
    <t>xx</t>
  </si>
  <si>
    <t>Accounting unit</t>
  </si>
  <si>
    <t>Interim</t>
  </si>
  <si>
    <t>Income statement (Úč POD 2-01)</t>
  </si>
  <si>
    <t>Notes (Úč POD 3-01)</t>
  </si>
  <si>
    <t>(in full EUR)</t>
  </si>
  <si>
    <t>(in full EUR or EUR cents)</t>
  </si>
  <si>
    <t>Stat.of financial position (Úč POD 1-01)</t>
  </si>
  <si>
    <t>Indication of the commercial register and registration number of the company</t>
  </si>
  <si>
    <t>Signature of the statutory board or statutory board member or signature of the natural person, which is an accounting entity:</t>
  </si>
  <si>
    <t>Enclosed components of the financial statements</t>
  </si>
  <si>
    <t xml:space="preserve">Balance sheet
Úč POD 1 - 01
</t>
  </si>
  <si>
    <t>TIN</t>
  </si>
  <si>
    <t>ID number</t>
  </si>
  <si>
    <t>Income Statement Úč POD 1 - 01</t>
  </si>
  <si>
    <t>za rok končiaci: 31.12.2014</t>
  </si>
  <si>
    <t xml:space="preserve">Income Statement
Úč POD 2 - 01
</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</si>
  <si>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</si>
  <si>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</si>
  <si>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</si>
  <si>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</si>
  <si>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</si>
  <si>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</si>
  <si>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</si>
  <si>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</si>
  <si>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</si>
  <si>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</si>
  <si>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</si>
  <si>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</si>
  <si>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</si>
  <si>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</si>
  <si>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</si>
  <si>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</si>
  <si>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</si>
  <si>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</si>
  <si>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</si>
  <si>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</si>
  <si>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</si>
  <si>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</si>
  <si>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</si>
  <si>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</si>
  <si>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</si>
  <si>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</si>
  <si>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</si>
  <si>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</si>
  <si>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</si>
  <si>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</si>
  <si>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</si>
  <si>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</si>
  <si>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</si>
  <si>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</si>
  <si>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</si>
  <si>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</si>
  <si>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</si>
  <si>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</si>
  <si>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</si>
  <si>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</si>
  <si>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</si>
  <si>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</si>
  <si>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</si>
  <si>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</si>
  <si>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</si>
  <si>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</si>
  <si>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</si>
  <si>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FINANCIAL STATEMENTS</t>
  </si>
  <si>
    <t>of entrepreneurs in double-entry accounting</t>
  </si>
  <si>
    <t xml:space="preserve">Pozemky (031) - /092A/ </t>
  </si>
  <si>
    <t>Výsledok hospodárenia za účtovné obdobie po zdanení /+-/ r. 01 - (r. 81 + r. 85 + r. 86
+ r. 87 + r. 90 + r. 93 + r. 97 + r. 101 + r. 141)</t>
  </si>
  <si>
    <t xml:space="preserve">Other non-current tangible assets (029, 02X, 032) -/089, 08X, 092A
</t>
  </si>
  <si>
    <t>Obstarávaný dlhodobý hmotný majetok (042) - /094/</t>
  </si>
  <si>
    <t>Poskytnuté preddavky na dlhodobý hmotný majetok (052) - /095A/</t>
  </si>
  <si>
    <t>Dlhové cenné papiere a ostatný dlhodobý finančný majetok (065A, 069A,06XA) - /096A/</t>
  </si>
  <si>
    <t>Pohľadávky voči spoločníkom, členom a združeniu (354A, 355A, 358A, 35XA) - /391A/</t>
  </si>
  <si>
    <t>Trade receivables from connected entitites (311A,312A,313A,314A,315A,31XA) - /391A/</t>
  </si>
  <si>
    <t>Trade receivables within group except for receivables from connected entities (311A,312A,313A,314A,315A,31XA) - /391A/</t>
  </si>
  <si>
    <t>Po 31. decembri 2014 nenastali také udalosti, ktoré majú významný vplyv na verné zobrazenie skutočností uvádzaných v tejto účtovnej závierke.</t>
  </si>
  <si>
    <t>Členovia štatutárnych orgánov k 31. decembru 2014:</t>
  </si>
  <si>
    <t>Zostatok v roku 2014 (EUR)</t>
  </si>
  <si>
    <t>Members of the statutory bodies as at 31 December 2014 were as follows:</t>
  </si>
  <si>
    <t>The following/No significant changes were made to the Commercial Register entry in 2014. (If applicable, please specify.)</t>
  </si>
  <si>
    <t>The financial statements for the year ended 31 December 2013 were approved by the Company’s General Meeting on DD/MM/YYYY.</t>
  </si>
  <si>
    <t>The accounting policies and methods applied by the Company in preparing the 2014 and 2013 financial statements were as follows:  (Specify changes, if any.)</t>
  </si>
  <si>
    <t>In 2014 and 2013, the Company received, for no consideration, non-current intangible assets of EUR _____ and EUR_____ , respectively.</t>
  </si>
  <si>
    <t>The gain or loss on revaluation of acquired property of EUR ____ arose from the acquisition of ____ in year____. A depreciation charge in respect of this adjustment to acquired property of EUR ___ and EUR ___ was expensed or recognized against income, as appropriate, in 2014 and 2013, respectively.</t>
  </si>
  <si>
    <t>In 2014 and 2013, the Company received, for no consideration, non-current tangible assets of EUR _____ and EUR _____, respectively.</t>
  </si>
  <si>
    <t>Certain non-current tangible assets (___, ___, etc.) were no longer in use or were being held for sale or modernization. These assets were at cost of EUR ___ and EUR ___ [if material, give a method of replacement cost calculation], with accumulated depreciation of EUR ___ and EUR ___ as at 31 December 2014 and 2013.</t>
  </si>
  <si>
    <t>Non-current financial assets with a net book value of EUR _____ as at 31 December 2014 and 2013 were pledged as security for a loan from _________ bank, a. s. (Note X).</t>
  </si>
  <si>
    <t>In 2014 and 2013, the Company made provisions for doubtful debts description of provisioning.</t>
  </si>
  <si>
    <t>In addition, the Company wrote off receivables of EUR _____ and EUR ____ in 2014 and 2013 respectively, due to their non-collectability, cancellation of bankruptcy proceedings, failure to meet claims in bankruptcy proceedings, etc. (if material).</t>
  </si>
  <si>
    <t xml:space="preserve">The Company has an overdraft facility in _____, which allows it to draw down up to EUR _____. As at 31 December 2014 and 2013, the drawn element of the overdraft was EUR _____ and EUR _____ , respectively, and is shown as a short-term bank loan in the accompanying balance sheet (Note X). </t>
  </si>
  <si>
    <t xml:space="preserve">As at 31 December 2014 and 2013, the Company acquired / held _____ and _____ own shares at cost of EUR ______   and EUR ____ , respectively, for the purpose of / due to the (description of reason). </t>
  </si>
  <si>
    <t>2014 and subsequent years</t>
  </si>
  <si>
    <t xml:space="preserve">The Company entered into several derivative contracts and classifies derivatives either as held for trading or as hedging derivatives. As at 31 December 2014 and 2013, the derivatives were revalued to their fair value, with the positive or negative fair values of derivatives being included in other receivables or other liabilities. </t>
  </si>
  <si>
    <t>Information on assets leased under finance lease prior to 1 January 2004, as at 31 December 2014 and 31 December 2013</t>
  </si>
  <si>
    <t>Information on assets leased under operating lease as at 31 December 2014 and 31 December 2013</t>
  </si>
  <si>
    <t>The Company has entered into a contract for the construction of _________ at a total cost of EUR ______, which will be financed from the Company’s own / borrowed resources (31 December 2013: EUR ____).</t>
  </si>
  <si>
    <t>Government subsidies received for maintaining the Company’s operations, included in the Company’s revenues, were EUR ______  and EUR  ______  in 2014 and 2013, respectively.</t>
  </si>
  <si>
    <t>The Company’s General Meeting of Owners / Shareholders resolved on a share capital increase of EUR _____ as at _____________. Other receivables from subscription as at 31 December 2014 and 2013 are reflected as an asset on the accompanying balance sheet and are due on _________.</t>
  </si>
  <si>
    <t xml:space="preserve">The General Meetings held on DD/MM/ 2014 and DD/MM 2013 approved profit distribution / loss settlement for 2013 and 2012. </t>
  </si>
  <si>
    <t>Following the Resolution of the General Meeting, the Company paid dividends of EUR ___________ per share totalling EUR ______ thousand. In 2013 and 2012, the Company paid dividends of EUR ___________ per share totalling EUR  _____ , and EUR  ________ , respectively. /The Annual General Meeting of the Company resolved not to pay dividends from the 2013 profit. In 2012, the Company paid dividends of EUR ___________ per share totalling EUR _____. / The Annual General Meeting of the Company resolved not to pay dividends from the 2013 and 2012 profit.</t>
  </si>
  <si>
    <t xml:space="preserve">Earnings per share/share in registered capital represent EUR _________ and EUR _________ for 2014 and 2013, respectively.  </t>
  </si>
  <si>
    <t>No events occurred subsequent to 31 December 2014 that might have a material effect on the fair presentation of the matters disclosed in these financial statements.</t>
  </si>
  <si>
    <t xml:space="preserve">§ 2 sa dopĺňa odsekom 8, ktorý znie: </t>
  </si>
  <si>
    <t xml:space="preserve">„(8) Na účely vykazovania v súvahe a vo výkaze ziskov a strát sa rozumie 2 </t>
  </si>
  <si>
    <t xml:space="preserve">a) materskou účtovnou jednotkou účtovná jednotka, ktorá má rozhodujúci vplyv v jednom alebo vo viacerých dcérskych účtovných jednotkách, pričom rozhodujúci vplyv sa posudzuje podľa § 22 ods. 3 zákona, </t>
  </si>
  <si>
    <t xml:space="preserve">b) dcérskou účtovnou jednotkou účtovná jednotka, v ktorej má iná účtovná jednotka rozhodujúci vplyv a to vrátane každej dcérskej účtovnej jednotky konečnej materskej účtovnej jednotky, </t>
  </si>
  <si>
    <t xml:space="preserve">c) skupinou materská účtovná jednotka a všetky jej dcérske účtovné jednotky, </t>
  </si>
  <si>
    <t xml:space="preserve">d) prepojenými účtovnými jednotkami dve alebo viaceré účtovné jednotky v rámci skupiny, </t>
  </si>
  <si>
    <t xml:space="preserve">e) podielovou účasťou existencia aspoň 20% podielu na hlasovacích právach v inej účtovnej jednotke, </t>
  </si>
  <si>
    <t xml:space="preserve">f) pridruženou účtovnou jednotkou účtovná jednotka, v ktorej má podielovú účasť iná účtovná jednotka a táto </t>
  </si>
  <si>
    <t xml:space="preserve">iná účtovná jednotka má podstatný vplyv podľa § 27 ods. 1 písm. a) zákona.“. </t>
  </si>
  <si>
    <t>Investment in connected entities (061A,062A,063A) - 096A</t>
  </si>
  <si>
    <t>Investment in group except for connected entities (062A) - 096A</t>
  </si>
  <si>
    <t>Loans to connected entities (066A) - /096A</t>
  </si>
  <si>
    <t>Loans to  group except for connected entities (066A) - /096A</t>
  </si>
  <si>
    <t>Other receivables from connected entities (351A) - 391A</t>
  </si>
  <si>
    <t>Other receivables from group except from connected entities (351A) - 391A</t>
  </si>
  <si>
    <t>Current financial assets within connected entities (251A,253A,256A,257A,25XA) - /291A, 29XA/</t>
  </si>
  <si>
    <t>Current financial assets outside connected entities (251A,253A,256A,257A,25XA) - /291A, 29XA/</t>
  </si>
  <si>
    <t>Trade payables to connected entities (321A, 475A, 476A)</t>
  </si>
  <si>
    <t>Trade payables to group except for connected entities (321A, 475A, 476A)</t>
  </si>
  <si>
    <t>Other long-term liabilities to connected entities (471A, 47XA)</t>
  </si>
  <si>
    <t>Other long-term liabilities within group except for connected entities (471A, 47XA)</t>
  </si>
  <si>
    <t>Trade payables to connected entities (321A, 322A, 324A, 325A, 326A, 32XA, 475A, 476A, 478A, 47XA)</t>
  </si>
  <si>
    <t>Trade payables to group except for connected entities (321A, 322A, 324A, 325A, 326A, 32XA, 475A, 476A, 478A, 47XA)</t>
  </si>
  <si>
    <t>Payables to connected entities (361A, 36XA, 471A, 47XA)</t>
  </si>
  <si>
    <t>Other liabilities within group except for connected entities (361A, 36XA, 471A, 47XA)</t>
  </si>
  <si>
    <t>Income from investments in connected entities (665A)</t>
  </si>
  <si>
    <t>Income from investments in group except for connected entities (665A)</t>
  </si>
  <si>
    <t>Income from investments in connected entities (666A)</t>
  </si>
  <si>
    <t>Income from investments in group except for connected entities (666A)</t>
  </si>
  <si>
    <t>Interest income from from connected entities (662A)</t>
  </si>
  <si>
    <t>Interest expense to connected entities (562A)</t>
  </si>
  <si>
    <t>44040148</t>
  </si>
  <si>
    <t>Mierová</t>
  </si>
  <si>
    <t>6164/102</t>
  </si>
  <si>
    <t>06601</t>
  </si>
  <si>
    <t>Humenné</t>
  </si>
  <si>
    <t>i.trebisovsky@motor-car.sk</t>
  </si>
  <si>
    <t>Mária Šimaľová</t>
  </si>
  <si>
    <t xml:space="preserve">V roku 2014 neboli uskutočnené  žiadne významné zmeny v zápise do Obchodného registra. </t>
  </si>
  <si>
    <t xml:space="preserve">3.  </t>
  </si>
  <si>
    <t>Skladovanie</t>
  </si>
  <si>
    <t>Sprostredkovateľská činnosť v oblasti služieb v rozsahu cestnej dopravy</t>
  </si>
  <si>
    <t>Upratovacie práce</t>
  </si>
  <si>
    <t xml:space="preserve">10. </t>
  </si>
  <si>
    <t>Prenájom hnuteľných veci</t>
  </si>
  <si>
    <t>Prenájom dopravných prostriedkov</t>
  </si>
  <si>
    <t>13.</t>
  </si>
  <si>
    <t>Vykonávanie odťahovej služby</t>
  </si>
  <si>
    <t>14.</t>
  </si>
  <si>
    <t>15.</t>
  </si>
  <si>
    <t>Prieskum trhu a verejnej mienky</t>
  </si>
  <si>
    <t xml:space="preserve">16. </t>
  </si>
  <si>
    <t>Reklamné a marketingové služby</t>
  </si>
  <si>
    <t>17.</t>
  </si>
  <si>
    <t>Administratívne služby</t>
  </si>
  <si>
    <t>18.</t>
  </si>
  <si>
    <t>Sprostredkovateľská činnosť v oblasti obchodu so strojmi, dopravnými prostriedkami</t>
  </si>
  <si>
    <t>19.</t>
  </si>
  <si>
    <t>Finančný leasing</t>
  </si>
  <si>
    <t>20.</t>
  </si>
  <si>
    <t>Vykonávanie mimoškolskej vzdelávacej činnosti</t>
  </si>
  <si>
    <t>21.</t>
  </si>
  <si>
    <t>Poskytovanie software - predaj hotových programov so súhlasom autora</t>
  </si>
  <si>
    <t>Informácie o počte zamestnancov</t>
  </si>
  <si>
    <t>Motor-Car Bratislava</t>
  </si>
  <si>
    <t>Motor-Car Humenné, I. Trebišovský</t>
  </si>
  <si>
    <t>V priebehu účtovného obdobia nedošlo k zmene v štruktúre spoločníkov.</t>
  </si>
  <si>
    <t>Spoločnosť je súčasťou skupiny Wiesenthal. Materskou spoločnosťou spoločnosti je Motor-Car Bratislava, spol. s r.o. a  materskou spoločnosťou celej skupiny je Wiesenthal &amp; CO, A.G. Konsolidovanú účtovnú závierku za najväčšiu skupinu podnikov zostavuje spoločnosť  Wiesenthal &amp; CO,A.G. Táto účtovná závierka je k nahliadnutiu v sídle uvedenej spoločnosti, sídlo Wiesenhal Holding GmbH, Troststr. 109-111, 1100 Viedeň, Rakúsko.</t>
  </si>
  <si>
    <t>Spoločnosť nie je v žiadnom podniku neobmedzene ručiacim spoločníkom.</t>
  </si>
  <si>
    <t>Ing. Július  Šabo</t>
  </si>
  <si>
    <t xml:space="preserve">Spoločnosť nemá organizačnú zložku v zahraničí. </t>
  </si>
  <si>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</si>
  <si>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Účtovná závierka spoločnosti za predchádzajúce účtovné obdobie k 31. decembru 2013 bola schválená valným zhromaždením spoločnosti dňa: 12.06.2014.</t>
  </si>
  <si>
    <t xml:space="preserve">Účtovné zásady a metódy, ktoré spoločnosť používala pri zostavení účtovnej závierky za rok 2014 a 2013 sú nasledovné: </t>
  </si>
  <si>
    <t>rovnomerne</t>
  </si>
  <si>
    <t>1/4, 1/12</t>
  </si>
  <si>
    <t>Krátkodobý finančný majetok tvoria ceniny, peniaze v hotovosti a na bankových účtoch.</t>
  </si>
  <si>
    <t>Ocenenie nadbytočných, zastaraných a nízkoobrátkových zásob sa znižuje na nižšiu úžitkovú hodnotu prostredníctvom opravných položiek. Opravnú položku stanovilo vedenie spoločnosti nasledovne:</t>
  </si>
  <si>
    <t xml:space="preserve">- na zásoby náhradných dielov, u ktorých nebol zanamenaný pohyb na sklade:  </t>
  </si>
  <si>
    <t xml:space="preserve">  viac ako 3 roky vo výške 99% z obstarávacej ceny</t>
  </si>
  <si>
    <t xml:space="preserve">  od 2 rokov do 3 rokov vo výške 37% z obstarávacej ceny</t>
  </si>
  <si>
    <t xml:space="preserve">  od 1 roka do 2 rokov vo výške 33% z obstarávacej ceny</t>
  </si>
  <si>
    <t>- na zásoby vozidiel, u ktorých od dátumu obstarania ubehla doba</t>
  </si>
  <si>
    <t xml:space="preserve">  viac ao 3 roky sa tvorí opravná položka individuálnym posúdením, minimálne 20%</t>
  </si>
  <si>
    <t xml:space="preserve">  od 2 rokov do 3 rokov vo výške 20% z obstarávacej ceny</t>
  </si>
  <si>
    <t xml:space="preserve">  od 1 roka do 2 rokov vo výške 10% z obstarávacej ceny</t>
  </si>
  <si>
    <t>havarijné+ zákonne poistenie DP + poistne salón</t>
  </si>
  <si>
    <t>ostatné</t>
  </si>
  <si>
    <t>provízia Maxima Broker</t>
  </si>
  <si>
    <t>vyučtovanie plyn</t>
  </si>
  <si>
    <t>Základné imanie spoločnosti je zložené z 100 % podielov plne upísaných a splatených.</t>
  </si>
  <si>
    <t>rezerva audit</t>
  </si>
  <si>
    <t>EUR</t>
  </si>
  <si>
    <t>úrokove náklady</t>
  </si>
  <si>
    <t>aktivácia materiálu a tovaru</t>
  </si>
  <si>
    <t>Odpredaj Si prvkov</t>
  </si>
  <si>
    <t>Nakúpena práca</t>
  </si>
  <si>
    <t>Marketingové služby</t>
  </si>
  <si>
    <t>Poradenstvo</t>
  </si>
  <si>
    <t>Služby IT</t>
  </si>
  <si>
    <t>Ostatné služby</t>
  </si>
  <si>
    <t>Náklady na predané vozidlá</t>
  </si>
  <si>
    <t>Spotreba materiálu</t>
  </si>
  <si>
    <t xml:space="preserve"> úroky</t>
  </si>
  <si>
    <t>bankové poplatky</t>
  </si>
  <si>
    <t>Ostatné kapitálové fondy sú tvorené z vkladov spoločníkov:</t>
  </si>
  <si>
    <t xml:space="preserve">Prehľad o peňažných tokoch bol spracovaný nepriamou metódou. </t>
  </si>
  <si>
    <t>Motor-Car Košice</t>
  </si>
  <si>
    <t>Motor-Car Michalovce</t>
  </si>
  <si>
    <t>LEAS SK, s.r.o.</t>
  </si>
  <si>
    <t>Motor - Car Humenné, spol. s r.o.</t>
  </si>
  <si>
    <t>Okresný súd Prešov, Oddiel: Sro      vložka číslo 20482/P</t>
  </si>
  <si>
    <t>opravené o 14,288 (kladné zostatky v salde záväzkov)</t>
  </si>
  <si>
    <t>opravené o 2,880 (daňová licencia)</t>
  </si>
  <si>
    <t>Poznámky Úč POD 3 - 01</t>
  </si>
  <si>
    <t xml:space="preserve">Motor - car Humenné, spol. s r.o. je spoločnosť s ručením obmedzeným, ktorá bola založená dňa 22.02.2008. Dňa 18.03.2008 bola zapísana do Obchodného registra vedenom na Okresnom súde Prešov, oddiel Sro., vložka č. 20482/P. Spoločnosť sídli  v Humennom, Mierová 6164/102, Slovenská republika, identifikačné číslo : 44040148 </t>
  </si>
  <si>
    <t>Prenájom nehnuteľností spojený s poskytovaním iných než základných služieb spojených s prenájmom</t>
  </si>
  <si>
    <t xml:space="preserve">Kúpa tovaru na účely jeho predaja konečnému spotrebiteľovi (maloobchod) </t>
  </si>
  <si>
    <t xml:space="preserve">Lúpa tovaru na účely jeho predaja iným prevádzkovateľom živnosti (veľkoobchod) </t>
  </si>
  <si>
    <t xml:space="preserve">Oprava a výmena pneumatík (pneuservis), protektorovanie pneumatík </t>
  </si>
  <si>
    <t xml:space="preserve">nastavenie a vyváženie kolies </t>
  </si>
  <si>
    <t xml:space="preserve">Údržba motorových vozidiel bez zásahu do motoristickej časti vozidla </t>
  </si>
  <si>
    <t xml:space="preserve">Činnosť podnikateľských, organizačných a ekonomických poradcov </t>
  </si>
  <si>
    <t xml:space="preserve">Čistenie interiérov a karosérií motorových vozidiel </t>
  </si>
  <si>
    <t>Igor Trebišovský</t>
  </si>
  <si>
    <t>1/4</t>
  </si>
  <si>
    <t>1/20</t>
  </si>
  <si>
    <t>Nakupované zásoby sú ocenené obstarávacími cenami s použitím metódy  "first in, first out" (FIFO - prvá cena pre ocenenie prírastku zásob sa použije ako prvá cena pre ocenenie úbytku zásob). Obstarávacia cena zásob zahŕňa cenu obstarania a náklady súvisiace s ich obstaraním (náklady na prepravu, clo, provízie, atď.). Prijaté zľavy, diskonty, rabaty znižujú obstarávaciu cenu zásob.</t>
  </si>
  <si>
    <t>e)    Pohľadávky</t>
  </si>
  <si>
    <t>Ak je zostatková doba splatnosti pohľadávky dlhšia ako 3 mesiace, tvorí sa opravná položka, ktorá predstavuje rozdiel medzi menovitou a súčasnou hodnotou pohľadávky. Výška opravnej položky u pohľadávok z titulu vykonávania hlavného predmetu činnosti je stanovená na 25% menovitej hodnoty, ak od splatnosti uplynuli najmenej 3 mesiace, 50% menovitej hodnoty, ak od splatnosti uplynulo najmenej 6 mesiacov, 75% menovitej hodnoty, ak od splatnosti uplynula doba dlhšia ako 9 mesiacov a 100% menovitej hodnoty pri uplynutí viac ako 12 mesiacov od splatnosti.</t>
  </si>
  <si>
    <t xml:space="preserve">Dlhodobé i krátkodobé záväzky sa vykazujú v menovitých hodnotách. </t>
  </si>
  <si>
    <t>f)    Náklady budúcich období a príjmy budúcich období</t>
  </si>
  <si>
    <t xml:space="preserve">g)    Záväzky </t>
  </si>
  <si>
    <t xml:space="preserve">h)    Rezervy </t>
  </si>
  <si>
    <t>i)    Výdavky budúcich období a výnosy budúcich období</t>
  </si>
  <si>
    <t>j)    Vlastné imanie</t>
  </si>
  <si>
    <t xml:space="preserve">Vlastné imanie sa skladá zo základného imania,kapitálových fondov, neuhradenej straty minulých rokov a  a výsledku hospodárenia v schvaľovacom konaní. </t>
  </si>
  <si>
    <t>Základné imanie spoločnosti sa vykazuje vo výške zapísanej v obchodnom registri okresného/krajského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</si>
  <si>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Spoločnosť nevytvára rezervný fond</t>
  </si>
  <si>
    <t>k)    Transakcie v cudzích menách</t>
  </si>
  <si>
    <t>l)    Výnosy</t>
  </si>
  <si>
    <t>m)   Daň z príjmu</t>
  </si>
  <si>
    <t>n)   Opravy chýb minulých účtovných období</t>
  </si>
  <si>
    <t>Spoločnosť v bežnom účtovnom období neúčtovala o oprave významných chýb minulých období.</t>
  </si>
  <si>
    <t xml:space="preserve">Dlhodobý majetok je poistený v poisťovni AlLianz Slovenská poisťovňa a.s. Majetkové poistenie zahŕňa predovšetkým poistenie budovy, poistenie vozidiel autosalónu, poistenie technológie a zásob.                                                                                               </t>
  </si>
  <si>
    <t xml:space="preserve">Poistenie budov: </t>
  </si>
  <si>
    <t>Poistenie hnuteľných vecí:</t>
  </si>
  <si>
    <t xml:space="preserve">Poistenie vozidiel autosalónu:         </t>
  </si>
  <si>
    <t xml:space="preserve">Poistenie vozidiel prevzatých do opravy: </t>
  </si>
  <si>
    <t>992,101.44 EUR</t>
  </si>
  <si>
    <t>153,000.00 EUR</t>
  </si>
  <si>
    <t xml:space="preserve">200,000.00 EUR </t>
  </si>
  <si>
    <t>15,000.00 EUR</t>
  </si>
  <si>
    <t>K pochybným pohľadávkam boli v roku 2014 a 2013 vytvorené opravné položky na základe vnútropodnikovej smernice (Spôsob tvorby je uvedený v poznámke 3e).</t>
  </si>
  <si>
    <t>Pohľadávky voči spriazneným osobám (poznámka číslo 18).</t>
  </si>
  <si>
    <r>
      <t xml:space="preserve">6.      </t>
    </r>
    <r>
      <rPr>
        <b/>
        <u/>
        <sz val="10"/>
        <color theme="1"/>
        <rFont val="Arial"/>
        <family val="2"/>
        <charset val="238"/>
      </rPr>
      <t>POHĽADÁVKY</t>
    </r>
  </si>
  <si>
    <r>
      <t xml:space="preserve">7.      </t>
    </r>
    <r>
      <rPr>
        <b/>
        <u/>
        <sz val="10"/>
        <color theme="1"/>
        <rFont val="Arial"/>
        <family val="2"/>
        <charset val="238"/>
      </rPr>
      <t>FINANČNÉ ÚČTY</t>
    </r>
  </si>
  <si>
    <r>
      <t xml:space="preserve">8.      </t>
    </r>
    <r>
      <rPr>
        <b/>
        <u/>
        <sz val="10"/>
        <color theme="1"/>
        <rFont val="Arial"/>
        <family val="2"/>
        <charset val="238"/>
      </rPr>
      <t>ČASOVÉ ROZLÍŠENIE</t>
    </r>
  </si>
  <si>
    <r>
      <t xml:space="preserve">9.      </t>
    </r>
    <r>
      <rPr>
        <b/>
        <u/>
        <sz val="10"/>
        <color theme="1"/>
        <rFont val="Arial"/>
        <family val="2"/>
        <charset val="238"/>
      </rPr>
      <t>VLASTNÉ IMANIE</t>
    </r>
  </si>
  <si>
    <t>rezerva na dod. plynu</t>
  </si>
  <si>
    <t>Rezervy sú vytvorené na nevyfakturované dodávky a služby s dobou použitia do jedného roka.</t>
  </si>
  <si>
    <r>
      <t xml:space="preserve">10.      </t>
    </r>
    <r>
      <rPr>
        <b/>
        <u/>
        <sz val="10"/>
        <color theme="1"/>
        <rFont val="Arial"/>
        <family val="2"/>
        <charset val="238"/>
      </rPr>
      <t>REZERVY</t>
    </r>
  </si>
  <si>
    <r>
      <t xml:space="preserve">11.      </t>
    </r>
    <r>
      <rPr>
        <b/>
        <u/>
        <sz val="10"/>
        <color theme="1"/>
        <rFont val="Arial"/>
        <family val="2"/>
        <charset val="238"/>
      </rPr>
      <t>ZÁVÄZKY</t>
    </r>
  </si>
  <si>
    <r>
      <t>12.     </t>
    </r>
    <r>
      <rPr>
        <b/>
        <u/>
        <sz val="10"/>
        <color theme="1"/>
        <rFont val="Arial"/>
        <family val="2"/>
        <charset val="238"/>
      </rPr>
      <t>ODLOŽENÁ DAŇ Z PRÍJMOV</t>
    </r>
  </si>
  <si>
    <t>Podľa zákona o daniach z príjmov môže spoločnosť previesť daňovú stratu vzniknutú v roku 2010 - 2014 do nasledujúcich rokov. Výška daňovej straty z rokov 2010 - 2014, ktorá nebola v roku 2014 uplatnená a bude prevedená do ďalších rokov, bola 400,762 EUR k 31. decembru 2014.</t>
  </si>
  <si>
    <t>Z dôvodov neistoty ohľadne budúcich zdaniteľných ziskov Spoločnosť nezaúčtovala odloženú daňovú pohľadávku vo výške 91,657 EUR.</t>
  </si>
  <si>
    <r>
      <t>13.     </t>
    </r>
    <r>
      <rPr>
        <b/>
        <u/>
        <sz val="10"/>
        <color theme="1"/>
        <rFont val="Arial"/>
        <family val="2"/>
        <charset val="238"/>
      </rPr>
      <t>INFORMÁCIE O ZÁVAZKOCH ZO SOCIÁLNEHO FONDU</t>
    </r>
  </si>
  <si>
    <r>
      <t xml:space="preserve">14.      </t>
    </r>
    <r>
      <rPr>
        <b/>
        <u/>
        <sz val="10"/>
        <color theme="1"/>
        <rFont val="Arial"/>
        <family val="2"/>
        <charset val="238"/>
      </rPr>
      <t>BANKOVÉ ÚVERY A FINANČNÉ VÝPOMOCI</t>
    </r>
  </si>
  <si>
    <t>Ing. Trebišovský</t>
  </si>
  <si>
    <t>UniCredit Leasing</t>
  </si>
  <si>
    <t>2016 a ďalej</t>
  </si>
  <si>
    <r>
      <t>15.     </t>
    </r>
    <r>
      <rPr>
        <b/>
        <u/>
        <sz val="10"/>
        <color theme="1"/>
        <rFont val="Arial"/>
        <family val="2"/>
        <charset val="238"/>
      </rPr>
      <t>ČASOVÉ ROZLÍŠENIE</t>
    </r>
  </si>
  <si>
    <r>
      <t>16.     </t>
    </r>
    <r>
      <rPr>
        <b/>
        <u/>
        <sz val="10"/>
        <color theme="1"/>
        <rFont val="Arial"/>
        <family val="2"/>
        <charset val="238"/>
      </rPr>
      <t xml:space="preserve">PODMIENENÉ ZÁVÄZKY A AKTÍVA, PODSÚVAHOVÉ POLOŽKY </t>
    </r>
  </si>
  <si>
    <r>
      <t>17.     </t>
    </r>
    <r>
      <rPr>
        <b/>
        <u/>
        <sz val="10"/>
        <color theme="1"/>
        <rFont val="Arial"/>
        <family val="2"/>
        <charset val="238"/>
      </rPr>
      <t>VÝNOSY A NÁKLADY</t>
    </r>
  </si>
  <si>
    <t>Slovensko</t>
  </si>
  <si>
    <t>Iné (daňová licencia)</t>
  </si>
  <si>
    <t>Členovia štatutárnych, dozorných a iných orgánov nepoberali žiadne iné príjmy okrem príjmu zo závislej činnosti a nemali žiadne výhody.</t>
  </si>
  <si>
    <r>
      <t>18.     </t>
    </r>
    <r>
      <rPr>
        <b/>
        <u/>
        <sz val="10"/>
        <color theme="1"/>
        <rFont val="Arial"/>
        <family val="2"/>
        <charset val="238"/>
      </rPr>
      <t>INFORMÁCIE O SPRIAZNENÝCH OSOBÁCH</t>
    </r>
  </si>
  <si>
    <t>19.     INFORMÁCIE O ZMENÁCH VLASTNÉHO IMANIA</t>
  </si>
  <si>
    <t xml:space="preserve">Motor-Car Bratislava, spol. s r.o. </t>
  </si>
  <si>
    <t>vklad 242.083 EUR</t>
  </si>
  <si>
    <t xml:space="preserve">Igor Trebišovský                           </t>
  </si>
  <si>
    <t>vklad 232.590 EUR</t>
  </si>
  <si>
    <t xml:space="preserve">Valné zhromaždenie spoločnosti konané dňa 12.06.2014 a 14.06.2013 schválilo vyrovnanie straty za rok 2013 a 2012.                  </t>
  </si>
  <si>
    <t>Vedenie spoločnosti navrhuje preučtovať stratu za rok 2014 na účet neuhradenej straty minulých rokov.</t>
  </si>
  <si>
    <r>
      <t>20.     </t>
    </r>
    <r>
      <rPr>
        <b/>
        <u/>
        <sz val="10"/>
        <color theme="1"/>
        <rFont val="Arial"/>
        <family val="2"/>
        <charset val="238"/>
      </rPr>
      <t xml:space="preserve">PREHĽAD O PEŇAŽNÝCH TOKOCH </t>
    </r>
  </si>
  <si>
    <r>
      <t>21.     </t>
    </r>
    <r>
      <rPr>
        <b/>
        <u/>
        <sz val="10"/>
        <color theme="1"/>
        <rFont val="Arial"/>
        <family val="2"/>
        <charset val="238"/>
      </rPr>
      <t>VÝZNAMNÉ UDALOSTI, KTORÉ NASTALI PO DNI, KU KTORÉMU SA ZOSTAVUJE ÚČTOVNÁ ZÁVIERKA</t>
    </r>
  </si>
  <si>
    <t>Ovšany Jaroslav</t>
  </si>
  <si>
    <t>Záväzky voči spriazneným osobám (poznámka číslo 18).</t>
  </si>
  <si>
    <t>Osobné náklady</t>
  </si>
  <si>
    <t>Spotreba energie</t>
  </si>
  <si>
    <t>Náklady na  predaný dlhodobý majetok a materiál</t>
  </si>
  <si>
    <t>Odpisy dlhodobého majetku</t>
  </si>
  <si>
    <t>Ostatné</t>
  </si>
  <si>
    <t>Spoločnosť nemá krátkodobý finančný majetok, na ktorý bolo zriadené záložné právo ani krátkodobý finančným majetok, pri ktorom má účtovná jednotka obmedzené právo s ním nakladať.</t>
  </si>
  <si>
    <t>Zmluva o úvere s p. Trebišovskym ani Rámcová zmluva o KIA WHOLESALE TRADING uzavretá s UniCredit Leasing Slovakia, a.s. neobsahujú žiadne špecifické podmienky, ktoré musí Spoločnosť dodržiavať.</t>
  </si>
  <si>
    <t>3M EURIBOR 
+ pohyblivá zložka*</t>
  </si>
  <si>
    <t>* Pohyblivá zložka je stanovená na základe typu financovaných vozidiel (nové, DEMO, Courtesy cars) a percenta penetrácie (0-100%).</t>
  </si>
  <si>
    <t>Pohľadávky a záväzky voči spriazneným osobám:</t>
  </si>
  <si>
    <t xml:space="preserve">Motor-Car Bratislava </t>
  </si>
  <si>
    <t>záväzok z cash-poolingu</t>
  </si>
  <si>
    <t>prijatá pôžička</t>
  </si>
  <si>
    <t>Motor-Car  Bratislava</t>
  </si>
  <si>
    <t>záväzky z 
obchodného styku</t>
  </si>
  <si>
    <t>pohľadávky z 
obchodného styku</t>
  </si>
  <si>
    <t>LEAS.SK, s.r.o.</t>
  </si>
  <si>
    <t>Inventarizačné prebytky</t>
  </si>
  <si>
    <t>Poistné náhrady</t>
  </si>
  <si>
    <t>K 31. decembru 2014 sa zmenila štruktúra súvahy a výkazu ziskov a strát. Zmena si vyžiadala aj preradenie položiek v súvahe a výkaze ziskov a strát za predchádzajúce účtovné obdobie podľa novej štruktúry výkazov.
Zmena nemala žiadny vplyv na výsledok hospodárenia bežného účtovného obdobia, ani na výsledok hospodárenia minulých rokov.</t>
  </si>
  <si>
    <t xml:space="preserve">Spoločnosť Motor - Car Humenné, spol. s r.o. v súvislosti so Zmluvou o konsolidácii finančných prostriedkov a Zmluvou o ručení podpísanou s Tatra banka a.s. ručí za všetkých účastníkov cash poolingu skupiny MCG k 31.12.2014 do výšky vyčerpaného úverového rámca vo výške 8,595 tis. EUR (k 31.12.2013 9,636 tis. EUR).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</si>
</sst>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00\ _S_k_-;\-* #,##0.00\ _S_k_-;_-* &quot;-&quot;??\ _S_k_-;_-@_-"/>
    <numFmt numFmtId="165" formatCode="0.0%"/>
    <numFmt numFmtId="166" formatCode="&quot;=round(&quot;0&quot;;0)&quot;"/>
    <numFmt numFmtId="167" formatCode="#,##0.0"/>
    <numFmt numFmtId="168" formatCode="#,##0;\-#,##0;&quot;&quot;"/>
    <numFmt numFmtId="169" formatCode="[&lt;=9999999]###\ ##\ ##;##\ ##\ ##\ ##"/>
    <numFmt numFmtId="170" formatCode="[$-41B]mmmmm;@"/>
    <numFmt numFmtId="171" formatCode="_*\ #,##0__;_(* \-#,##0__;_(&quot;&quot;_);_(@_)"/>
    <numFmt numFmtId="172" formatCode="d/m/yyyy;@"/>
    <numFmt numFmtId="173" formatCode="00"/>
    <numFmt numFmtId="174" formatCode="dd\.mm\.yyyy"/>
    <numFmt numFmtId="175" formatCode="#,##0\ [$EUR]"/>
    <numFmt numFmtId="176" formatCode="#,##0&quot; &quot;;\(#,##0\);\-&quot;  &quot;"/>
  </numFmts>
  <fonts count="112" x14ac:knownFonts="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1"/>
      <name val="Arial CE"/>
      <family val="2"/>
      <charset val="238"/>
    </font>
    <font>
      <sz val="11"/>
      <name val="Arial CE"/>
      <family val="2"/>
      <charset val="238"/>
    </font>
    <font>
      <sz val="13"/>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sz val="8"/>
      <color theme="1"/>
      <name val="Calibri"/>
      <family val="2"/>
      <charset val="238"/>
      <scheme val="minor"/>
    </font>
    <font>
      <b/>
      <i/>
      <sz val="8"/>
      <color theme="1"/>
      <name val="Arial"/>
      <family val="2"/>
      <charset val="238"/>
    </font>
    <font>
      <i/>
      <sz val="8"/>
      <color indexed="10"/>
      <name val="Arial"/>
      <family val="2"/>
    </font>
    <font>
      <b/>
      <i/>
      <sz val="8"/>
      <color indexed="10"/>
      <name val="Arial"/>
      <family val="2"/>
    </font>
    <font>
      <b/>
      <sz val="8"/>
      <name val="Tahoma"/>
      <family val="2"/>
      <charset val="238"/>
    </font>
    <font>
      <sz val="8"/>
      <name val="Tahoma"/>
      <family val="2"/>
      <charset val="238"/>
    </font>
    <font>
      <u/>
      <sz val="11"/>
      <color theme="10"/>
      <name val="Calibri"/>
      <family val="2"/>
      <charset val="238"/>
    </font>
    <font>
      <i/>
      <sz val="8.5"/>
      <name val="Arial"/>
      <family val="2"/>
      <charset val="238"/>
    </font>
    <font>
      <i/>
      <sz val="7"/>
      <name val="Arial"/>
      <family val="2"/>
      <charset val="238"/>
    </font>
    <font>
      <sz val="14"/>
      <name val="Arial"/>
      <family val="2"/>
      <charset val="238"/>
    </font>
    <font>
      <sz val="10"/>
      <name val="MS Sans Serif"/>
      <family val="2"/>
      <charset val="238"/>
    </font>
    <font>
      <vertAlign val="superscript"/>
      <sz val="14"/>
      <name val="Arial"/>
      <family val="2"/>
      <charset val="238"/>
    </font>
    <font>
      <sz val="8"/>
      <color rgb="FF000000"/>
      <name val="Arial"/>
      <family val="2"/>
      <charset val="238"/>
    </font>
    <font>
      <sz val="10"/>
      <name val="Helv"/>
      <charset val="238"/>
    </font>
    <font>
      <sz val="8"/>
      <color rgb="FFFF0000"/>
      <name val="Arial"/>
      <family val="2"/>
      <charset val="238"/>
    </font>
    <font>
      <sz val="8"/>
      <color rgb="FFFF0000"/>
      <name val="Arial"/>
      <family val="2"/>
    </font>
    <font>
      <b/>
      <sz val="8"/>
      <color indexed="12"/>
      <name val="Arial"/>
      <family val="2"/>
    </font>
    <font>
      <u/>
      <sz val="10"/>
      <color theme="10"/>
      <name val="Arial CE"/>
      <charset val="238"/>
    </font>
    <font>
      <i/>
      <sz val="8"/>
      <color theme="10"/>
      <name val="Arial CE"/>
      <charset val="238"/>
    </font>
    <font>
      <i/>
      <sz val="8"/>
      <name val="Arial"/>
      <family val="2"/>
    </font>
    <font>
      <b/>
      <sz val="12"/>
      <name val="Calibri"/>
      <family val="2"/>
      <charset val="238"/>
    </font>
    <font>
      <sz val="7.5"/>
      <name val="Arial"/>
      <family val="2"/>
    </font>
    <font>
      <sz val="11.5"/>
      <color rgb="FF000000"/>
      <name val="Times New Roman"/>
      <family val="1"/>
      <charset val="238"/>
    </font>
    <font>
      <sz val="11.5"/>
      <name val="Times New Roman"/>
      <family val="1"/>
      <charset val="238"/>
    </font>
    <font>
      <b/>
      <sz val="8"/>
      <color rgb="FFFF0000"/>
      <name val="Arial"/>
      <family val="2"/>
      <charset val="238"/>
    </font>
  </fonts>
  <fills count="12">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FFF99"/>
        <bgColor indexed="64"/>
      </patternFill>
    </fill>
    <fill>
      <patternFill patternType="solid">
        <fgColor rgb="FFCCFF99"/>
        <bgColor indexed="64"/>
      </patternFill>
    </fill>
  </fills>
  <borders count="148">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bottom/>
      <diagonal/>
    </border>
    <border>
      <left style="hair">
        <color indexed="64"/>
      </left>
      <right/>
      <top/>
      <bottom/>
      <diagonal/>
    </border>
  </borders>
  <cellStyleXfs count="24">
    <xf numFmtId="0" fontId="0" fillId="0" borderId="0"/>
    <xf numFmtId="9" fontId="16" fillId="0" borderId="0" applyFont="0" applyFill="0" applyBorder="0" applyAlignment="0" applyProtection="0"/>
    <xf numFmtId="0" fontId="24" fillId="0" borderId="0"/>
    <xf numFmtId="9" fontId="24" fillId="0" borderId="0" applyFont="0" applyFill="0" applyBorder="0" applyAlignment="0" applyProtection="0"/>
    <xf numFmtId="0" fontId="15" fillId="0" borderId="0"/>
    <xf numFmtId="0" fontId="28" fillId="0" borderId="0"/>
    <xf numFmtId="0" fontId="34" fillId="0" borderId="0"/>
    <xf numFmtId="0" fontId="35" fillId="0" borderId="0"/>
    <xf numFmtId="0" fontId="28" fillId="0" borderId="0"/>
    <xf numFmtId="0" fontId="73" fillId="0" borderId="0"/>
    <xf numFmtId="0" fontId="28" fillId="0" borderId="0"/>
    <xf numFmtId="0" fontId="80" fillId="0" borderId="0" applyNumberFormat="0" applyFill="0" applyBorder="0" applyAlignment="0" applyProtection="0">
      <alignment vertical="top"/>
      <protection locked="0"/>
    </xf>
    <xf numFmtId="0" fontId="9" fillId="0" borderId="0"/>
    <xf numFmtId="164" fontId="24" fillId="0" borderId="0" applyFont="0" applyFill="0" applyBorder="0" applyAlignment="0" applyProtection="0"/>
    <xf numFmtId="0" fontId="28" fillId="0" borderId="0"/>
    <xf numFmtId="0" fontId="70" fillId="0" borderId="0"/>
    <xf numFmtId="0" fontId="93" fillId="0" borderId="0" applyNumberFormat="0" applyFill="0" applyBorder="0" applyAlignment="0" applyProtection="0">
      <alignment vertical="top"/>
      <protection locked="0"/>
    </xf>
    <xf numFmtId="0" fontId="97" fillId="0" borderId="0"/>
    <xf numFmtId="0" fontId="28" fillId="0" borderId="0"/>
    <xf numFmtId="0" fontId="28" fillId="0" borderId="0"/>
    <xf numFmtId="0" fontId="99" fillId="0" borderId="0">
      <alignment horizontal="left" vertical="top"/>
    </xf>
    <xf numFmtId="0" fontId="99" fillId="0" borderId="0">
      <alignment horizontal="right" vertical="top"/>
    </xf>
    <xf numFmtId="0" fontId="100" fillId="0" borderId="0"/>
    <xf numFmtId="0" fontId="104" fillId="0" borderId="0" applyNumberFormat="0" applyFill="0" applyBorder="0" applyAlignment="0" applyProtection="0">
      <alignment vertical="top"/>
      <protection locked="0"/>
    </xf>
  </cellStyleXfs>
  <cellXfs count="2745">
    <xf numFmtId="0" fontId="0" fillId="0" borderId="0" xfId="0"/>
    <xf numFmtId="0" fontId="17" fillId="0" borderId="0" xfId="0" applyFont="1" applyAlignment="1">
      <alignment horizontal="left"/>
    </xf>
    <xf numFmtId="0" fontId="18" fillId="0" borderId="0" xfId="0" applyFont="1"/>
    <xf numFmtId="0" fontId="17" fillId="0" borderId="0" xfId="0" applyFont="1" applyAlignment="1">
      <alignment horizontal="justify"/>
    </xf>
    <xf numFmtId="0" fontId="0" fillId="0" borderId="0" xfId="0" applyAlignment="1">
      <alignment wrapText="1"/>
    </xf>
    <xf numFmtId="0" fontId="18" fillId="0" borderId="0" xfId="0" applyFont="1" applyAlignment="1">
      <alignment horizontal="left"/>
    </xf>
    <xf numFmtId="0" fontId="18" fillId="0" borderId="0" xfId="0" applyFont="1" applyAlignment="1">
      <alignment horizontal="justify"/>
    </xf>
    <xf numFmtId="0" fontId="0" fillId="0" borderId="43" xfId="0" applyBorder="1" applyAlignment="1">
      <alignment horizontal="center"/>
    </xf>
    <xf numFmtId="0" fontId="0" fillId="0" borderId="43" xfId="0" applyBorder="1"/>
    <xf numFmtId="0" fontId="19" fillId="0" borderId="0" xfId="0" applyFont="1"/>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3" xfId="0" applyFont="1" applyBorder="1" applyAlignment="1">
      <alignment vertical="center" wrapText="1"/>
    </xf>
    <xf numFmtId="3" fontId="21" fillId="0" borderId="4" xfId="0" applyNumberFormat="1" applyFont="1" applyBorder="1" applyAlignment="1">
      <alignment horizontal="right" vertical="center" wrapText="1"/>
    </xf>
    <xf numFmtId="0" fontId="21" fillId="0" borderId="5" xfId="0" applyFont="1" applyBorder="1" applyAlignment="1">
      <alignment vertical="center" wrapText="1"/>
    </xf>
    <xf numFmtId="3" fontId="21" fillId="0" borderId="6" xfId="0" applyNumberFormat="1" applyFont="1" applyBorder="1" applyAlignment="1">
      <alignment horizontal="right" vertical="center" wrapText="1"/>
    </xf>
    <xf numFmtId="0" fontId="21" fillId="0" borderId="7" xfId="0" applyFont="1" applyBorder="1" applyAlignment="1">
      <alignment vertical="center" wrapText="1"/>
    </xf>
    <xf numFmtId="3" fontId="21" fillId="0" borderId="8" xfId="0" applyNumberFormat="1" applyFont="1" applyBorder="1" applyAlignment="1">
      <alignment horizontal="right" vertical="center" wrapText="1"/>
    </xf>
    <xf numFmtId="0" fontId="21" fillId="0" borderId="0" xfId="0" applyFont="1"/>
    <xf numFmtId="0" fontId="20" fillId="0" borderId="1" xfId="0" applyFont="1" applyBorder="1" applyAlignment="1">
      <alignment horizontal="center" vertical="center" wrapText="1"/>
    </xf>
    <xf numFmtId="0" fontId="21" fillId="0" borderId="0" xfId="0" applyFont="1" applyAlignment="1">
      <alignment vertical="center"/>
    </xf>
    <xf numFmtId="0" fontId="20" fillId="0" borderId="8" xfId="0" applyFont="1" applyBorder="1" applyAlignment="1">
      <alignment horizontal="center" vertical="center" wrapText="1"/>
    </xf>
    <xf numFmtId="3" fontId="21" fillId="0" borderId="13" xfId="0" applyNumberFormat="1" applyFont="1" applyBorder="1" applyAlignment="1">
      <alignment horizontal="right" vertical="center" wrapText="1"/>
    </xf>
    <xf numFmtId="9" fontId="21" fillId="0" borderId="13" xfId="1" applyFont="1" applyBorder="1" applyAlignment="1">
      <alignment horizontal="right" vertical="center" wrapText="1"/>
    </xf>
    <xf numFmtId="9" fontId="21" fillId="0" borderId="6" xfId="1" applyFont="1" applyBorder="1" applyAlignment="1">
      <alignment horizontal="right" vertical="center" wrapText="1"/>
    </xf>
    <xf numFmtId="0" fontId="20" fillId="0" borderId="7" xfId="0" applyFont="1" applyBorder="1" applyAlignment="1">
      <alignment vertical="center" wrapText="1"/>
    </xf>
    <xf numFmtId="3" fontId="21" fillId="0" borderId="14" xfId="0" applyNumberFormat="1" applyFont="1" applyBorder="1" applyAlignment="1">
      <alignment horizontal="right" vertical="center" wrapText="1"/>
    </xf>
    <xf numFmtId="9" fontId="21" fillId="0" borderId="14" xfId="0" applyNumberFormat="1" applyFont="1" applyBorder="1" applyAlignment="1">
      <alignment horizontal="right" vertical="center" wrapText="1"/>
    </xf>
    <xf numFmtId="9" fontId="21" fillId="0" borderId="14" xfId="1" applyFont="1" applyBorder="1" applyAlignment="1">
      <alignment horizontal="right" vertical="center" wrapText="1"/>
    </xf>
    <xf numFmtId="9" fontId="21" fillId="0" borderId="8" xfId="1" applyFont="1" applyBorder="1" applyAlignment="1">
      <alignment horizontal="right" vertical="center" wrapText="1"/>
    </xf>
    <xf numFmtId="0" fontId="20" fillId="0" borderId="7" xfId="0" applyFont="1" applyBorder="1" applyAlignment="1">
      <alignment horizontal="center" vertical="center" wrapText="1"/>
    </xf>
    <xf numFmtId="0" fontId="21" fillId="0" borderId="13" xfId="0" applyFont="1" applyBorder="1" applyAlignment="1">
      <alignment vertical="center" wrapText="1"/>
    </xf>
    <xf numFmtId="9" fontId="21" fillId="0" borderId="13" xfId="1" applyNumberFormat="1" applyFont="1" applyBorder="1" applyAlignment="1">
      <alignment horizontal="right" vertical="center" wrapText="1"/>
    </xf>
    <xf numFmtId="9" fontId="21" fillId="0" borderId="6" xfId="1" applyNumberFormat="1" applyFont="1" applyBorder="1" applyAlignment="1">
      <alignment horizontal="right" vertical="center" wrapText="1"/>
    </xf>
    <xf numFmtId="0" fontId="21" fillId="0" borderId="14" xfId="0" applyFont="1" applyBorder="1" applyAlignment="1">
      <alignment horizontal="center" vertical="center" wrapText="1"/>
    </xf>
    <xf numFmtId="9" fontId="21" fillId="0" borderId="14" xfId="1" applyNumberFormat="1" applyFont="1" applyBorder="1" applyAlignment="1">
      <alignment horizontal="right" vertical="center" wrapText="1"/>
    </xf>
    <xf numFmtId="9" fontId="21" fillId="0" borderId="8" xfId="1" applyNumberFormat="1" applyFont="1" applyBorder="1" applyAlignment="1">
      <alignment horizontal="right" vertical="center" wrapText="1"/>
    </xf>
    <xf numFmtId="0" fontId="0" fillId="0" borderId="0" xfId="0" applyAlignment="1">
      <alignment vertical="center"/>
    </xf>
    <xf numFmtId="0" fontId="20" fillId="0" borderId="10" xfId="0" applyFont="1" applyBorder="1" applyAlignment="1">
      <alignment horizontal="center" vertical="center" wrapText="1"/>
    </xf>
    <xf numFmtId="0" fontId="0" fillId="0" borderId="0" xfId="0" applyAlignment="1"/>
    <xf numFmtId="0" fontId="20" fillId="0" borderId="12" xfId="0" applyFont="1" applyBorder="1" applyAlignment="1">
      <alignment horizontal="center" vertical="center" wrapText="1"/>
    </xf>
    <xf numFmtId="0" fontId="21" fillId="0" borderId="15" xfId="0" applyFont="1" applyBorder="1" applyAlignment="1">
      <alignment vertical="center" wrapText="1"/>
    </xf>
    <xf numFmtId="0" fontId="21" fillId="0" borderId="11" xfId="0" applyFont="1" applyBorder="1" applyAlignment="1">
      <alignment vertical="center" wrapText="1"/>
    </xf>
    <xf numFmtId="0" fontId="21" fillId="0" borderId="10" xfId="0" applyFont="1" applyBorder="1" applyAlignment="1">
      <alignment vertical="center" wrapText="1"/>
    </xf>
    <xf numFmtId="0" fontId="20" fillId="0" borderId="5" xfId="0" applyFont="1" applyBorder="1" applyAlignment="1">
      <alignment vertical="center" wrapText="1"/>
    </xf>
    <xf numFmtId="3" fontId="21" fillId="0" borderId="16" xfId="0" applyNumberFormat="1" applyFont="1" applyBorder="1" applyAlignment="1">
      <alignment horizontal="right" vertical="center" wrapText="1"/>
    </xf>
    <xf numFmtId="3" fontId="21" fillId="0" borderId="17" xfId="0" applyNumberFormat="1" applyFont="1" applyBorder="1" applyAlignment="1">
      <alignment horizontal="right" vertical="center" wrapText="1"/>
    </xf>
    <xf numFmtId="3" fontId="21" fillId="0" borderId="18" xfId="0" applyNumberFormat="1" applyFont="1" applyBorder="1" applyAlignment="1">
      <alignment horizontal="right" vertical="center" wrapText="1"/>
    </xf>
    <xf numFmtId="0" fontId="21" fillId="0" borderId="0" xfId="0" applyFont="1" applyAlignment="1">
      <alignment vertical="center" wrapText="1"/>
    </xf>
    <xf numFmtId="0" fontId="21" fillId="0" borderId="0" xfId="0" applyFont="1" applyAlignment="1">
      <alignment horizontal="left" vertical="center"/>
    </xf>
    <xf numFmtId="0" fontId="20" fillId="0" borderId="2" xfId="0" applyFont="1" applyBorder="1" applyAlignment="1">
      <alignment horizontal="center" vertical="center" wrapText="1"/>
    </xf>
    <xf numFmtId="0" fontId="20" fillId="0" borderId="10" xfId="0" applyFont="1" applyBorder="1" applyAlignment="1">
      <alignment horizontal="center" vertical="center"/>
    </xf>
    <xf numFmtId="0" fontId="20" fillId="0" borderId="15" xfId="0" applyFont="1" applyBorder="1" applyAlignment="1">
      <alignment vertical="center"/>
    </xf>
    <xf numFmtId="0" fontId="20" fillId="0" borderId="11" xfId="0" applyFont="1" applyBorder="1" applyAlignment="1">
      <alignment vertical="center" wrapText="1"/>
    </xf>
    <xf numFmtId="0" fontId="20" fillId="0" borderId="10" xfId="0" applyFont="1" applyBorder="1" applyAlignment="1">
      <alignment vertical="center" wrapText="1"/>
    </xf>
    <xf numFmtId="9" fontId="21" fillId="0" borderId="13" xfId="1" applyFont="1" applyBorder="1" applyAlignment="1">
      <alignment horizontal="center" vertical="center" wrapText="1"/>
    </xf>
    <xf numFmtId="9" fontId="21" fillId="0" borderId="14" xfId="1" applyFont="1" applyBorder="1" applyAlignment="1">
      <alignment horizontal="center" vertical="center" wrapText="1"/>
    </xf>
    <xf numFmtId="0" fontId="20" fillId="0" borderId="28" xfId="0" applyFont="1" applyBorder="1" applyAlignment="1">
      <alignment horizontal="center" vertical="center" wrapText="1"/>
    </xf>
    <xf numFmtId="3" fontId="20" fillId="0" borderId="14" xfId="0" applyNumberFormat="1" applyFont="1" applyBorder="1" applyAlignment="1">
      <alignment horizontal="right" vertical="center" wrapText="1"/>
    </xf>
    <xf numFmtId="0" fontId="20" fillId="0" borderId="32" xfId="0" applyFont="1" applyBorder="1" applyAlignment="1">
      <alignment horizontal="center" vertical="center" wrapText="1"/>
    </xf>
    <xf numFmtId="3" fontId="20" fillId="0" borderId="8" xfId="0" applyNumberFormat="1" applyFont="1" applyBorder="1" applyAlignment="1">
      <alignment horizontal="right" vertical="center" wrapText="1"/>
    </xf>
    <xf numFmtId="0" fontId="21" fillId="0" borderId="14" xfId="0" applyFont="1" applyBorder="1" applyAlignment="1">
      <alignment horizontal="right" vertical="center" wrapText="1"/>
    </xf>
    <xf numFmtId="0" fontId="21" fillId="0" borderId="13" xfId="0" applyFont="1" applyBorder="1" applyAlignment="1">
      <alignment horizontal="center" vertical="center" wrapText="1"/>
    </xf>
    <xf numFmtId="0" fontId="20" fillId="0" borderId="0" xfId="0" applyFont="1" applyAlignment="1">
      <alignment horizontal="justify"/>
    </xf>
    <xf numFmtId="0" fontId="20" fillId="0" borderId="15" xfId="0" applyFont="1" applyBorder="1" applyAlignment="1">
      <alignment vertical="center" wrapText="1"/>
    </xf>
    <xf numFmtId="3" fontId="21" fillId="0" borderId="13" xfId="0" applyNumberFormat="1" applyFont="1" applyBorder="1" applyAlignment="1">
      <alignment horizontal="right" vertical="center" wrapText="1" indent="1"/>
    </xf>
    <xf numFmtId="3" fontId="21" fillId="0" borderId="6" xfId="0" applyNumberFormat="1" applyFont="1" applyBorder="1" applyAlignment="1">
      <alignment horizontal="right" vertical="center" wrapText="1" indent="1"/>
    </xf>
    <xf numFmtId="3" fontId="20" fillId="0" borderId="14" xfId="0" applyNumberFormat="1" applyFont="1" applyBorder="1" applyAlignment="1">
      <alignment horizontal="right" vertical="center" wrapText="1" indent="1"/>
    </xf>
    <xf numFmtId="3" fontId="20" fillId="0" borderId="8" xfId="0" applyNumberFormat="1" applyFont="1" applyBorder="1" applyAlignment="1">
      <alignment horizontal="right" vertical="center" wrapText="1" indent="1"/>
    </xf>
    <xf numFmtId="0" fontId="20" fillId="0" borderId="15" xfId="0" applyFont="1" applyBorder="1" applyAlignment="1">
      <alignment horizontal="center" vertical="center" wrapText="1"/>
    </xf>
    <xf numFmtId="0" fontId="20" fillId="0" borderId="10" xfId="0" applyFont="1" applyBorder="1" applyAlignment="1">
      <alignment horizontal="center" vertical="center" wrapText="1"/>
    </xf>
    <xf numFmtId="0" fontId="21" fillId="0" borderId="5" xfId="0" applyFont="1" applyBorder="1" applyAlignment="1">
      <alignment vertical="center"/>
    </xf>
    <xf numFmtId="0" fontId="20" fillId="0" borderId="7" xfId="0" applyFont="1" applyBorder="1" applyAlignment="1">
      <alignment vertical="center"/>
    </xf>
    <xf numFmtId="0" fontId="20" fillId="0" borderId="32" xfId="0" applyFont="1" applyBorder="1" applyAlignment="1">
      <alignment vertical="center" wrapText="1"/>
    </xf>
    <xf numFmtId="0" fontId="21" fillId="0" borderId="3" xfId="0" applyFont="1" applyBorder="1" applyAlignment="1">
      <alignment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3" fontId="21" fillId="0" borderId="4" xfId="0" applyNumberFormat="1" applyFont="1" applyBorder="1" applyAlignment="1">
      <alignment horizontal="right" vertical="center"/>
    </xf>
    <xf numFmtId="3" fontId="21" fillId="0" borderId="8" xfId="0" applyNumberFormat="1" applyFont="1" applyBorder="1" applyAlignment="1">
      <alignment horizontal="right" vertical="center"/>
    </xf>
    <xf numFmtId="3" fontId="21" fillId="0" borderId="13" xfId="0" applyNumberFormat="1" applyFont="1" applyBorder="1" applyAlignment="1">
      <alignment horizontal="right" vertical="center"/>
    </xf>
    <xf numFmtId="3" fontId="21" fillId="0" borderId="6" xfId="0" applyNumberFormat="1" applyFont="1" applyBorder="1" applyAlignment="1">
      <alignment horizontal="right" vertical="center"/>
    </xf>
    <xf numFmtId="3" fontId="20" fillId="0" borderId="14" xfId="0" applyNumberFormat="1" applyFont="1" applyBorder="1" applyAlignment="1">
      <alignment horizontal="right" vertical="center"/>
    </xf>
    <xf numFmtId="3" fontId="20" fillId="0" borderId="8" xfId="0" applyNumberFormat="1" applyFont="1" applyBorder="1" applyAlignment="1">
      <alignment horizontal="right" vertical="center"/>
    </xf>
    <xf numFmtId="0" fontId="20" fillId="0" borderId="10" xfId="0" applyFont="1" applyBorder="1" applyAlignment="1">
      <alignment vertical="center"/>
    </xf>
    <xf numFmtId="0" fontId="20" fillId="0" borderId="32" xfId="0" applyFont="1" applyBorder="1" applyAlignment="1">
      <alignment horizontal="center" vertical="center"/>
    </xf>
    <xf numFmtId="3" fontId="21" fillId="0" borderId="14" xfId="0" applyNumberFormat="1" applyFont="1" applyBorder="1" applyAlignment="1">
      <alignment horizontal="right" vertical="center"/>
    </xf>
    <xf numFmtId="0" fontId="20" fillId="0" borderId="7" xfId="0" applyFont="1" applyBorder="1" applyAlignment="1">
      <alignment horizontal="left" vertical="center" wrapText="1"/>
    </xf>
    <xf numFmtId="0" fontId="20" fillId="0" borderId="11" xfId="0" applyFont="1" applyBorder="1" applyAlignment="1">
      <alignment vertical="center"/>
    </xf>
    <xf numFmtId="0" fontId="20" fillId="0" borderId="8" xfId="0" applyFont="1" applyBorder="1" applyAlignment="1">
      <alignment horizontal="center" vertical="center"/>
    </xf>
    <xf numFmtId="0" fontId="21" fillId="0" borderId="8" xfId="0" applyFont="1" applyBorder="1" applyAlignment="1">
      <alignment horizontal="right" vertical="center"/>
    </xf>
    <xf numFmtId="0" fontId="21" fillId="0" borderId="30" xfId="0" applyFont="1" applyBorder="1" applyAlignment="1">
      <alignment vertical="center" wrapText="1"/>
    </xf>
    <xf numFmtId="0" fontId="21" fillId="0" borderId="46" xfId="0" applyFont="1" applyBorder="1" applyAlignment="1">
      <alignment vertical="center" wrapText="1"/>
    </xf>
    <xf numFmtId="0" fontId="20" fillId="0" borderId="14" xfId="0" applyFont="1" applyBorder="1" applyAlignment="1">
      <alignment horizontal="center" vertical="center" wrapText="1"/>
    </xf>
    <xf numFmtId="0" fontId="21" fillId="0" borderId="13" xfId="0" applyFont="1" applyBorder="1" applyAlignment="1">
      <alignment horizontal="right" vertical="center"/>
    </xf>
    <xf numFmtId="0" fontId="21" fillId="0" borderId="6" xfId="0" applyFont="1" applyBorder="1" applyAlignment="1">
      <alignment horizontal="right" vertical="center"/>
    </xf>
    <xf numFmtId="0" fontId="21" fillId="0" borderId="14" xfId="0" applyFont="1" applyBorder="1" applyAlignment="1">
      <alignment horizontal="right" vertical="center"/>
    </xf>
    <xf numFmtId="0" fontId="21" fillId="0" borderId="0" xfId="0" applyFont="1" applyBorder="1" applyAlignment="1">
      <alignment vertical="center" wrapText="1"/>
    </xf>
    <xf numFmtId="0" fontId="21" fillId="0" borderId="0" xfId="0" applyFont="1" applyBorder="1" applyAlignment="1">
      <alignment horizontal="right" vertical="center"/>
    </xf>
    <xf numFmtId="0" fontId="21" fillId="0" borderId="48" xfId="0" applyFont="1" applyBorder="1" applyAlignment="1">
      <alignment horizontal="right" vertical="center"/>
    </xf>
    <xf numFmtId="0" fontId="20" fillId="0" borderId="0" xfId="0" applyFont="1" applyAlignment="1">
      <alignment vertical="center"/>
    </xf>
    <xf numFmtId="0" fontId="20" fillId="0" borderId="25" xfId="0" applyFont="1" applyBorder="1" applyAlignment="1">
      <alignment vertical="center"/>
    </xf>
    <xf numFmtId="0" fontId="20" fillId="0" borderId="33" xfId="0" applyFont="1" applyBorder="1" applyAlignment="1">
      <alignment vertical="center"/>
    </xf>
    <xf numFmtId="0" fontId="20" fillId="0" borderId="20" xfId="0" applyFont="1" applyBorder="1" applyAlignment="1">
      <alignment horizontal="center" vertical="center" wrapText="1"/>
    </xf>
    <xf numFmtId="0" fontId="20" fillId="0" borderId="5" xfId="0" applyFont="1" applyBorder="1" applyAlignment="1">
      <alignment vertical="center"/>
    </xf>
    <xf numFmtId="0" fontId="20" fillId="0" borderId="9" xfId="0" applyFont="1" applyBorder="1" applyAlignment="1">
      <alignment vertical="center" wrapText="1"/>
    </xf>
    <xf numFmtId="0" fontId="20" fillId="0" borderId="34" xfId="0" applyFont="1" applyBorder="1" applyAlignment="1">
      <alignment vertical="center" wrapText="1"/>
    </xf>
    <xf numFmtId="3" fontId="21" fillId="0" borderId="13" xfId="0" applyNumberFormat="1" applyFont="1" applyBorder="1" applyAlignment="1">
      <alignment horizontal="center" vertical="center"/>
    </xf>
    <xf numFmtId="3" fontId="21" fillId="0" borderId="14" xfId="0" applyNumberFormat="1" applyFont="1" applyBorder="1" applyAlignment="1">
      <alignment horizontal="center" vertical="center"/>
    </xf>
    <xf numFmtId="0" fontId="21" fillId="0" borderId="5" xfId="0" applyFont="1" applyBorder="1" applyAlignment="1">
      <alignment horizontal="left" vertical="center"/>
    </xf>
    <xf numFmtId="0" fontId="21" fillId="0" borderId="7" xfId="0" applyFont="1" applyBorder="1" applyAlignment="1">
      <alignment horizontal="left" vertical="center"/>
    </xf>
    <xf numFmtId="0" fontId="21" fillId="0" borderId="13" xfId="0" applyFont="1" applyBorder="1" applyAlignment="1">
      <alignment horizontal="center" vertical="center"/>
    </xf>
    <xf numFmtId="0" fontId="20" fillId="0" borderId="27" xfId="0" applyFont="1" applyBorder="1" applyAlignment="1">
      <alignment horizontal="center" vertical="center"/>
    </xf>
    <xf numFmtId="0" fontId="21" fillId="0" borderId="14" xfId="0" applyFont="1" applyBorder="1" applyAlignment="1">
      <alignment horizontal="center" vertical="center"/>
    </xf>
    <xf numFmtId="9" fontId="21" fillId="0" borderId="13" xfId="1" applyFont="1" applyBorder="1" applyAlignment="1">
      <alignment horizontal="right" vertical="center"/>
    </xf>
    <xf numFmtId="0" fontId="20" fillId="0" borderId="27" xfId="0" applyFont="1" applyBorder="1" applyAlignment="1">
      <alignment horizontal="right" vertical="center"/>
    </xf>
    <xf numFmtId="0" fontId="20" fillId="0" borderId="26" xfId="0" applyFont="1" applyBorder="1" applyAlignment="1">
      <alignment horizontal="right" vertical="center"/>
    </xf>
    <xf numFmtId="9" fontId="21" fillId="0" borderId="14" xfId="1" applyFont="1" applyBorder="1" applyAlignment="1">
      <alignment horizontal="right" vertical="center"/>
    </xf>
    <xf numFmtId="14" fontId="21" fillId="0" borderId="13" xfId="0" applyNumberFormat="1" applyFont="1" applyBorder="1" applyAlignment="1">
      <alignment horizontal="right" vertical="center"/>
    </xf>
    <xf numFmtId="9" fontId="21" fillId="0" borderId="6" xfId="1" applyFont="1" applyBorder="1" applyAlignment="1">
      <alignment horizontal="right" vertical="center"/>
    </xf>
    <xf numFmtId="0" fontId="21" fillId="0" borderId="34" xfId="0" applyFont="1" applyBorder="1" applyAlignment="1">
      <alignment vertical="center" wrapText="1"/>
    </xf>
    <xf numFmtId="3" fontId="21" fillId="0" borderId="17" xfId="0" applyNumberFormat="1" applyFont="1" applyBorder="1" applyAlignment="1">
      <alignment horizontal="right" vertical="center"/>
    </xf>
    <xf numFmtId="3" fontId="21" fillId="0" borderId="24" xfId="0" applyNumberFormat="1" applyFont="1" applyBorder="1" applyAlignment="1">
      <alignment horizontal="right" vertical="center"/>
    </xf>
    <xf numFmtId="0" fontId="21" fillId="0" borderId="9" xfId="0" applyFont="1" applyBorder="1" applyAlignment="1">
      <alignment vertical="center" wrapText="1"/>
    </xf>
    <xf numFmtId="0" fontId="21" fillId="0" borderId="6" xfId="0" applyFont="1" applyBorder="1" applyAlignment="1">
      <alignment horizontal="center" vertical="center"/>
    </xf>
    <xf numFmtId="0" fontId="21" fillId="0" borderId="8" xfId="0" applyFont="1" applyBorder="1" applyAlignment="1">
      <alignment horizontal="center" vertical="center"/>
    </xf>
    <xf numFmtId="3" fontId="22" fillId="0" borderId="6" xfId="0" applyNumberFormat="1" applyFont="1" applyBorder="1" applyAlignment="1">
      <alignment horizontal="right" vertical="center"/>
    </xf>
    <xf numFmtId="3" fontId="21" fillId="0" borderId="12" xfId="0" applyNumberFormat="1" applyFont="1" applyBorder="1" applyAlignment="1">
      <alignment horizontal="right" vertical="center"/>
    </xf>
    <xf numFmtId="3" fontId="21" fillId="0" borderId="26" xfId="0" applyNumberFormat="1" applyFont="1" applyBorder="1" applyAlignment="1">
      <alignment horizontal="right" vertical="center"/>
    </xf>
    <xf numFmtId="0" fontId="22" fillId="0" borderId="5" xfId="0" applyFont="1" applyBorder="1" applyAlignment="1">
      <alignment vertical="center" wrapText="1"/>
    </xf>
    <xf numFmtId="0" fontId="21" fillId="0" borderId="28" xfId="0" applyFont="1" applyBorder="1" applyAlignment="1">
      <alignment vertical="center" wrapText="1"/>
    </xf>
    <xf numFmtId="0" fontId="21" fillId="0" borderId="33" xfId="0" applyFont="1" applyBorder="1" applyAlignment="1">
      <alignment vertical="center" wrapText="1"/>
    </xf>
    <xf numFmtId="0" fontId="0" fillId="0" borderId="0" xfId="0" applyAlignment="1">
      <alignment horizontal="center"/>
    </xf>
    <xf numFmtId="0" fontId="21" fillId="0" borderId="39" xfId="0" applyFont="1" applyBorder="1" applyAlignment="1">
      <alignment horizontal="left" vertical="center"/>
    </xf>
    <xf numFmtId="0" fontId="21" fillId="0" borderId="41" xfId="0" applyFont="1" applyBorder="1" applyAlignment="1">
      <alignment horizontal="left" vertical="center"/>
    </xf>
    <xf numFmtId="0" fontId="21" fillId="0" borderId="42" xfId="0" applyFont="1" applyBorder="1" applyAlignment="1">
      <alignment horizontal="left" vertical="center"/>
    </xf>
    <xf numFmtId="0" fontId="21" fillId="0" borderId="40" xfId="0" applyFont="1" applyBorder="1" applyAlignment="1">
      <alignment horizontal="center"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5" xfId="0" applyFont="1" applyBorder="1" applyAlignment="1">
      <alignment horizontal="left" vertical="center"/>
    </xf>
    <xf numFmtId="0" fontId="21" fillId="0" borderId="5" xfId="0" applyFont="1" applyBorder="1" applyAlignment="1">
      <alignment horizontal="left" vertical="center" wrapText="1"/>
    </xf>
    <xf numFmtId="0" fontId="21" fillId="0" borderId="7" xfId="0" applyFont="1" applyBorder="1" applyAlignment="1">
      <alignment horizontal="left" vertical="center" wrapText="1"/>
    </xf>
    <xf numFmtId="0" fontId="20" fillId="0" borderId="5" xfId="0" applyFont="1" applyBorder="1" applyAlignment="1">
      <alignment horizontal="left" vertical="center" wrapText="1"/>
    </xf>
    <xf numFmtId="0" fontId="21" fillId="0" borderId="7" xfId="0" applyFont="1" applyBorder="1" applyAlignment="1">
      <alignment vertical="center"/>
    </xf>
    <xf numFmtId="3" fontId="21" fillId="0" borderId="49" xfId="0" applyNumberFormat="1" applyFont="1" applyBorder="1" applyAlignment="1">
      <alignment horizontal="right" vertical="center"/>
    </xf>
    <xf numFmtId="3" fontId="21" fillId="0" borderId="16" xfId="0" applyNumberFormat="1" applyFont="1" applyBorder="1" applyAlignment="1">
      <alignment horizontal="right" vertical="center"/>
    </xf>
    <xf numFmtId="3" fontId="21" fillId="0" borderId="31" xfId="0" applyNumberFormat="1" applyFont="1" applyBorder="1" applyAlignment="1">
      <alignment horizontal="right" vertical="center"/>
    </xf>
    <xf numFmtId="3" fontId="21" fillId="0" borderId="18" xfId="0" applyNumberFormat="1" applyFont="1" applyBorder="1" applyAlignment="1">
      <alignment horizontal="right" vertical="center"/>
    </xf>
    <xf numFmtId="3" fontId="21" fillId="0" borderId="50" xfId="0" applyNumberFormat="1" applyFont="1" applyBorder="1" applyAlignment="1">
      <alignment horizontal="right" vertical="center"/>
    </xf>
    <xf numFmtId="3" fontId="20" fillId="0" borderId="18" xfId="0" applyNumberFormat="1" applyFont="1" applyBorder="1" applyAlignment="1">
      <alignment horizontal="right" vertical="center"/>
    </xf>
    <xf numFmtId="3" fontId="20" fillId="0" borderId="50" xfId="0" applyNumberFormat="1" applyFont="1" applyBorder="1" applyAlignment="1">
      <alignment horizontal="right" vertical="center"/>
    </xf>
    <xf numFmtId="0" fontId="20" fillId="0" borderId="7" xfId="0" applyFont="1" applyBorder="1" applyAlignment="1">
      <alignment horizontal="left" vertical="center"/>
    </xf>
    <xf numFmtId="3" fontId="20" fillId="0" borderId="13" xfId="0" applyNumberFormat="1" applyFont="1" applyBorder="1" applyAlignment="1">
      <alignment horizontal="right" vertical="center"/>
    </xf>
    <xf numFmtId="3" fontId="20" fillId="0" borderId="6" xfId="0" applyNumberFormat="1" applyFont="1" applyBorder="1" applyAlignment="1">
      <alignment horizontal="right" vertical="center"/>
    </xf>
    <xf numFmtId="3" fontId="21" fillId="0" borderId="29" xfId="0" applyNumberFormat="1" applyFont="1" applyBorder="1" applyAlignment="1">
      <alignment horizontal="right" vertical="center"/>
    </xf>
    <xf numFmtId="3" fontId="21" fillId="0" borderId="53" xfId="0" applyNumberFormat="1" applyFont="1" applyBorder="1" applyAlignment="1">
      <alignment horizontal="right" vertical="center"/>
    </xf>
    <xf numFmtId="0" fontId="21" fillId="0" borderId="9" xfId="0" applyFont="1" applyBorder="1" applyAlignment="1">
      <alignment vertical="center"/>
    </xf>
    <xf numFmtId="0" fontId="21" fillId="0" borderId="34" xfId="0" applyFont="1" applyBorder="1" applyAlignment="1">
      <alignment vertical="center"/>
    </xf>
    <xf numFmtId="0" fontId="21" fillId="0" borderId="28" xfId="0" applyFont="1" applyBorder="1" applyAlignment="1">
      <alignment vertical="center"/>
    </xf>
    <xf numFmtId="0" fontId="21" fillId="0" borderId="33" xfId="0" applyFont="1" applyBorder="1" applyAlignment="1">
      <alignment vertical="center"/>
    </xf>
    <xf numFmtId="0" fontId="20" fillId="0" borderId="26" xfId="0" applyFont="1" applyBorder="1" applyAlignment="1">
      <alignment horizontal="center" vertical="center" wrapText="1"/>
    </xf>
    <xf numFmtId="0" fontId="21" fillId="0" borderId="0" xfId="0" applyFont="1" applyAlignment="1">
      <alignment horizontal="left" vertical="center" wrapText="1"/>
    </xf>
    <xf numFmtId="3" fontId="21" fillId="0" borderId="45" xfId="0" applyNumberFormat="1" applyFont="1" applyBorder="1" applyAlignment="1">
      <alignment horizontal="right" vertical="center"/>
    </xf>
    <xf numFmtId="3" fontId="21" fillId="0" borderId="44" xfId="0" applyNumberFormat="1" applyFont="1" applyBorder="1" applyAlignment="1">
      <alignment horizontal="right" vertical="center"/>
    </xf>
    <xf numFmtId="3" fontId="21" fillId="0" borderId="52" xfId="0" applyNumberFormat="1" applyFont="1" applyBorder="1" applyAlignment="1">
      <alignment horizontal="right" vertical="center"/>
    </xf>
    <xf numFmtId="3" fontId="21" fillId="0" borderId="9" xfId="0" applyNumberFormat="1" applyFont="1" applyBorder="1" applyAlignment="1">
      <alignment horizontal="right" vertical="center"/>
    </xf>
    <xf numFmtId="0" fontId="21" fillId="0" borderId="17" xfId="0" applyFont="1" applyBorder="1" applyAlignment="1">
      <alignment horizontal="right" vertical="center"/>
    </xf>
    <xf numFmtId="0" fontId="21" fillId="0" borderId="24" xfId="0" applyFont="1" applyBorder="1" applyAlignment="1">
      <alignment horizontal="right" vertical="center"/>
    </xf>
    <xf numFmtId="9" fontId="21" fillId="0" borderId="8" xfId="1" applyFont="1" applyBorder="1" applyAlignment="1">
      <alignment horizontal="right" vertical="center"/>
    </xf>
    <xf numFmtId="3" fontId="21" fillId="0" borderId="6" xfId="0" applyNumberFormat="1" applyFont="1" applyBorder="1" applyAlignment="1">
      <alignment horizontal="center" vertical="center"/>
    </xf>
    <xf numFmtId="3" fontId="21" fillId="0" borderId="36" xfId="0" applyNumberFormat="1" applyFont="1" applyBorder="1" applyAlignment="1">
      <alignment horizontal="right" vertical="center"/>
    </xf>
    <xf numFmtId="3" fontId="21" fillId="0" borderId="37" xfId="0" applyNumberFormat="1" applyFont="1" applyBorder="1" applyAlignment="1">
      <alignment horizontal="right" vertical="center"/>
    </xf>
    <xf numFmtId="3" fontId="21" fillId="0" borderId="38" xfId="0" applyNumberFormat="1" applyFont="1" applyBorder="1" applyAlignment="1">
      <alignment horizontal="right" vertical="center"/>
    </xf>
    <xf numFmtId="0" fontId="20" fillId="0" borderId="0" xfId="0" applyFont="1" applyAlignment="1">
      <alignment horizontal="justify" vertical="center"/>
    </xf>
    <xf numFmtId="3" fontId="21" fillId="0" borderId="38" xfId="0" applyNumberFormat="1" applyFont="1" applyBorder="1" applyAlignment="1">
      <alignment horizontal="right" vertical="center" wrapText="1"/>
    </xf>
    <xf numFmtId="3" fontId="21" fillId="0" borderId="26" xfId="0" applyNumberFormat="1" applyFont="1" applyBorder="1" applyAlignment="1">
      <alignment horizontal="right" vertical="center" wrapText="1"/>
    </xf>
    <xf numFmtId="0" fontId="20" fillId="0" borderId="7"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0" xfId="0" applyFont="1" applyBorder="1" applyAlignment="1">
      <alignment horizontal="center" vertical="center" wrapText="1"/>
    </xf>
    <xf numFmtId="0" fontId="25" fillId="0" borderId="0" xfId="2" applyFont="1"/>
    <xf numFmtId="0" fontId="24" fillId="0" borderId="0" xfId="2"/>
    <xf numFmtId="0" fontId="25" fillId="0" borderId="0" xfId="2" applyNumberFormat="1" applyFont="1" applyAlignment="1"/>
    <xf numFmtId="49" fontId="25" fillId="0" borderId="0" xfId="2" applyNumberFormat="1" applyFont="1" applyAlignment="1" applyProtection="1"/>
    <xf numFmtId="0" fontId="25" fillId="0" borderId="0" xfId="2" applyNumberFormat="1" applyFont="1" applyBorder="1" applyAlignment="1"/>
    <xf numFmtId="0" fontId="25" fillId="0" borderId="0" xfId="2" applyNumberFormat="1" applyFont="1" applyBorder="1" applyAlignment="1">
      <alignment horizontal="left"/>
    </xf>
    <xf numFmtId="0" fontId="25" fillId="0" borderId="0" xfId="2" applyNumberFormat="1" applyFont="1" applyAlignment="1">
      <alignment horizontal="left" vertical="center"/>
    </xf>
    <xf numFmtId="0" fontId="25" fillId="0" borderId="0" xfId="2" applyFont="1" applyAlignment="1">
      <alignment vertical="center"/>
    </xf>
    <xf numFmtId="0" fontId="23" fillId="0" borderId="0" xfId="2" applyFont="1"/>
    <xf numFmtId="0" fontId="24" fillId="0" borderId="0" xfId="2" applyAlignment="1">
      <alignment horizontal="right"/>
    </xf>
    <xf numFmtId="0" fontId="26" fillId="3" borderId="0" xfId="2" applyFont="1" applyFill="1" applyAlignment="1">
      <alignment horizontal="centerContinuous"/>
    </xf>
    <xf numFmtId="0" fontId="25" fillId="3" borderId="0" xfId="2" applyFont="1" applyFill="1" applyAlignment="1">
      <alignment horizontal="centerContinuous"/>
    </xf>
    <xf numFmtId="9" fontId="24" fillId="0" borderId="0" xfId="2" applyNumberFormat="1"/>
    <xf numFmtId="165" fontId="24" fillId="0" borderId="0" xfId="2" applyNumberFormat="1"/>
    <xf numFmtId="10" fontId="24" fillId="0" borderId="0" xfId="2" applyNumberFormat="1"/>
    <xf numFmtId="10" fontId="28" fillId="0" borderId="0" xfId="3" applyNumberFormat="1" applyFont="1" applyFill="1"/>
    <xf numFmtId="0" fontId="27" fillId="0" borderId="0" xfId="2" applyFont="1" applyAlignment="1">
      <alignment horizontal="left"/>
    </xf>
    <xf numFmtId="0" fontId="25" fillId="0" borderId="0" xfId="2" applyFont="1" applyAlignment="1">
      <alignment horizontal="centerContinuous"/>
    </xf>
    <xf numFmtId="0" fontId="25" fillId="3" borderId="55" xfId="2" applyFont="1" applyFill="1" applyBorder="1" applyAlignment="1">
      <alignment horizontal="center"/>
    </xf>
    <xf numFmtId="0" fontId="25" fillId="3" borderId="57" xfId="2" applyFont="1" applyFill="1" applyBorder="1" applyAlignment="1">
      <alignment horizontal="centerContinuous"/>
    </xf>
    <xf numFmtId="0" fontId="25" fillId="3" borderId="57" xfId="2" applyFont="1" applyFill="1" applyBorder="1" applyAlignment="1">
      <alignment horizontal="center" wrapText="1"/>
    </xf>
    <xf numFmtId="0" fontId="25" fillId="0" borderId="0" xfId="2" applyFont="1" applyAlignment="1">
      <alignment horizontal="center"/>
    </xf>
    <xf numFmtId="0" fontId="25" fillId="3" borderId="59" xfId="2" applyFont="1" applyFill="1" applyBorder="1" applyAlignment="1">
      <alignment horizontal="center" vertical="top"/>
    </xf>
    <xf numFmtId="0" fontId="25" fillId="3" borderId="0" xfId="2" applyFont="1" applyFill="1" applyBorder="1" applyAlignment="1">
      <alignment horizontal="center" vertical="top"/>
    </xf>
    <xf numFmtId="0" fontId="25" fillId="0" borderId="0" xfId="2" applyFont="1" applyAlignment="1">
      <alignment horizontal="center" vertical="top"/>
    </xf>
    <xf numFmtId="0" fontId="25" fillId="3" borderId="60" xfId="2" applyFont="1" applyFill="1" applyBorder="1" applyAlignment="1">
      <alignment horizontal="center" vertical="center"/>
    </xf>
    <xf numFmtId="0" fontId="26" fillId="2" borderId="0" xfId="2" applyFont="1" applyFill="1" applyAlignment="1">
      <alignment vertical="center"/>
    </xf>
    <xf numFmtId="0" fontId="26" fillId="2" borderId="62" xfId="2" quotePrefix="1" applyFont="1" applyFill="1" applyBorder="1" applyAlignment="1" applyProtection="1">
      <alignment horizontal="center" vertical="center"/>
    </xf>
    <xf numFmtId="3" fontId="26" fillId="0" borderId="0" xfId="2" applyNumberFormat="1" applyFont="1" applyAlignment="1">
      <alignment vertical="center"/>
    </xf>
    <xf numFmtId="0" fontId="26" fillId="0" borderId="0" xfId="2" applyFont="1" applyAlignment="1">
      <alignment vertical="center"/>
    </xf>
    <xf numFmtId="0" fontId="26" fillId="2" borderId="62" xfId="2" applyFont="1" applyFill="1" applyBorder="1" applyAlignment="1" applyProtection="1">
      <alignment vertical="center"/>
    </xf>
    <xf numFmtId="0" fontId="26" fillId="2" borderId="62" xfId="2" applyFont="1" applyFill="1" applyBorder="1" applyAlignment="1" applyProtection="1">
      <alignment horizontal="left" vertical="center"/>
    </xf>
    <xf numFmtId="0" fontId="25" fillId="3" borderId="62" xfId="2" applyFont="1" applyFill="1" applyBorder="1" applyAlignment="1" applyProtection="1">
      <alignment horizontal="left" vertical="center"/>
    </xf>
    <xf numFmtId="0" fontId="25" fillId="0" borderId="62" xfId="2" quotePrefix="1" applyFont="1" applyBorder="1" applyAlignment="1" applyProtection="1">
      <alignment horizontal="center" vertical="center"/>
    </xf>
    <xf numFmtId="166" fontId="25" fillId="0" borderId="0" xfId="2" applyNumberFormat="1" applyFont="1" applyAlignment="1">
      <alignment vertical="center"/>
    </xf>
    <xf numFmtId="0" fontId="25" fillId="2" borderId="62" xfId="2" applyFont="1" applyFill="1" applyBorder="1" applyAlignment="1" applyProtection="1">
      <alignment horizontal="left" vertical="center"/>
    </xf>
    <xf numFmtId="0" fontId="26" fillId="3" borderId="62" xfId="2" applyFont="1" applyFill="1" applyBorder="1" applyAlignment="1" applyProtection="1">
      <alignment horizontal="left" vertical="center"/>
    </xf>
    <xf numFmtId="3" fontId="30" fillId="0" borderId="0" xfId="2" applyNumberFormat="1" applyFont="1" applyAlignment="1">
      <alignment vertical="center" wrapText="1"/>
    </xf>
    <xf numFmtId="0" fontId="32" fillId="0" borderId="0" xfId="2" applyFont="1" applyAlignment="1">
      <alignment vertical="center"/>
    </xf>
    <xf numFmtId="0" fontId="25" fillId="0" borderId="62" xfId="2" applyFont="1" applyFill="1" applyBorder="1" applyAlignment="1" applyProtection="1">
      <alignment horizontal="left" vertical="center"/>
    </xf>
    <xf numFmtId="0" fontId="25" fillId="0" borderId="62" xfId="2" quotePrefix="1" applyFont="1" applyFill="1" applyBorder="1" applyAlignment="1" applyProtection="1">
      <alignment horizontal="center" vertical="center"/>
    </xf>
    <xf numFmtId="0" fontId="25" fillId="2" borderId="62" xfId="2" applyFont="1" applyFill="1" applyBorder="1" applyAlignment="1" applyProtection="1">
      <alignment vertical="center"/>
    </xf>
    <xf numFmtId="0" fontId="25" fillId="2" borderId="62" xfId="2" applyFont="1" applyFill="1" applyBorder="1" applyAlignment="1" applyProtection="1">
      <alignment horizontal="center" vertical="center"/>
    </xf>
    <xf numFmtId="0" fontId="25" fillId="3" borderId="0" xfId="2" applyFont="1" applyFill="1" applyAlignment="1">
      <alignment vertical="center"/>
    </xf>
    <xf numFmtId="167" fontId="25" fillId="0" borderId="0" xfId="2" applyNumberFormat="1" applyFont="1" applyAlignment="1">
      <alignment vertical="center"/>
    </xf>
    <xf numFmtId="0" fontId="25" fillId="3" borderId="55" xfId="2" applyFont="1" applyFill="1" applyBorder="1" applyAlignment="1" applyProtection="1">
      <alignment horizontal="center" vertical="center"/>
    </xf>
    <xf numFmtId="167" fontId="25" fillId="3" borderId="55" xfId="2" applyNumberFormat="1" applyFont="1" applyFill="1" applyBorder="1" applyAlignment="1" applyProtection="1">
      <alignment horizontal="center" vertical="center"/>
    </xf>
    <xf numFmtId="167" fontId="25" fillId="3" borderId="0" xfId="2" applyNumberFormat="1" applyFont="1" applyFill="1" applyAlignment="1">
      <alignment vertical="center"/>
    </xf>
    <xf numFmtId="0" fontId="25" fillId="3" borderId="59" xfId="2" applyFont="1" applyFill="1" applyBorder="1" applyAlignment="1" applyProtection="1">
      <alignment horizontal="center" vertical="center"/>
    </xf>
    <xf numFmtId="167" fontId="25" fillId="3" borderId="59" xfId="2" applyNumberFormat="1" applyFont="1" applyFill="1" applyBorder="1" applyAlignment="1" applyProtection="1">
      <alignment horizontal="center" vertical="center"/>
    </xf>
    <xf numFmtId="0" fontId="25" fillId="3" borderId="60" xfId="2" applyFont="1" applyFill="1" applyBorder="1" applyAlignment="1" applyProtection="1">
      <alignment horizontal="center" vertical="center"/>
    </xf>
    <xf numFmtId="1" fontId="25" fillId="3" borderId="60" xfId="2" applyNumberFormat="1" applyFont="1" applyFill="1" applyBorder="1" applyAlignment="1" applyProtection="1">
      <alignment horizontal="center" vertical="center"/>
    </xf>
    <xf numFmtId="0" fontId="25" fillId="0" borderId="0" xfId="2" applyFont="1" applyAlignment="1">
      <alignment vertical="top"/>
    </xf>
    <xf numFmtId="37" fontId="26" fillId="2" borderId="62" xfId="2" applyNumberFormat="1" applyFont="1" applyFill="1" applyBorder="1" applyAlignment="1" applyProtection="1">
      <alignment vertical="center"/>
    </xf>
    <xf numFmtId="37" fontId="26" fillId="2" borderId="62" xfId="2" quotePrefix="1" applyNumberFormat="1" applyFont="1" applyFill="1" applyBorder="1" applyAlignment="1" applyProtection="1">
      <alignment horizontal="center" vertical="center"/>
    </xf>
    <xf numFmtId="167" fontId="26" fillId="3" borderId="0" xfId="2" applyNumberFormat="1" applyFont="1" applyFill="1" applyAlignment="1">
      <alignment vertical="center"/>
    </xf>
    <xf numFmtId="37" fontId="25" fillId="3" borderId="62" xfId="2" applyNumberFormat="1" applyFont="1" applyFill="1" applyBorder="1" applyAlignment="1" applyProtection="1">
      <alignment vertical="center"/>
    </xf>
    <xf numFmtId="37" fontId="25" fillId="0" borderId="62" xfId="2" quotePrefix="1" applyNumberFormat="1" applyFont="1" applyBorder="1" applyAlignment="1" applyProtection="1">
      <alignment horizontal="center" vertical="center"/>
    </xf>
    <xf numFmtId="37" fontId="26" fillId="5" borderId="62" xfId="2" applyNumberFormat="1" applyFont="1" applyFill="1" applyBorder="1" applyAlignment="1" applyProtection="1">
      <alignment vertical="center"/>
    </xf>
    <xf numFmtId="37" fontId="26" fillId="5" borderId="62" xfId="2" quotePrefix="1" applyNumberFormat="1" applyFont="1" applyFill="1" applyBorder="1" applyAlignment="1" applyProtection="1">
      <alignment horizontal="center" vertical="center"/>
    </xf>
    <xf numFmtId="0" fontId="26" fillId="3" borderId="0" xfId="2" applyFont="1" applyFill="1" applyAlignment="1">
      <alignment vertical="center"/>
    </xf>
    <xf numFmtId="167" fontId="33" fillId="3" borderId="0" xfId="2" applyNumberFormat="1" applyFont="1" applyFill="1" applyAlignment="1">
      <alignment vertical="center"/>
    </xf>
    <xf numFmtId="37" fontId="25" fillId="4" borderId="62" xfId="2" applyNumberFormat="1" applyFont="1" applyFill="1" applyBorder="1" applyAlignment="1" applyProtection="1">
      <alignment vertical="center"/>
    </xf>
    <xf numFmtId="37" fontId="25" fillId="4" borderId="62" xfId="2" quotePrefix="1" applyNumberFormat="1" applyFont="1" applyFill="1" applyBorder="1" applyAlignment="1" applyProtection="1">
      <alignment horizontal="center" vertical="center"/>
    </xf>
    <xf numFmtId="37" fontId="29" fillId="2" borderId="62" xfId="2" applyNumberFormat="1" applyFont="1" applyFill="1" applyBorder="1" applyAlignment="1" applyProtection="1">
      <alignment vertical="center"/>
    </xf>
    <xf numFmtId="37" fontId="29" fillId="2" borderId="62" xfId="2" quotePrefix="1" applyNumberFormat="1" applyFont="1" applyFill="1" applyBorder="1" applyAlignment="1" applyProtection="1">
      <alignment horizontal="center" vertical="center"/>
    </xf>
    <xf numFmtId="37" fontId="25" fillId="2" borderId="62" xfId="2" applyNumberFormat="1" applyFont="1" applyFill="1" applyBorder="1" applyAlignment="1" applyProtection="1">
      <alignment vertical="center"/>
    </xf>
    <xf numFmtId="37" fontId="25" fillId="2" borderId="62" xfId="2" quotePrefix="1" applyNumberFormat="1" applyFont="1" applyFill="1" applyBorder="1" applyAlignment="1" applyProtection="1">
      <alignment horizontal="center" vertical="center"/>
    </xf>
    <xf numFmtId="0" fontId="25" fillId="0" borderId="0" xfId="2" applyFont="1" applyAlignment="1" applyProtection="1">
      <alignment horizontal="left"/>
    </xf>
    <xf numFmtId="0" fontId="25" fillId="0" borderId="0" xfId="2" applyFont="1" applyAlignment="1" applyProtection="1">
      <alignment horizontal="center"/>
    </xf>
    <xf numFmtId="37" fontId="25" fillId="0" borderId="0" xfId="2" applyNumberFormat="1" applyFont="1" applyProtection="1"/>
    <xf numFmtId="0" fontId="26" fillId="0" borderId="0" xfId="2" applyNumberFormat="1" applyFont="1" applyAlignment="1" applyProtection="1"/>
    <xf numFmtId="0" fontId="25" fillId="0" borderId="0" xfId="2" applyNumberFormat="1" applyFont="1" applyBorder="1" applyAlignment="1">
      <alignment vertical="center"/>
    </xf>
    <xf numFmtId="3" fontId="25" fillId="0" borderId="0" xfId="2" applyNumberFormat="1" applyFont="1" applyBorder="1" applyAlignment="1">
      <alignment horizontal="right" vertical="center"/>
    </xf>
    <xf numFmtId="15" fontId="25" fillId="0" borderId="0" xfId="2" applyNumberFormat="1" applyFont="1" applyBorder="1" applyAlignment="1">
      <alignment horizontal="left" vertical="center"/>
    </xf>
    <xf numFmtId="0" fontId="26" fillId="0" borderId="0" xfId="2" applyFont="1"/>
    <xf numFmtId="3" fontId="25" fillId="3" borderId="0" xfId="2" applyNumberFormat="1" applyFont="1" applyFill="1" applyAlignment="1">
      <alignment horizontal="centerContinuous"/>
    </xf>
    <xf numFmtId="0" fontId="25" fillId="3" borderId="0" xfId="2" applyFont="1" applyFill="1" applyBorder="1" applyAlignment="1">
      <alignment horizontal="centerContinuous"/>
    </xf>
    <xf numFmtId="0" fontId="27" fillId="0" borderId="0" xfId="2" applyFont="1" applyAlignment="1">
      <alignment horizontal="centerContinuous"/>
    </xf>
    <xf numFmtId="3" fontId="25" fillId="0" borderId="0" xfId="2" applyNumberFormat="1" applyFont="1" applyAlignment="1">
      <alignment horizontal="centerContinuous"/>
    </xf>
    <xf numFmtId="0" fontId="25" fillId="0" borderId="61" xfId="2" applyFont="1" applyBorder="1" applyAlignment="1">
      <alignment horizontal="centerContinuous"/>
    </xf>
    <xf numFmtId="0" fontId="25" fillId="0" borderId="55" xfId="2" applyFont="1" applyBorder="1" applyAlignment="1">
      <alignment horizontal="center"/>
    </xf>
    <xf numFmtId="0" fontId="25" fillId="0" borderId="56" xfId="2" applyFont="1" applyBorder="1" applyAlignment="1">
      <alignment horizontal="center"/>
    </xf>
    <xf numFmtId="3" fontId="25" fillId="0" borderId="56" xfId="2" applyNumberFormat="1" applyFont="1" applyBorder="1" applyAlignment="1">
      <alignment horizontal="centerContinuous"/>
    </xf>
    <xf numFmtId="0" fontId="25" fillId="0" borderId="57" xfId="2" applyFont="1" applyBorder="1" applyAlignment="1">
      <alignment horizontal="centerContinuous"/>
    </xf>
    <xf numFmtId="0" fontId="25" fillId="0" borderId="59" xfId="2" applyFont="1" applyBorder="1" applyAlignment="1">
      <alignment horizontal="center" vertical="top"/>
    </xf>
    <xf numFmtId="0" fontId="25" fillId="0" borderId="0" xfId="2" applyFont="1" applyBorder="1" applyAlignment="1">
      <alignment horizontal="center" vertical="top"/>
    </xf>
    <xf numFmtId="3" fontId="25" fillId="0" borderId="55" xfId="2" applyNumberFormat="1" applyFont="1" applyBorder="1" applyAlignment="1">
      <alignment horizontal="center" vertical="top"/>
    </xf>
    <xf numFmtId="0" fontId="25" fillId="0" borderId="55" xfId="2" applyFont="1" applyBorder="1" applyAlignment="1">
      <alignment horizontal="center" vertical="top"/>
    </xf>
    <xf numFmtId="0" fontId="25" fillId="0" borderId="60" xfId="2" applyFont="1" applyBorder="1" applyAlignment="1">
      <alignment horizontal="center"/>
    </xf>
    <xf numFmtId="0" fontId="25" fillId="0" borderId="61" xfId="2" applyFont="1" applyBorder="1" applyAlignment="1">
      <alignment horizontal="center"/>
    </xf>
    <xf numFmtId="3" fontId="25" fillId="0" borderId="60" xfId="2" applyNumberFormat="1" applyFont="1" applyBorder="1" applyAlignment="1">
      <alignment horizontal="center"/>
    </xf>
    <xf numFmtId="0" fontId="25" fillId="3" borderId="62" xfId="2" applyFont="1" applyFill="1" applyBorder="1" applyAlignment="1">
      <alignment vertical="center"/>
    </xf>
    <xf numFmtId="0" fontId="25" fillId="0" borderId="62" xfId="2" applyFont="1" applyBorder="1" applyAlignment="1">
      <alignment vertical="center"/>
    </xf>
    <xf numFmtId="0" fontId="25" fillId="0" borderId="62" xfId="2" quotePrefix="1" applyFont="1" applyBorder="1" applyAlignment="1">
      <alignment horizontal="center" vertical="center"/>
    </xf>
    <xf numFmtId="0" fontId="36" fillId="2" borderId="62" xfId="2" applyFont="1" applyFill="1" applyBorder="1" applyAlignment="1">
      <alignment vertical="center"/>
    </xf>
    <xf numFmtId="0" fontId="36" fillId="2" borderId="62" xfId="2" quotePrefix="1" applyFont="1" applyFill="1" applyBorder="1" applyAlignment="1">
      <alignment horizontal="center" vertical="center"/>
    </xf>
    <xf numFmtId="0" fontId="36" fillId="0" borderId="0" xfId="2" applyFont="1" applyAlignment="1">
      <alignment vertical="center"/>
    </xf>
    <xf numFmtId="0" fontId="26" fillId="2" borderId="62" xfId="2" applyFont="1" applyFill="1" applyBorder="1" applyAlignment="1">
      <alignment vertical="center"/>
    </xf>
    <xf numFmtId="0" fontId="26" fillId="2" borderId="62" xfId="2" quotePrefix="1" applyFont="1" applyFill="1" applyBorder="1" applyAlignment="1">
      <alignment horizontal="center" vertical="center"/>
    </xf>
    <xf numFmtId="0" fontId="25" fillId="2" borderId="62" xfId="2" applyFont="1" applyFill="1" applyBorder="1" applyAlignment="1">
      <alignment vertical="center"/>
    </xf>
    <xf numFmtId="0" fontId="29" fillId="2" borderId="62" xfId="2" applyFont="1" applyFill="1" applyBorder="1" applyAlignment="1">
      <alignment vertical="center"/>
    </xf>
    <xf numFmtId="0" fontId="25" fillId="2" borderId="62" xfId="2" quotePrefix="1" applyFont="1" applyFill="1" applyBorder="1" applyAlignment="1">
      <alignment horizontal="center" vertical="center"/>
    </xf>
    <xf numFmtId="0" fontId="25" fillId="0" borderId="62" xfId="2" applyFont="1" applyFill="1" applyBorder="1" applyAlignment="1">
      <alignment vertical="center"/>
    </xf>
    <xf numFmtId="0" fontId="36" fillId="2" borderId="62" xfId="2" applyFont="1" applyFill="1" applyBorder="1" applyAlignment="1">
      <alignment vertical="center" wrapText="1"/>
    </xf>
    <xf numFmtId="0" fontId="29" fillId="2" borderId="62" xfId="2" quotePrefix="1" applyFont="1" applyFill="1" applyBorder="1" applyAlignment="1">
      <alignment horizontal="center" vertical="center"/>
    </xf>
    <xf numFmtId="49" fontId="25" fillId="0" borderId="62" xfId="2" applyNumberFormat="1" applyFont="1" applyFill="1" applyBorder="1" applyAlignment="1">
      <alignment vertical="center"/>
    </xf>
    <xf numFmtId="0" fontId="36" fillId="3" borderId="0" xfId="2" applyFont="1" applyFill="1" applyAlignment="1">
      <alignment vertical="center"/>
    </xf>
    <xf numFmtId="49" fontId="25" fillId="2" borderId="62" xfId="2" applyNumberFormat="1" applyFont="1" applyFill="1" applyBorder="1" applyAlignment="1">
      <alignment vertical="center"/>
    </xf>
    <xf numFmtId="0" fontId="26" fillId="5" borderId="62" xfId="2" applyFont="1" applyFill="1" applyBorder="1" applyAlignment="1">
      <alignment vertical="center"/>
    </xf>
    <xf numFmtId="0" fontId="36" fillId="5" borderId="62" xfId="2" applyFont="1" applyFill="1" applyBorder="1" applyAlignment="1">
      <alignment vertical="center"/>
    </xf>
    <xf numFmtId="0" fontId="29" fillId="5" borderId="62" xfId="2" quotePrefix="1" applyFont="1" applyFill="1" applyBorder="1" applyAlignment="1">
      <alignment horizontal="center" vertical="center"/>
    </xf>
    <xf numFmtId="3" fontId="25" fillId="0" borderId="0" xfId="2" applyNumberFormat="1" applyFont="1"/>
    <xf numFmtId="0" fontId="37" fillId="0" borderId="0" xfId="7" applyFont="1" applyAlignment="1">
      <alignment horizontal="left"/>
    </xf>
    <xf numFmtId="0" fontId="38" fillId="0" borderId="0" xfId="6" applyFont="1" applyFill="1" applyAlignment="1">
      <alignment horizontal="center"/>
    </xf>
    <xf numFmtId="0" fontId="37" fillId="0" borderId="0" xfId="7" applyFont="1"/>
    <xf numFmtId="0" fontId="39" fillId="0" borderId="0" xfId="7" applyFont="1"/>
    <xf numFmtId="0" fontId="39" fillId="0" borderId="0" xfId="7" applyNumberFormat="1" applyFont="1"/>
    <xf numFmtId="0" fontId="40" fillId="0" borderId="0" xfId="7" applyFont="1"/>
    <xf numFmtId="0" fontId="41" fillId="0" borderId="0" xfId="7" applyFont="1"/>
    <xf numFmtId="0" fontId="42" fillId="0" borderId="0" xfId="7" applyFont="1" applyAlignment="1">
      <alignment horizontal="center"/>
    </xf>
    <xf numFmtId="0" fontId="43" fillId="0" borderId="0" xfId="7" applyFont="1" applyAlignment="1">
      <alignment horizontal="center"/>
    </xf>
    <xf numFmtId="0" fontId="44" fillId="0" borderId="0" xfId="7" applyFont="1" applyAlignment="1">
      <alignment horizontal="left"/>
    </xf>
    <xf numFmtId="0" fontId="44" fillId="0" borderId="0" xfId="7" applyFont="1" applyAlignment="1">
      <alignment horizontal="center"/>
    </xf>
    <xf numFmtId="0" fontId="39" fillId="0" borderId="0" xfId="7" applyFont="1" applyAlignment="1">
      <alignment horizontal="center"/>
    </xf>
    <xf numFmtId="0" fontId="45" fillId="0" borderId="0" xfId="7" applyFont="1" applyAlignment="1">
      <alignment horizontal="left"/>
    </xf>
    <xf numFmtId="0" fontId="44" fillId="0" borderId="0" xfId="7" applyFont="1" applyBorder="1" applyAlignment="1">
      <alignment horizontal="center"/>
    </xf>
    <xf numFmtId="0" fontId="44" fillId="0" borderId="0" xfId="7" applyFont="1" applyBorder="1" applyAlignment="1">
      <alignment horizontal="left"/>
    </xf>
    <xf numFmtId="0" fontId="47" fillId="0" borderId="0" xfId="7" applyFont="1"/>
    <xf numFmtId="0" fontId="47" fillId="0" borderId="0" xfId="7" applyFont="1" applyFill="1" applyBorder="1" applyAlignment="1">
      <alignment horizontal="left"/>
    </xf>
    <xf numFmtId="0" fontId="47" fillId="0" borderId="72" xfId="7" applyFont="1" applyFill="1" applyBorder="1" applyAlignment="1">
      <alignment horizontal="left"/>
    </xf>
    <xf numFmtId="0" fontId="43" fillId="0" borderId="66" xfId="7" applyFont="1" applyFill="1" applyBorder="1" applyAlignment="1">
      <alignment horizontal="left" vertical="center"/>
    </xf>
    <xf numFmtId="168" fontId="43" fillId="5" borderId="43" xfId="7" applyNumberFormat="1" applyFont="1" applyFill="1" applyBorder="1" applyAlignment="1">
      <alignment horizontal="right" vertical="center"/>
    </xf>
    <xf numFmtId="0" fontId="39" fillId="0" borderId="66" xfId="7" applyFont="1" applyFill="1" applyBorder="1" applyAlignment="1">
      <alignment horizontal="left"/>
    </xf>
    <xf numFmtId="0" fontId="39" fillId="0" borderId="43" xfId="7" applyFont="1" applyFill="1" applyBorder="1" applyAlignment="1">
      <alignment horizontal="left"/>
    </xf>
    <xf numFmtId="168" fontId="39" fillId="0" borderId="43" xfId="7" applyNumberFormat="1" applyFont="1" applyFill="1" applyBorder="1" applyAlignment="1">
      <alignment horizontal="right"/>
    </xf>
    <xf numFmtId="0" fontId="39" fillId="0" borderId="66" xfId="7" applyFont="1" applyBorder="1" applyAlignment="1">
      <alignment horizontal="left"/>
    </xf>
    <xf numFmtId="0" fontId="39" fillId="0" borderId="43" xfId="7" applyFont="1" applyBorder="1" applyAlignment="1">
      <alignment horizontal="left"/>
    </xf>
    <xf numFmtId="168" fontId="39" fillId="0" borderId="43" xfId="5" applyNumberFormat="1" applyFont="1" applyFill="1" applyBorder="1" applyAlignment="1">
      <alignment horizontal="right" vertical="center"/>
    </xf>
    <xf numFmtId="0" fontId="47" fillId="0" borderId="0" xfId="7" applyFont="1" applyBorder="1" applyAlignment="1">
      <alignment horizontal="left"/>
    </xf>
    <xf numFmtId="0" fontId="47" fillId="0" borderId="72" xfId="7" applyFont="1" applyBorder="1" applyAlignment="1">
      <alignment horizontal="left"/>
    </xf>
    <xf numFmtId="168" fontId="39" fillId="0" borderId="43" xfId="7" applyNumberFormat="1" applyFont="1" applyBorder="1" applyAlignment="1">
      <alignment horizontal="right"/>
    </xf>
    <xf numFmtId="0" fontId="48" fillId="0" borderId="0" xfId="7" applyFont="1"/>
    <xf numFmtId="0" fontId="39" fillId="0" borderId="0" xfId="7" applyNumberFormat="1" applyFont="1" applyFill="1"/>
    <xf numFmtId="3" fontId="47" fillId="0" borderId="0" xfId="7" applyNumberFormat="1" applyFont="1"/>
    <xf numFmtId="0" fontId="46" fillId="0" borderId="0" xfId="7" applyFont="1" applyFill="1" applyBorder="1" applyAlignment="1">
      <alignment horizontal="left"/>
    </xf>
    <xf numFmtId="0" fontId="46" fillId="0" borderId="72" xfId="7" applyFont="1" applyFill="1" applyBorder="1" applyAlignment="1">
      <alignment horizontal="left"/>
    </xf>
    <xf numFmtId="0" fontId="43" fillId="0" borderId="0" xfId="7" applyNumberFormat="1" applyFont="1" applyFill="1"/>
    <xf numFmtId="0" fontId="46" fillId="0" borderId="0" xfId="7" applyFont="1" applyFill="1"/>
    <xf numFmtId="168" fontId="39" fillId="3" borderId="43" xfId="5" applyNumberFormat="1" applyFont="1" applyFill="1" applyBorder="1" applyAlignment="1">
      <alignment horizontal="right" vertical="center"/>
    </xf>
    <xf numFmtId="0" fontId="46" fillId="0" borderId="73" xfId="7" applyFont="1" applyFill="1" applyBorder="1" applyAlignment="1">
      <alignment horizontal="left"/>
    </xf>
    <xf numFmtId="0" fontId="46" fillId="0" borderId="0" xfId="7" applyFont="1" applyFill="1" applyAlignment="1">
      <alignment horizontal="left"/>
    </xf>
    <xf numFmtId="3" fontId="47" fillId="0" borderId="0" xfId="7" applyNumberFormat="1" applyFont="1" applyFill="1" applyBorder="1"/>
    <xf numFmtId="3" fontId="39" fillId="0" borderId="0" xfId="7" applyNumberFormat="1" applyFont="1" applyFill="1" applyBorder="1"/>
    <xf numFmtId="0" fontId="39" fillId="0" borderId="0" xfId="7" applyFont="1" applyFill="1" applyBorder="1"/>
    <xf numFmtId="0" fontId="47" fillId="0" borderId="0" xfId="7" applyFont="1" applyFill="1" applyAlignment="1">
      <alignment horizontal="left"/>
    </xf>
    <xf numFmtId="0" fontId="47" fillId="0" borderId="0" xfId="7" applyFont="1" applyFill="1"/>
    <xf numFmtId="3" fontId="39" fillId="0" borderId="0" xfId="7" applyNumberFormat="1" applyFont="1" applyFill="1"/>
    <xf numFmtId="0" fontId="39" fillId="0" borderId="0" xfId="7" applyFont="1" applyFill="1"/>
    <xf numFmtId="0" fontId="49" fillId="6" borderId="0" xfId="7" applyFont="1" applyFill="1"/>
    <xf numFmtId="3" fontId="50" fillId="6" borderId="0" xfId="7" applyNumberFormat="1" applyFont="1" applyFill="1"/>
    <xf numFmtId="0" fontId="37" fillId="0" borderId="0" xfId="7" applyFont="1" applyFill="1" applyAlignment="1">
      <alignment horizontal="left"/>
    </xf>
    <xf numFmtId="0" fontId="37" fillId="0" borderId="0" xfId="7" applyFont="1" applyFill="1"/>
    <xf numFmtId="0" fontId="37" fillId="0" borderId="0" xfId="7" applyFont="1" applyFill="1" applyBorder="1" applyAlignment="1">
      <alignment horizontal="left"/>
    </xf>
    <xf numFmtId="3" fontId="0" fillId="0" borderId="0" xfId="0" applyNumberFormat="1"/>
    <xf numFmtId="0" fontId="0" fillId="0" borderId="77" xfId="0" applyBorder="1"/>
    <xf numFmtId="0" fontId="0" fillId="0" borderId="0" xfId="0" applyBorder="1"/>
    <xf numFmtId="3" fontId="0" fillId="0" borderId="0" xfId="0" applyNumberFormat="1" applyBorder="1"/>
    <xf numFmtId="3" fontId="0" fillId="0" borderId="77" xfId="0" applyNumberFormat="1" applyBorder="1"/>
    <xf numFmtId="0" fontId="19" fillId="0" borderId="79" xfId="0" applyFont="1" applyBorder="1" applyAlignment="1">
      <alignment horizontal="center"/>
    </xf>
    <xf numFmtId="0" fontId="0" fillId="0" borderId="79" xfId="0" applyBorder="1"/>
    <xf numFmtId="3" fontId="0" fillId="0" borderId="79" xfId="0" applyNumberFormat="1" applyBorder="1"/>
    <xf numFmtId="0" fontId="0" fillId="0" borderId="78" xfId="0" applyBorder="1"/>
    <xf numFmtId="0" fontId="19" fillId="0" borderId="77" xfId="0" applyFont="1" applyBorder="1"/>
    <xf numFmtId="0" fontId="0" fillId="0" borderId="79" xfId="0" applyBorder="1" applyAlignment="1">
      <alignment wrapText="1"/>
    </xf>
    <xf numFmtId="0" fontId="19" fillId="0" borderId="0" xfId="0" applyFont="1" applyBorder="1" applyAlignment="1"/>
    <xf numFmtId="0" fontId="20" fillId="0" borderId="80" xfId="0" applyFont="1" applyBorder="1" applyAlignment="1">
      <alignment horizontal="center" vertical="center" wrapText="1"/>
    </xf>
    <xf numFmtId="0" fontId="20" fillId="0" borderId="81" xfId="0" applyFont="1" applyBorder="1" applyAlignment="1">
      <alignment horizontal="center" vertical="center" wrapText="1"/>
    </xf>
    <xf numFmtId="0" fontId="19" fillId="0" borderId="78" xfId="0" applyFont="1" applyBorder="1" applyAlignment="1"/>
    <xf numFmtId="3" fontId="0" fillId="0" borderId="78" xfId="0" applyNumberFormat="1" applyBorder="1"/>
    <xf numFmtId="0" fontId="19" fillId="0" borderId="78" xfId="0" applyFont="1" applyBorder="1" applyAlignment="1">
      <alignment horizontal="center"/>
    </xf>
    <xf numFmtId="0" fontId="20" fillId="0" borderId="0" xfId="0" applyFont="1" applyBorder="1" applyAlignment="1">
      <alignment horizontal="center" vertical="center" wrapText="1"/>
    </xf>
    <xf numFmtId="3" fontId="21" fillId="0" borderId="85" xfId="0" applyNumberFormat="1" applyFont="1" applyBorder="1" applyAlignment="1">
      <alignment horizontal="right" vertical="center"/>
    </xf>
    <xf numFmtId="3" fontId="21" fillId="0" borderId="30" xfId="0" applyNumberFormat="1" applyFont="1" applyBorder="1" applyAlignment="1">
      <alignment horizontal="right" vertical="center"/>
    </xf>
    <xf numFmtId="3" fontId="21" fillId="0" borderId="46" xfId="0" applyNumberFormat="1" applyFont="1" applyBorder="1" applyAlignment="1">
      <alignment horizontal="right" vertical="center"/>
    </xf>
    <xf numFmtId="3" fontId="0" fillId="0" borderId="82" xfId="0" applyNumberFormat="1" applyBorder="1"/>
    <xf numFmtId="0" fontId="21" fillId="0" borderId="79" xfId="0" applyFont="1" applyBorder="1" applyAlignment="1">
      <alignment vertical="center"/>
    </xf>
    <xf numFmtId="0" fontId="21" fillId="0" borderId="77" xfId="0" applyFont="1" applyBorder="1" applyAlignment="1">
      <alignment vertical="center"/>
    </xf>
    <xf numFmtId="0" fontId="21" fillId="0" borderId="78" xfId="0" applyFont="1" applyBorder="1" applyAlignment="1">
      <alignment vertical="center"/>
    </xf>
    <xf numFmtId="3" fontId="21" fillId="0" borderId="78" xfId="0" applyNumberFormat="1" applyFont="1" applyBorder="1" applyAlignment="1">
      <alignment vertical="center"/>
    </xf>
    <xf numFmtId="0" fontId="21" fillId="7" borderId="78" xfId="0" applyFont="1" applyFill="1" applyBorder="1" applyAlignment="1">
      <alignment vertical="center"/>
    </xf>
    <xf numFmtId="0" fontId="0" fillId="0" borderId="0" xfId="0" applyBorder="1" applyAlignment="1">
      <alignment wrapText="1"/>
    </xf>
    <xf numFmtId="0" fontId="0" fillId="0" borderId="77" xfId="0" applyBorder="1" applyAlignment="1">
      <alignment wrapText="1"/>
    </xf>
    <xf numFmtId="0" fontId="0" fillId="0" borderId="78" xfId="0" applyBorder="1" applyAlignment="1">
      <alignment wrapText="1"/>
    </xf>
    <xf numFmtId="0" fontId="0" fillId="0" borderId="79" xfId="0" applyBorder="1" applyAlignment="1">
      <alignment horizontal="center"/>
    </xf>
    <xf numFmtId="3" fontId="21" fillId="0" borderId="79" xfId="0" applyNumberFormat="1" applyFont="1" applyBorder="1" applyAlignment="1">
      <alignment vertical="center"/>
    </xf>
    <xf numFmtId="0" fontId="21" fillId="7" borderId="79" xfId="0" applyFont="1" applyFill="1" applyBorder="1" applyAlignment="1">
      <alignment vertical="center"/>
    </xf>
    <xf numFmtId="3" fontId="21" fillId="0" borderId="77" xfId="0" applyNumberFormat="1" applyFont="1" applyBorder="1" applyAlignment="1">
      <alignment vertical="center"/>
    </xf>
    <xf numFmtId="0" fontId="21" fillId="7" borderId="77" xfId="0" applyFont="1" applyFill="1" applyBorder="1" applyAlignment="1">
      <alignment vertical="center"/>
    </xf>
    <xf numFmtId="0" fontId="17" fillId="0" borderId="0" xfId="0" applyFont="1" applyAlignment="1">
      <alignment horizontal="left" vertical="center"/>
    </xf>
    <xf numFmtId="0" fontId="0" fillId="0" borderId="79" xfId="0" applyNumberFormat="1" applyBorder="1" applyAlignment="1">
      <alignment horizontal="centerContinuous"/>
    </xf>
    <xf numFmtId="0" fontId="0" fillId="0" borderId="77" xfId="0" applyNumberFormat="1" applyBorder="1" applyAlignment="1">
      <alignment horizontal="centerContinuous"/>
    </xf>
    <xf numFmtId="0" fontId="20" fillId="0" borderId="32" xfId="0" applyNumberFormat="1" applyFont="1" applyBorder="1" applyAlignment="1">
      <alignment horizontal="centerContinuous" vertical="center" wrapText="1"/>
    </xf>
    <xf numFmtId="0" fontId="0" fillId="0" borderId="77" xfId="0" applyNumberFormat="1" applyBorder="1" applyAlignment="1">
      <alignment horizontal="right"/>
    </xf>
    <xf numFmtId="0" fontId="0" fillId="0" borderId="79" xfId="0" applyNumberFormat="1" applyBorder="1" applyAlignment="1">
      <alignment horizontal="right"/>
    </xf>
    <xf numFmtId="0" fontId="26" fillId="0" borderId="0" xfId="2" applyNumberFormat="1" applyFont="1" applyAlignment="1">
      <alignment horizontal="center"/>
    </xf>
    <xf numFmtId="0" fontId="26" fillId="0" borderId="0" xfId="2" applyFont="1" applyAlignment="1">
      <alignment horizontal="right"/>
    </xf>
    <xf numFmtId="0" fontId="17" fillId="0" borderId="0" xfId="0" applyFont="1" applyAlignment="1">
      <alignment horizontal="left" wrapText="1"/>
    </xf>
    <xf numFmtId="0" fontId="0" fillId="7" borderId="77" xfId="0" applyFill="1" applyBorder="1"/>
    <xf numFmtId="0" fontId="0" fillId="7" borderId="79" xfId="0" applyFill="1" applyBorder="1"/>
    <xf numFmtId="3" fontId="0" fillId="0" borderId="77" xfId="0" applyNumberFormat="1" applyFill="1" applyBorder="1"/>
    <xf numFmtId="3" fontId="0" fillId="0" borderId="79" xfId="0" applyNumberFormat="1" applyFill="1" applyBorder="1"/>
    <xf numFmtId="0" fontId="0" fillId="0" borderId="77" xfId="0" applyFill="1" applyBorder="1"/>
    <xf numFmtId="0" fontId="0" fillId="0" borderId="79" xfId="0" applyFill="1" applyBorder="1"/>
    <xf numFmtId="0" fontId="0" fillId="0" borderId="77" xfId="0" applyBorder="1" applyAlignment="1">
      <alignment horizontal="center"/>
    </xf>
    <xf numFmtId="0" fontId="0" fillId="0" borderId="88" xfId="0" applyBorder="1"/>
    <xf numFmtId="0" fontId="20" fillId="0" borderId="10" xfId="0" applyFont="1" applyBorder="1" applyAlignment="1">
      <alignment horizontal="center" vertical="center" wrapText="1"/>
    </xf>
    <xf numFmtId="0" fontId="20" fillId="0" borderId="10" xfId="0" applyFont="1" applyBorder="1" applyAlignment="1">
      <alignment horizontal="center" vertical="center" wrapText="1"/>
    </xf>
    <xf numFmtId="3" fontId="0" fillId="7" borderId="78" xfId="0" applyNumberFormat="1" applyFill="1" applyBorder="1"/>
    <xf numFmtId="0" fontId="20" fillId="0" borderId="7" xfId="0" applyFont="1" applyBorder="1" applyAlignment="1">
      <alignment horizontal="center" vertical="center" wrapText="1"/>
    </xf>
    <xf numFmtId="0" fontId="28" fillId="0" borderId="0" xfId="8" applyFill="1" applyAlignment="1">
      <alignment vertical="center"/>
    </xf>
    <xf numFmtId="0" fontId="62" fillId="0" borderId="0" xfId="8" applyFont="1" applyFill="1" applyAlignment="1">
      <alignment horizontal="left" vertical="center"/>
    </xf>
    <xf numFmtId="0" fontId="66" fillId="0" borderId="0" xfId="8" applyFont="1" applyFill="1" applyAlignment="1">
      <alignment horizontal="left" vertical="center"/>
    </xf>
    <xf numFmtId="0" fontId="66" fillId="0" borderId="13" xfId="8" applyFont="1" applyFill="1" applyBorder="1" applyAlignment="1">
      <alignment horizontal="left" vertical="center"/>
    </xf>
    <xf numFmtId="0" fontId="66" fillId="0" borderId="99" xfId="8" applyFont="1" applyFill="1" applyBorder="1" applyAlignment="1">
      <alignment horizontal="left" vertical="center"/>
    </xf>
    <xf numFmtId="0" fontId="62" fillId="0" borderId="99" xfId="8" applyFont="1" applyFill="1" applyBorder="1" applyAlignment="1">
      <alignment horizontal="left" vertical="center"/>
    </xf>
    <xf numFmtId="0" fontId="62" fillId="0" borderId="98" xfId="8" applyFont="1" applyFill="1" applyBorder="1" applyAlignment="1">
      <alignment horizontal="left" vertical="center"/>
    </xf>
    <xf numFmtId="0" fontId="59" fillId="0" borderId="0" xfId="8" applyFont="1" applyFill="1" applyAlignment="1">
      <alignment horizontal="left" vertical="center"/>
    </xf>
    <xf numFmtId="0" fontId="66" fillId="0" borderId="29" xfId="8" applyFont="1" applyFill="1" applyBorder="1" applyAlignment="1">
      <alignment horizontal="left" vertical="center"/>
    </xf>
    <xf numFmtId="0" fontId="66" fillId="0" borderId="0" xfId="8" applyFont="1" applyFill="1" applyBorder="1" applyAlignment="1">
      <alignment horizontal="left" vertical="center"/>
    </xf>
    <xf numFmtId="0" fontId="59" fillId="0" borderId="0" xfId="8" applyFont="1" applyFill="1" applyBorder="1" applyAlignment="1">
      <alignment horizontal="left" vertical="center"/>
    </xf>
    <xf numFmtId="0" fontId="59" fillId="0" borderId="97" xfId="8" applyFont="1" applyFill="1" applyBorder="1" applyAlignment="1">
      <alignment horizontal="left" vertical="center"/>
    </xf>
    <xf numFmtId="0" fontId="62" fillId="0" borderId="0" xfId="8" applyFont="1" applyFill="1" applyBorder="1" applyAlignment="1">
      <alignment horizontal="left" vertical="center"/>
    </xf>
    <xf numFmtId="0" fontId="62" fillId="0" borderId="97" xfId="8" applyFont="1" applyFill="1" applyBorder="1" applyAlignment="1">
      <alignment horizontal="left" vertical="center"/>
    </xf>
    <xf numFmtId="0" fontId="28" fillId="0" borderId="0" xfId="8" applyFill="1" applyBorder="1" applyAlignment="1">
      <alignment vertical="center"/>
    </xf>
    <xf numFmtId="0" fontId="28" fillId="0" borderId="97" xfId="8" applyFill="1" applyBorder="1" applyAlignment="1">
      <alignment vertical="center"/>
    </xf>
    <xf numFmtId="0" fontId="66" fillId="0" borderId="96" xfId="8" applyFont="1" applyFill="1" applyBorder="1" applyAlignment="1">
      <alignment horizontal="left" vertical="center"/>
    </xf>
    <xf numFmtId="0" fontId="66" fillId="0" borderId="95" xfId="8" applyFont="1" applyFill="1" applyBorder="1" applyAlignment="1">
      <alignment horizontal="left" vertical="center"/>
    </xf>
    <xf numFmtId="0" fontId="59" fillId="0" borderId="95" xfId="8" applyFont="1" applyFill="1" applyBorder="1" applyAlignment="1">
      <alignment horizontal="left" vertical="center"/>
    </xf>
    <xf numFmtId="0" fontId="72" fillId="0" borderId="94" xfId="8" applyFont="1" applyFill="1" applyBorder="1" applyAlignment="1">
      <alignment horizontal="left" vertical="center"/>
    </xf>
    <xf numFmtId="0" fontId="59" fillId="0" borderId="107" xfId="8" applyFont="1" applyFill="1" applyBorder="1" applyAlignment="1">
      <alignment horizontal="left" vertical="center"/>
    </xf>
    <xf numFmtId="0" fontId="59" fillId="0" borderId="99" xfId="8" applyFont="1" applyFill="1" applyBorder="1" applyAlignment="1">
      <alignment horizontal="left" vertical="center"/>
    </xf>
    <xf numFmtId="0" fontId="59" fillId="0" borderId="98" xfId="8" applyFont="1" applyFill="1" applyBorder="1" applyAlignment="1">
      <alignment horizontal="left" vertical="center"/>
    </xf>
    <xf numFmtId="0" fontId="28" fillId="0" borderId="79" xfId="8" applyBorder="1" applyAlignment="1">
      <alignment horizontal="center" vertical="center"/>
    </xf>
    <xf numFmtId="0" fontId="28" fillId="0" borderId="0" xfId="8" applyAlignment="1">
      <alignment horizontal="center" vertical="center"/>
    </xf>
    <xf numFmtId="0" fontId="62" fillId="0" borderId="77" xfId="8" applyFont="1" applyFill="1" applyBorder="1" applyAlignment="1">
      <alignment horizontal="center" vertical="center"/>
    </xf>
    <xf numFmtId="0" fontId="62" fillId="0" borderId="79" xfId="8" applyFont="1" applyFill="1" applyBorder="1" applyAlignment="1">
      <alignment horizontal="center" vertical="center"/>
    </xf>
    <xf numFmtId="1" fontId="66" fillId="0" borderId="0" xfId="8" applyNumberFormat="1" applyFont="1" applyFill="1" applyBorder="1" applyAlignment="1">
      <alignment horizontal="center" vertical="center"/>
    </xf>
    <xf numFmtId="169" fontId="66" fillId="0" borderId="0" xfId="8" applyNumberFormat="1" applyFont="1" applyFill="1" applyBorder="1" applyAlignment="1">
      <alignment horizontal="center" vertical="center"/>
    </xf>
    <xf numFmtId="170" fontId="66" fillId="0" borderId="0" xfId="8" applyNumberFormat="1" applyFont="1" applyFill="1" applyBorder="1" applyAlignment="1">
      <alignment horizontal="center" vertical="center"/>
    </xf>
    <xf numFmtId="170" fontId="66" fillId="0" borderId="97" xfId="8" applyNumberFormat="1" applyFont="1" applyFill="1" applyBorder="1" applyAlignment="1">
      <alignment horizontal="center" vertical="center"/>
    </xf>
    <xf numFmtId="0" fontId="28" fillId="0" borderId="29" xfId="8" applyFill="1" applyBorder="1" applyAlignment="1"/>
    <xf numFmtId="0" fontId="28" fillId="0" borderId="0" xfId="8" applyFill="1" applyBorder="1" applyAlignment="1"/>
    <xf numFmtId="0" fontId="62" fillId="0" borderId="77" xfId="8" applyFont="1" applyFill="1" applyBorder="1" applyAlignment="1">
      <alignment vertical="top" wrapText="1"/>
    </xf>
    <xf numFmtId="0" fontId="62" fillId="0" borderId="79" xfId="8" applyFont="1" applyFill="1" applyBorder="1" applyAlignment="1">
      <alignment vertical="top" wrapText="1"/>
    </xf>
    <xf numFmtId="0" fontId="62" fillId="0" borderId="0" xfId="8" applyFont="1" applyFill="1" applyBorder="1" applyAlignment="1">
      <alignment vertical="top" wrapText="1"/>
    </xf>
    <xf numFmtId="0" fontId="62" fillId="0" borderId="0" xfId="8" applyFont="1" applyFill="1" applyBorder="1" applyAlignment="1">
      <alignment vertical="center" wrapText="1"/>
    </xf>
    <xf numFmtId="0" fontId="62" fillId="0" borderId="79" xfId="8" applyFont="1" applyFill="1" applyBorder="1" applyAlignment="1">
      <alignment vertical="center" wrapText="1"/>
    </xf>
    <xf numFmtId="1" fontId="62" fillId="0" borderId="0" xfId="8" applyNumberFormat="1" applyFont="1" applyFill="1" applyBorder="1" applyAlignment="1">
      <alignment horizontal="left" vertical="center"/>
    </xf>
    <xf numFmtId="0" fontId="62" fillId="0" borderId="87" xfId="8" applyFont="1" applyFill="1" applyBorder="1" applyAlignment="1">
      <alignment vertical="center" wrapText="1"/>
    </xf>
    <xf numFmtId="1" fontId="62" fillId="0" borderId="101" xfId="8" applyNumberFormat="1" applyFont="1" applyFill="1" applyBorder="1" applyAlignment="1">
      <alignment horizontal="left" vertical="center"/>
    </xf>
    <xf numFmtId="0" fontId="62" fillId="0" borderId="101" xfId="8" applyFont="1" applyFill="1" applyBorder="1" applyAlignment="1">
      <alignment horizontal="left" vertical="center"/>
    </xf>
    <xf numFmtId="0" fontId="62" fillId="0" borderId="100" xfId="8" applyFont="1" applyFill="1" applyBorder="1" applyAlignment="1">
      <alignment horizontal="left" vertical="center"/>
    </xf>
    <xf numFmtId="0" fontId="61" fillId="0" borderId="79" xfId="8" applyFont="1" applyFill="1" applyBorder="1" applyAlignment="1">
      <alignment horizontal="center" vertical="center" wrapText="1"/>
    </xf>
    <xf numFmtId="0" fontId="71" fillId="0" borderId="0" xfId="8" applyFont="1" applyFill="1" applyAlignment="1">
      <alignment horizontal="left" vertical="center"/>
    </xf>
    <xf numFmtId="0" fontId="71" fillId="0" borderId="105" xfId="8" applyFont="1" applyFill="1" applyBorder="1" applyAlignment="1">
      <alignment horizontal="left" vertical="center"/>
    </xf>
    <xf numFmtId="0" fontId="28" fillId="0" borderId="95" xfId="8" applyFill="1" applyBorder="1" applyAlignment="1">
      <alignment vertical="center"/>
    </xf>
    <xf numFmtId="0" fontId="62" fillId="0" borderId="94" xfId="8" applyFont="1" applyFill="1" applyBorder="1" applyAlignment="1">
      <alignment vertical="center"/>
    </xf>
    <xf numFmtId="0" fontId="66" fillId="0" borderId="13" xfId="8" applyFont="1" applyFill="1" applyBorder="1" applyAlignment="1">
      <alignment horizontal="center" vertical="center"/>
    </xf>
    <xf numFmtId="0" fontId="66" fillId="0" borderId="99" xfId="8" applyFont="1" applyFill="1" applyBorder="1" applyAlignment="1">
      <alignment horizontal="center" vertical="center"/>
    </xf>
    <xf numFmtId="0" fontId="66" fillId="0" borderId="98" xfId="8" applyFont="1" applyFill="1" applyBorder="1" applyAlignment="1">
      <alignment horizontal="center" vertical="center"/>
    </xf>
    <xf numFmtId="0" fontId="66" fillId="0" borderId="0" xfId="8" applyFont="1" applyFill="1" applyBorder="1" applyAlignment="1">
      <alignment horizontal="center" vertical="center"/>
    </xf>
    <xf numFmtId="0" fontId="66" fillId="0" borderId="0" xfId="8" applyFont="1" applyFill="1" applyBorder="1" applyAlignment="1">
      <alignment vertical="center"/>
    </xf>
    <xf numFmtId="0" fontId="69" fillId="0" borderId="0" xfId="8" applyFont="1" applyFill="1" applyBorder="1" applyAlignment="1">
      <alignment vertical="center"/>
    </xf>
    <xf numFmtId="0" fontId="66" fillId="0" borderId="97" xfId="8" applyFont="1" applyFill="1" applyBorder="1" applyAlignment="1">
      <alignment vertical="center"/>
    </xf>
    <xf numFmtId="0" fontId="62" fillId="0" borderId="0" xfId="8" applyFont="1" applyFill="1" applyBorder="1" applyAlignment="1">
      <alignment vertical="center"/>
    </xf>
    <xf numFmtId="0" fontId="62" fillId="0" borderId="97" xfId="8" applyFont="1" applyFill="1" applyBorder="1" applyAlignment="1">
      <alignment vertical="center"/>
    </xf>
    <xf numFmtId="0" fontId="70" fillId="0" borderId="0" xfId="8" applyFont="1" applyFill="1" applyAlignment="1">
      <alignment vertical="center"/>
    </xf>
    <xf numFmtId="0" fontId="66" fillId="0" borderId="29" xfId="8" applyFont="1" applyFill="1" applyBorder="1" applyAlignment="1">
      <alignment horizontal="center" vertical="center"/>
    </xf>
    <xf numFmtId="0" fontId="66" fillId="0" borderId="97" xfId="8" applyFont="1" applyFill="1" applyBorder="1" applyAlignment="1">
      <alignment horizontal="center" vertical="center"/>
    </xf>
    <xf numFmtId="0" fontId="63" fillId="0" borderId="0" xfId="8" applyFont="1" applyFill="1" applyAlignment="1">
      <alignment vertical="center"/>
    </xf>
    <xf numFmtId="0" fontId="67" fillId="0" borderId="104" xfId="8" applyFont="1" applyFill="1" applyBorder="1" applyAlignment="1">
      <alignment horizontal="left" vertical="center"/>
    </xf>
    <xf numFmtId="0" fontId="67" fillId="0" borderId="90" xfId="8" applyFont="1" applyFill="1" applyBorder="1" applyAlignment="1">
      <alignment horizontal="left" vertical="center"/>
    </xf>
    <xf numFmtId="0" fontId="63" fillId="0" borderId="90" xfId="8" applyFont="1" applyFill="1" applyBorder="1" applyAlignment="1">
      <alignment vertical="center"/>
    </xf>
    <xf numFmtId="0" fontId="63" fillId="0" borderId="103" xfId="8" applyFont="1" applyFill="1" applyBorder="1" applyAlignment="1">
      <alignment vertical="center"/>
    </xf>
    <xf numFmtId="0" fontId="61" fillId="0" borderId="102" xfId="8" applyFont="1" applyFill="1" applyBorder="1" applyAlignment="1">
      <alignment horizontal="center" vertical="center"/>
    </xf>
    <xf numFmtId="0" fontId="61" fillId="0" borderId="101" xfId="8" applyFont="1" applyFill="1" applyBorder="1" applyAlignment="1">
      <alignment horizontal="center" vertical="center"/>
    </xf>
    <xf numFmtId="0" fontId="61" fillId="0" borderId="100" xfId="8" applyFont="1" applyFill="1" applyBorder="1" applyAlignment="1">
      <alignment horizontal="center" vertical="center"/>
    </xf>
    <xf numFmtId="0" fontId="67" fillId="0" borderId="102" xfId="8" applyFont="1" applyFill="1" applyBorder="1" applyAlignment="1">
      <alignment horizontal="left" vertical="center"/>
    </xf>
    <xf numFmtId="0" fontId="67" fillId="0" borderId="101" xfId="8" applyFont="1" applyFill="1" applyBorder="1" applyAlignment="1">
      <alignment horizontal="left" vertical="center"/>
    </xf>
    <xf numFmtId="0" fontId="67" fillId="0" borderId="101" xfId="8" applyFont="1" applyFill="1" applyBorder="1" applyAlignment="1">
      <alignment vertical="center"/>
    </xf>
    <xf numFmtId="0" fontId="67" fillId="0" borderId="100" xfId="8" applyFont="1" applyFill="1" applyBorder="1" applyAlignment="1">
      <alignment vertical="center"/>
    </xf>
    <xf numFmtId="0" fontId="65" fillId="0" borderId="0" xfId="8" applyFont="1" applyFill="1" applyAlignment="1">
      <alignment horizontal="left" vertical="center"/>
    </xf>
    <xf numFmtId="0" fontId="65" fillId="0" borderId="95" xfId="8" applyFont="1" applyFill="1" applyBorder="1" applyAlignment="1">
      <alignment horizontal="left" vertical="center"/>
    </xf>
    <xf numFmtId="0" fontId="62" fillId="0" borderId="94" xfId="8" applyFont="1" applyFill="1" applyBorder="1" applyAlignment="1">
      <alignment horizontal="left" vertical="center"/>
    </xf>
    <xf numFmtId="0" fontId="65" fillId="0" borderId="0" xfId="8" applyFont="1" applyFill="1" applyBorder="1" applyAlignment="1">
      <alignment horizontal="left" vertical="center"/>
    </xf>
    <xf numFmtId="0" fontId="62" fillId="0" borderId="99" xfId="8" applyFont="1" applyFill="1" applyBorder="1" applyAlignment="1">
      <alignment horizontal="left"/>
    </xf>
    <xf numFmtId="0" fontId="65" fillId="0" borderId="99" xfId="8" applyFont="1" applyFill="1" applyBorder="1" applyAlignment="1">
      <alignment horizontal="left" vertical="center"/>
    </xf>
    <xf numFmtId="0" fontId="65" fillId="0" borderId="13" xfId="8" applyFont="1" applyFill="1" applyBorder="1" applyAlignment="1">
      <alignment horizontal="left" vertical="center"/>
    </xf>
    <xf numFmtId="0" fontId="66" fillId="0" borderId="98" xfId="8" applyFont="1" applyFill="1" applyBorder="1" applyAlignment="1">
      <alignment horizontal="left" vertical="center"/>
    </xf>
    <xf numFmtId="0" fontId="62" fillId="0" borderId="0" xfId="8" applyFont="1" applyFill="1" applyBorder="1" applyAlignment="1">
      <alignment horizontal="left"/>
    </xf>
    <xf numFmtId="0" fontId="65" fillId="0" borderId="29" xfId="8" applyFont="1" applyFill="1" applyBorder="1" applyAlignment="1">
      <alignment horizontal="left" vertical="center"/>
    </xf>
    <xf numFmtId="0" fontId="66" fillId="0" borderId="0" xfId="8" applyFont="1" applyFill="1" applyBorder="1" applyAlignment="1">
      <alignment horizontal="left"/>
    </xf>
    <xf numFmtId="0" fontId="27" fillId="0" borderId="0" xfId="8" applyFont="1" applyFill="1" applyBorder="1" applyAlignment="1">
      <alignment horizontal="left"/>
    </xf>
    <xf numFmtId="0" fontId="61" fillId="0" borderId="0" xfId="8" applyFont="1" applyFill="1" applyBorder="1" applyAlignment="1">
      <alignment horizontal="center" vertical="center"/>
    </xf>
    <xf numFmtId="0" fontId="66" fillId="0" borderId="0" xfId="8" applyFont="1" applyFill="1" applyBorder="1" applyAlignment="1">
      <alignment horizontal="center"/>
    </xf>
    <xf numFmtId="0" fontId="66" fillId="0" borderId="97" xfId="8" applyFont="1" applyFill="1" applyBorder="1" applyAlignment="1" applyProtection="1">
      <alignment horizontal="center" vertical="center"/>
      <protection locked="0"/>
    </xf>
    <xf numFmtId="0" fontId="65" fillId="0" borderId="98" xfId="8" applyFont="1" applyFill="1" applyBorder="1" applyAlignment="1">
      <alignment horizontal="left"/>
    </xf>
    <xf numFmtId="0" fontId="68" fillId="0" borderId="0" xfId="8" applyFont="1" applyFill="1" applyBorder="1" applyAlignment="1">
      <alignment horizontal="center" vertical="center"/>
    </xf>
    <xf numFmtId="0" fontId="65" fillId="0" borderId="96" xfId="8" applyFont="1" applyFill="1" applyBorder="1" applyAlignment="1">
      <alignment horizontal="left" vertical="center"/>
    </xf>
    <xf numFmtId="0" fontId="62" fillId="0" borderId="95" xfId="8" applyFont="1" applyFill="1" applyBorder="1" applyAlignment="1">
      <alignment horizontal="left" vertical="center"/>
    </xf>
    <xf numFmtId="0" fontId="67" fillId="0" borderId="95" xfId="8" applyFont="1" applyFill="1" applyBorder="1" applyAlignment="1">
      <alignment horizontal="left" vertical="center"/>
    </xf>
    <xf numFmtId="0" fontId="64" fillId="0" borderId="0" xfId="8" applyFont="1" applyFill="1" applyAlignment="1">
      <alignment horizontal="left" vertical="center"/>
    </xf>
    <xf numFmtId="0" fontId="64" fillId="0" borderId="13" xfId="8" applyFont="1" applyFill="1" applyBorder="1" applyAlignment="1">
      <alignment horizontal="left" vertical="center"/>
    </xf>
    <xf numFmtId="0" fontId="64" fillId="0" borderId="99" xfId="8" applyFont="1" applyFill="1" applyBorder="1" applyAlignment="1">
      <alignment horizontal="left" vertical="center"/>
    </xf>
    <xf numFmtId="0" fontId="64" fillId="0" borderId="98" xfId="8" applyFont="1" applyFill="1" applyBorder="1" applyAlignment="1">
      <alignment horizontal="left" vertical="center"/>
    </xf>
    <xf numFmtId="0" fontId="62" fillId="0" borderId="29" xfId="8" applyFont="1" applyFill="1" applyBorder="1" applyAlignment="1">
      <alignment horizontal="left" vertical="center"/>
    </xf>
    <xf numFmtId="0" fontId="63" fillId="0" borderId="0" xfId="8" applyFont="1" applyFill="1" applyAlignment="1">
      <alignment horizontal="left" vertical="center"/>
    </xf>
    <xf numFmtId="0" fontId="63" fillId="0" borderId="96" xfId="8" applyFont="1" applyFill="1" applyBorder="1" applyAlignment="1">
      <alignment horizontal="left" vertical="center"/>
    </xf>
    <xf numFmtId="0" fontId="63" fillId="0" borderId="95" xfId="8" applyFont="1" applyFill="1" applyBorder="1" applyAlignment="1">
      <alignment horizontal="left" vertical="center"/>
    </xf>
    <xf numFmtId="0" fontId="63" fillId="0" borderId="94" xfId="8" applyFont="1" applyFill="1" applyBorder="1" applyAlignment="1">
      <alignment horizontal="left" vertical="center"/>
    </xf>
    <xf numFmtId="0" fontId="28" fillId="0" borderId="17" xfId="8" applyFill="1" applyBorder="1" applyAlignment="1">
      <alignment vertical="center"/>
    </xf>
    <xf numFmtId="0" fontId="28" fillId="0" borderId="93" xfId="8" applyFill="1" applyBorder="1" applyAlignment="1">
      <alignment vertical="center"/>
    </xf>
    <xf numFmtId="0" fontId="62" fillId="0" borderId="93" xfId="8" quotePrefix="1" applyFont="1" applyFill="1" applyBorder="1" applyAlignment="1">
      <alignment horizontal="left" vertical="center"/>
    </xf>
    <xf numFmtId="0" fontId="61" fillId="0" borderId="93" xfId="8" applyFont="1" applyFill="1" applyBorder="1" applyAlignment="1">
      <alignment horizontal="center" vertical="center"/>
    </xf>
    <xf numFmtId="0" fontId="59" fillId="0" borderId="92" xfId="8" applyFont="1" applyFill="1" applyBorder="1" applyAlignment="1">
      <alignment vertical="center"/>
    </xf>
    <xf numFmtId="0" fontId="60" fillId="0" borderId="0" xfId="8" applyFont="1" applyFill="1" applyAlignment="1">
      <alignment horizontal="left" vertical="center"/>
    </xf>
    <xf numFmtId="0" fontId="28" fillId="0" borderId="91" xfId="8" applyFont="1" applyFill="1" applyBorder="1" applyAlignment="1">
      <alignment horizontal="left" vertical="center"/>
    </xf>
    <xf numFmtId="0" fontId="59" fillId="0" borderId="90" xfId="8" applyFont="1" applyFill="1" applyBorder="1" applyAlignment="1">
      <alignment horizontal="left" vertical="center"/>
    </xf>
    <xf numFmtId="0" fontId="28" fillId="0" borderId="89" xfId="8" applyFont="1" applyFill="1" applyBorder="1" applyAlignment="1">
      <alignment horizontal="left" vertical="center"/>
    </xf>
    <xf numFmtId="0" fontId="57" fillId="0" borderId="0" xfId="8" applyFont="1" applyFill="1" applyAlignment="1">
      <alignment horizontal="left" vertical="center"/>
    </xf>
    <xf numFmtId="0" fontId="58" fillId="0" borderId="0" xfId="8" quotePrefix="1" applyFont="1" applyFill="1" applyAlignment="1">
      <alignment horizontal="left" vertical="center"/>
    </xf>
    <xf numFmtId="0" fontId="62" fillId="0" borderId="0" xfId="8" applyFont="1" applyFill="1" applyAlignment="1">
      <alignment vertical="center"/>
    </xf>
    <xf numFmtId="49" fontId="75" fillId="0" borderId="43" xfId="8" applyNumberFormat="1" applyFont="1" applyFill="1" applyBorder="1" applyAlignment="1">
      <alignment horizontal="center" vertical="top"/>
    </xf>
    <xf numFmtId="0" fontId="75" fillId="0" borderId="74" xfId="8" applyFont="1" applyFill="1" applyBorder="1" applyAlignment="1">
      <alignment horizontal="right" vertical="top" wrapText="1"/>
    </xf>
    <xf numFmtId="0" fontId="75" fillId="0" borderId="66" xfId="8" applyFont="1" applyFill="1" applyBorder="1" applyAlignment="1">
      <alignment horizontal="right" vertical="top" wrapText="1"/>
    </xf>
    <xf numFmtId="0" fontId="75" fillId="0" borderId="66" xfId="8" applyFont="1" applyFill="1" applyBorder="1" applyAlignment="1">
      <alignment horizontal="left" vertical="top" wrapText="1"/>
    </xf>
    <xf numFmtId="0" fontId="76" fillId="0" borderId="66" xfId="8" applyFont="1" applyFill="1" applyBorder="1" applyAlignment="1">
      <alignment horizontal="left" vertical="top" wrapText="1"/>
    </xf>
    <xf numFmtId="0" fontId="76" fillId="0" borderId="66" xfId="8" quotePrefix="1" applyFont="1" applyFill="1" applyBorder="1" applyAlignment="1">
      <alignment horizontal="left" vertical="top" wrapText="1"/>
    </xf>
    <xf numFmtId="0" fontId="77" fillId="0" borderId="64" xfId="8" applyFont="1" applyFill="1" applyBorder="1" applyAlignment="1">
      <alignment horizontal="center" wrapText="1"/>
    </xf>
    <xf numFmtId="0" fontId="77" fillId="0" borderId="63" xfId="8" applyFont="1" applyFill="1" applyBorder="1" applyAlignment="1">
      <alignment horizontal="center" wrapText="1"/>
    </xf>
    <xf numFmtId="49" fontId="76" fillId="0" borderId="75" xfId="8" applyNumberFormat="1" applyFont="1" applyFill="1" applyBorder="1" applyAlignment="1">
      <alignment horizontal="center" vertical="top"/>
    </xf>
    <xf numFmtId="0" fontId="76" fillId="0" borderId="74" xfId="8" applyFont="1" applyFill="1" applyBorder="1" applyAlignment="1">
      <alignment horizontal="left" vertical="top" wrapText="1"/>
    </xf>
    <xf numFmtId="49" fontId="76" fillId="0" borderId="43" xfId="8" applyNumberFormat="1" applyFont="1" applyFill="1" applyBorder="1" applyAlignment="1">
      <alignment horizontal="center" vertical="top"/>
    </xf>
    <xf numFmtId="0" fontId="78" fillId="0" borderId="66" xfId="8" applyFont="1" applyFill="1" applyBorder="1" applyAlignment="1">
      <alignment horizontal="right" vertical="top" wrapText="1"/>
    </xf>
    <xf numFmtId="0" fontId="62" fillId="0" borderId="0" xfId="8" applyFont="1" applyFill="1"/>
    <xf numFmtId="0" fontId="76" fillId="0" borderId="66" xfId="8" applyFont="1" applyFill="1" applyBorder="1" applyAlignment="1">
      <alignment horizontal="left" vertical="top"/>
    </xf>
    <xf numFmtId="0" fontId="77" fillId="0" borderId="71" xfId="8" applyFont="1" applyFill="1" applyBorder="1" applyAlignment="1">
      <alignment horizontal="center" wrapText="1"/>
    </xf>
    <xf numFmtId="0" fontId="77" fillId="0" borderId="70" xfId="8" applyFont="1" applyFill="1" applyBorder="1" applyAlignment="1">
      <alignment horizontal="center" wrapText="1"/>
    </xf>
    <xf numFmtId="0" fontId="62" fillId="0" borderId="0" xfId="8" applyFont="1" applyFill="1" applyAlignment="1">
      <alignment vertical="center" wrapText="1"/>
    </xf>
    <xf numFmtId="0" fontId="74" fillId="0" borderId="116" xfId="8" applyFont="1" applyFill="1" applyBorder="1" applyAlignment="1">
      <alignment horizontal="right" vertical="center" wrapText="1"/>
    </xf>
    <xf numFmtId="0" fontId="63" fillId="0" borderId="0" xfId="8" applyFont="1" applyFill="1" applyAlignment="1">
      <alignment vertical="center" wrapText="1"/>
    </xf>
    <xf numFmtId="0" fontId="61" fillId="0" borderId="91" xfId="8" applyFont="1" applyFill="1" applyBorder="1" applyAlignment="1">
      <alignment horizontal="left" vertical="center"/>
    </xf>
    <xf numFmtId="0" fontId="61" fillId="0" borderId="90" xfId="8" applyFont="1" applyFill="1" applyBorder="1" applyAlignment="1">
      <alignment horizontal="left" vertical="center"/>
    </xf>
    <xf numFmtId="0" fontId="74" fillId="0" borderId="89" xfId="8" applyFont="1" applyFill="1" applyBorder="1" applyAlignment="1">
      <alignment horizontal="left" vertical="center"/>
    </xf>
    <xf numFmtId="0" fontId="61" fillId="0" borderId="43" xfId="8" applyFont="1" applyFill="1" applyBorder="1" applyAlignment="1">
      <alignment horizontal="center" vertical="center"/>
    </xf>
    <xf numFmtId="0" fontId="62" fillId="0" borderId="43" xfId="8" applyFont="1" applyFill="1" applyBorder="1" applyAlignment="1">
      <alignment horizontal="center" vertical="center"/>
    </xf>
    <xf numFmtId="0" fontId="66" fillId="0" borderId="79" xfId="8" applyFont="1" applyFill="1" applyBorder="1" applyAlignment="1">
      <alignment horizontal="left" vertical="center"/>
    </xf>
    <xf numFmtId="0" fontId="62" fillId="0" borderId="79" xfId="8" applyFont="1" applyFill="1" applyBorder="1" applyAlignment="1">
      <alignment horizontal="left" vertical="center"/>
    </xf>
    <xf numFmtId="172" fontId="62" fillId="0" borderId="0" xfId="8" applyNumberFormat="1" applyFont="1" applyFill="1" applyAlignment="1">
      <alignment horizontal="left" vertical="center"/>
    </xf>
    <xf numFmtId="0" fontId="69" fillId="0" borderId="0" xfId="8" applyFont="1" applyFill="1" applyAlignment="1">
      <alignment vertical="center"/>
    </xf>
    <xf numFmtId="0" fontId="28" fillId="0" borderId="0" xfId="8" applyFont="1" applyFill="1" applyAlignment="1">
      <alignment vertical="center"/>
    </xf>
    <xf numFmtId="0" fontId="28" fillId="0" borderId="0" xfId="8" applyFont="1" applyFill="1" applyBorder="1" applyAlignment="1">
      <alignment horizontal="left" vertical="center"/>
    </xf>
    <xf numFmtId="0" fontId="59" fillId="0" borderId="91" xfId="8" applyFont="1" applyFill="1" applyBorder="1" applyAlignment="1">
      <alignment horizontal="left" vertical="center"/>
    </xf>
    <xf numFmtId="0" fontId="28" fillId="0" borderId="104" xfId="8" applyFont="1" applyFill="1" applyBorder="1" applyAlignment="1">
      <alignment horizontal="left" vertical="center"/>
    </xf>
    <xf numFmtId="0" fontId="75" fillId="0" borderId="0" xfId="8" applyFont="1" applyFill="1" applyAlignment="1">
      <alignment vertical="center"/>
    </xf>
    <xf numFmtId="0" fontId="76" fillId="0" borderId="0" xfId="8" applyFont="1" applyFill="1" applyAlignment="1">
      <alignment vertical="center"/>
    </xf>
    <xf numFmtId="0" fontId="76" fillId="0" borderId="111" xfId="8" applyFont="1" applyFill="1" applyBorder="1" applyAlignment="1">
      <alignment horizontal="left" vertical="top" wrapText="1"/>
    </xf>
    <xf numFmtId="0" fontId="76" fillId="0" borderId="110" xfId="8" applyFont="1" applyFill="1" applyBorder="1" applyAlignment="1">
      <alignment horizontal="left" vertical="top" wrapText="1"/>
    </xf>
    <xf numFmtId="171" fontId="74" fillId="0" borderId="67" xfId="8" applyNumberFormat="1" applyFont="1" applyFill="1" applyBorder="1" applyAlignment="1">
      <alignment horizontal="right" vertical="center"/>
    </xf>
    <xf numFmtId="0" fontId="75" fillId="0" borderId="91" xfId="8" applyFont="1" applyFill="1" applyBorder="1" applyAlignment="1">
      <alignment horizontal="left" vertical="top" wrapText="1"/>
    </xf>
    <xf numFmtId="0" fontId="75" fillId="0" borderId="89" xfId="8" applyFont="1" applyFill="1" applyBorder="1" applyAlignment="1">
      <alignment horizontal="left" vertical="top" wrapText="1"/>
    </xf>
    <xf numFmtId="0" fontId="76" fillId="0" borderId="91" xfId="8" applyFont="1" applyFill="1" applyBorder="1" applyAlignment="1">
      <alignment horizontal="left" vertical="top" wrapText="1"/>
    </xf>
    <xf numFmtId="0" fontId="76" fillId="0" borderId="89" xfId="8" applyFont="1" applyFill="1" applyBorder="1" applyAlignment="1">
      <alignment horizontal="left" vertical="top" wrapText="1"/>
    </xf>
    <xf numFmtId="49" fontId="76" fillId="0" borderId="71" xfId="8" applyNumberFormat="1" applyFont="1" applyFill="1" applyBorder="1" applyAlignment="1">
      <alignment horizontal="center" vertical="top"/>
    </xf>
    <xf numFmtId="0" fontId="76" fillId="0" borderId="87" xfId="8" applyFont="1" applyFill="1" applyBorder="1" applyAlignment="1">
      <alignment horizontal="left" vertical="top" wrapText="1"/>
    </xf>
    <xf numFmtId="0" fontId="76" fillId="0" borderId="86" xfId="8" applyFont="1" applyFill="1" applyBorder="1" applyAlignment="1">
      <alignment horizontal="left" vertical="top" wrapText="1"/>
    </xf>
    <xf numFmtId="0" fontId="76" fillId="0" borderId="70" xfId="8" applyFont="1" applyFill="1" applyBorder="1" applyAlignment="1">
      <alignment horizontal="left" vertical="top" wrapText="1"/>
    </xf>
    <xf numFmtId="0" fontId="75" fillId="0" borderId="66" xfId="8" quotePrefix="1" applyFont="1" applyFill="1" applyBorder="1" applyAlignment="1">
      <alignment horizontal="left" vertical="top" wrapText="1"/>
    </xf>
    <xf numFmtId="49" fontId="75" fillId="0" borderId="71" xfId="8" applyNumberFormat="1" applyFont="1" applyFill="1" applyBorder="1" applyAlignment="1">
      <alignment horizontal="center" vertical="top"/>
    </xf>
    <xf numFmtId="0" fontId="75" fillId="0" borderId="87" xfId="8" applyFont="1" applyFill="1" applyBorder="1" applyAlignment="1">
      <alignment horizontal="left" vertical="top" wrapText="1"/>
    </xf>
    <xf numFmtId="0" fontId="75" fillId="0" borderId="86" xfId="8" applyFont="1" applyFill="1" applyBorder="1" applyAlignment="1">
      <alignment horizontal="left" vertical="top" wrapText="1"/>
    </xf>
    <xf numFmtId="0" fontId="75" fillId="0" borderId="70" xfId="8" applyFont="1" applyFill="1" applyBorder="1" applyAlignment="1">
      <alignment horizontal="left" vertical="top" wrapText="1"/>
    </xf>
    <xf numFmtId="0" fontId="79" fillId="0" borderId="91" xfId="8" applyFont="1" applyFill="1" applyBorder="1" applyAlignment="1">
      <alignment horizontal="left" vertical="top" wrapText="1"/>
    </xf>
    <xf numFmtId="0" fontId="79" fillId="0" borderId="89" xfId="8" applyFont="1" applyFill="1" applyBorder="1" applyAlignment="1">
      <alignment horizontal="left" vertical="top" wrapText="1"/>
    </xf>
    <xf numFmtId="0" fontId="79" fillId="0" borderId="66" xfId="8" applyFont="1" applyFill="1" applyBorder="1" applyAlignment="1">
      <alignment horizontal="left" vertical="top" wrapText="1"/>
    </xf>
    <xf numFmtId="0" fontId="79" fillId="0" borderId="91" xfId="8" quotePrefix="1" applyFont="1" applyFill="1" applyBorder="1" applyAlignment="1">
      <alignment horizontal="left" vertical="top" wrapText="1"/>
    </xf>
    <xf numFmtId="0" fontId="79" fillId="0" borderId="89" xfId="8" quotePrefix="1" applyFont="1" applyFill="1" applyBorder="1" applyAlignment="1">
      <alignment horizontal="left" vertical="top" wrapText="1"/>
    </xf>
    <xf numFmtId="0" fontId="75" fillId="0" borderId="87" xfId="8" quotePrefix="1" applyFont="1" applyFill="1" applyBorder="1" applyAlignment="1">
      <alignment horizontal="left" vertical="top" wrapText="1"/>
    </xf>
    <xf numFmtId="0" fontId="75" fillId="0" borderId="86" xfId="8" quotePrefix="1" applyFont="1" applyFill="1" applyBorder="1" applyAlignment="1">
      <alignment horizontal="left" vertical="top" wrapText="1"/>
    </xf>
    <xf numFmtId="0" fontId="75" fillId="0" borderId="0" xfId="8" applyFont="1" applyFill="1" applyAlignment="1">
      <alignment vertical="center" wrapText="1"/>
    </xf>
    <xf numFmtId="49" fontId="75" fillId="0" borderId="75" xfId="8" applyNumberFormat="1" applyFont="1" applyFill="1" applyBorder="1" applyAlignment="1">
      <alignment horizontal="center" vertical="top"/>
    </xf>
    <xf numFmtId="0" fontId="75" fillId="0" borderId="111" xfId="8" applyFont="1" applyFill="1" applyBorder="1" applyAlignment="1">
      <alignment horizontal="left" vertical="top" wrapText="1"/>
    </xf>
    <xf numFmtId="0" fontId="75" fillId="0" borderId="110" xfId="8" applyFont="1" applyFill="1" applyBorder="1" applyAlignment="1">
      <alignment horizontal="left" vertical="top" wrapText="1"/>
    </xf>
    <xf numFmtId="0" fontId="75" fillId="0" borderId="74" xfId="8" applyFont="1" applyFill="1" applyBorder="1" applyAlignment="1">
      <alignment horizontal="left" vertical="top" wrapText="1"/>
    </xf>
    <xf numFmtId="0" fontId="76" fillId="0" borderId="0" xfId="8" applyFont="1" applyFill="1" applyAlignment="1">
      <alignment vertical="center" wrapText="1"/>
    </xf>
    <xf numFmtId="0" fontId="76" fillId="0" borderId="91" xfId="8" quotePrefix="1" applyFont="1" applyFill="1" applyBorder="1" applyAlignment="1">
      <alignment horizontal="left" vertical="top" wrapText="1"/>
    </xf>
    <xf numFmtId="0" fontId="76" fillId="0" borderId="89" xfId="8" quotePrefix="1" applyFont="1" applyFill="1" applyBorder="1" applyAlignment="1">
      <alignment horizontal="left" vertical="top" wrapText="1"/>
    </xf>
    <xf numFmtId="0" fontId="75" fillId="0" borderId="91" xfId="8" quotePrefix="1" applyFont="1" applyFill="1" applyBorder="1" applyAlignment="1">
      <alignment horizontal="left" vertical="top" wrapText="1"/>
    </xf>
    <xf numFmtId="0" fontId="75" fillId="0" borderId="89" xfId="8" quotePrefix="1" applyFont="1" applyFill="1" applyBorder="1" applyAlignment="1">
      <alignment horizontal="left" vertical="top" wrapText="1"/>
    </xf>
    <xf numFmtId="0" fontId="76" fillId="0" borderId="67" xfId="8" applyFont="1" applyFill="1" applyBorder="1" applyAlignment="1">
      <alignment horizontal="center" vertical="center" wrapText="1"/>
    </xf>
    <xf numFmtId="0" fontId="76" fillId="0" borderId="43" xfId="8" applyFont="1" applyFill="1" applyBorder="1" applyAlignment="1">
      <alignment horizontal="center" wrapText="1"/>
    </xf>
    <xf numFmtId="0" fontId="77" fillId="0" borderId="43" xfId="8" applyFont="1" applyFill="1" applyBorder="1" applyAlignment="1">
      <alignment horizontal="center" vertical="center" wrapText="1"/>
    </xf>
    <xf numFmtId="0" fontId="76" fillId="0" borderId="91" xfId="8" applyFont="1" applyFill="1" applyBorder="1" applyAlignment="1">
      <alignment horizontal="center" vertical="center" wrapText="1"/>
    </xf>
    <xf numFmtId="0" fontId="76" fillId="0" borderId="89" xfId="8" applyFont="1" applyFill="1" applyBorder="1" applyAlignment="1">
      <alignment horizontal="center" vertical="center" wrapText="1"/>
    </xf>
    <xf numFmtId="0" fontId="77" fillId="0" borderId="66" xfId="8" applyFont="1" applyFill="1" applyBorder="1" applyAlignment="1">
      <alignment horizontal="center" vertical="center" wrapText="1"/>
    </xf>
    <xf numFmtId="0" fontId="75" fillId="0" borderId="64" xfId="8" applyFont="1" applyFill="1" applyBorder="1" applyAlignment="1">
      <alignment horizontal="center" vertical="center"/>
    </xf>
    <xf numFmtId="0" fontId="75" fillId="0" borderId="114" xfId="8" applyFont="1" applyFill="1" applyBorder="1" applyAlignment="1">
      <alignment horizontal="center" vertical="center"/>
    </xf>
    <xf numFmtId="0" fontId="75" fillId="0" borderId="113" xfId="8" applyFont="1" applyFill="1" applyBorder="1" applyAlignment="1">
      <alignment horizontal="center" vertical="center"/>
    </xf>
    <xf numFmtId="0" fontId="75" fillId="0" borderId="63" xfId="8" applyFont="1" applyFill="1" applyBorder="1" applyAlignment="1">
      <alignment horizontal="center" vertical="center"/>
    </xf>
    <xf numFmtId="0" fontId="62" fillId="0" borderId="99" xfId="8" applyFont="1" applyFill="1" applyBorder="1" applyAlignment="1">
      <alignment vertical="center"/>
    </xf>
    <xf numFmtId="0" fontId="74" fillId="0" borderId="0" xfId="8" applyFont="1" applyFill="1" applyBorder="1" applyAlignment="1">
      <alignment horizontal="left" vertical="center"/>
    </xf>
    <xf numFmtId="0" fontId="56" fillId="8" borderId="0" xfId="0" applyFont="1" applyFill="1" applyAlignment="1"/>
    <xf numFmtId="0" fontId="82" fillId="0" borderId="0" xfId="0" applyFont="1" applyAlignment="1"/>
    <xf numFmtId="0" fontId="83" fillId="0" borderId="0" xfId="0" applyFont="1"/>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14" fillId="0" borderId="0" xfId="0" applyFont="1" applyAlignment="1"/>
    <xf numFmtId="0" fontId="14" fillId="0" borderId="0" xfId="0" applyFont="1" applyAlignment="1">
      <alignment horizontal="left" wrapText="1"/>
    </xf>
    <xf numFmtId="0" fontId="21" fillId="0" borderId="0" xfId="0" applyFont="1" applyAlignment="1">
      <alignment wrapText="1"/>
    </xf>
    <xf numFmtId="0" fontId="21" fillId="0" borderId="136" xfId="0" applyFont="1" applyBorder="1" applyAlignment="1"/>
    <xf numFmtId="0" fontId="21" fillId="0" borderId="0" xfId="0" applyFont="1" applyAlignment="1"/>
    <xf numFmtId="0" fontId="20" fillId="0" borderId="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 xfId="0" applyFont="1" applyBorder="1" applyAlignment="1">
      <alignment horizontal="center" vertical="center" wrapText="1"/>
    </xf>
    <xf numFmtId="0" fontId="13" fillId="0" borderId="0" xfId="0" applyFont="1" applyAlignment="1"/>
    <xf numFmtId="0" fontId="21" fillId="0" borderId="0" xfId="0" applyFont="1" applyAlignment="1">
      <alignment horizontal="center"/>
    </xf>
    <xf numFmtId="0" fontId="13" fillId="0" borderId="0" xfId="0" applyFont="1"/>
    <xf numFmtId="0" fontId="13" fillId="0" borderId="0" xfId="0" applyFont="1" applyAlignment="1">
      <alignment wrapText="1"/>
    </xf>
    <xf numFmtId="0" fontId="13" fillId="0" borderId="0" xfId="0" applyFont="1" applyAlignment="1">
      <alignment horizontal="left" wrapText="1"/>
    </xf>
    <xf numFmtId="0" fontId="85" fillId="8" borderId="0" xfId="0" applyFont="1" applyFill="1" applyAlignment="1"/>
    <xf numFmtId="0" fontId="83" fillId="0" borderId="0" xfId="0" applyFont="1" applyBorder="1"/>
    <xf numFmtId="0" fontId="83" fillId="0" borderId="99" xfId="0" applyFont="1" applyBorder="1"/>
    <xf numFmtId="0" fontId="13" fillId="0" borderId="0" xfId="0" applyFont="1" applyAlignment="1">
      <alignment horizontal="left" vertical="top" wrapText="1"/>
    </xf>
    <xf numFmtId="171" fontId="74" fillId="0" borderId="43" xfId="8" applyNumberFormat="1" applyFont="1" applyFill="1" applyBorder="1" applyAlignment="1">
      <alignment horizontal="right" vertical="center"/>
    </xf>
    <xf numFmtId="0" fontId="83" fillId="0" borderId="0" xfId="0" applyFont="1" applyAlignment="1">
      <alignment vertical="center"/>
    </xf>
    <xf numFmtId="0" fontId="83" fillId="0" borderId="0" xfId="0" applyFont="1" applyAlignment="1">
      <alignment wrapText="1"/>
    </xf>
    <xf numFmtId="0" fontId="21" fillId="0" borderId="0" xfId="0" applyFont="1" applyBorder="1" applyAlignment="1">
      <alignment vertical="center"/>
    </xf>
    <xf numFmtId="0" fontId="21" fillId="0" borderId="77" xfId="0" applyFont="1" applyBorder="1"/>
    <xf numFmtId="0" fontId="21" fillId="0" borderId="0" xfId="0" applyFont="1" applyBorder="1"/>
    <xf numFmtId="3" fontId="21" fillId="0" borderId="79" xfId="0" applyNumberFormat="1" applyFont="1" applyBorder="1"/>
    <xf numFmtId="3" fontId="21" fillId="0" borderId="86" xfId="0" applyNumberFormat="1" applyFont="1" applyBorder="1"/>
    <xf numFmtId="3" fontId="21" fillId="0" borderId="101" xfId="0" applyNumberFormat="1" applyFont="1" applyBorder="1"/>
    <xf numFmtId="3" fontId="21" fillId="0" borderId="87" xfId="0" applyNumberFormat="1" applyFont="1" applyBorder="1"/>
    <xf numFmtId="0" fontId="21" fillId="0" borderId="117" xfId="0" applyFont="1" applyBorder="1"/>
    <xf numFmtId="0" fontId="21" fillId="0" borderId="121" xfId="0" applyFont="1" applyBorder="1"/>
    <xf numFmtId="3" fontId="21" fillId="0" borderId="120" xfId="0" applyNumberFormat="1" applyFont="1" applyBorder="1"/>
    <xf numFmtId="3" fontId="21" fillId="0" borderId="78" xfId="0" applyNumberFormat="1" applyFont="1" applyBorder="1"/>
    <xf numFmtId="3" fontId="21" fillId="0" borderId="71" xfId="0" applyNumberFormat="1" applyFont="1" applyBorder="1"/>
    <xf numFmtId="0" fontId="21" fillId="0" borderId="120" xfId="0" applyFont="1" applyBorder="1"/>
    <xf numFmtId="0" fontId="21" fillId="0" borderId="79" xfId="0" applyFont="1" applyBorder="1"/>
    <xf numFmtId="3" fontId="21" fillId="0" borderId="118" xfId="0" applyNumberFormat="1" applyFont="1" applyBorder="1"/>
    <xf numFmtId="3" fontId="21" fillId="0" borderId="77" xfId="0" applyNumberFormat="1" applyFont="1" applyBorder="1"/>
    <xf numFmtId="3" fontId="87" fillId="0" borderId="77" xfId="0" applyNumberFormat="1" applyFont="1" applyBorder="1"/>
    <xf numFmtId="3" fontId="87" fillId="0" borderId="79" xfId="0" applyNumberFormat="1" applyFont="1" applyBorder="1"/>
    <xf numFmtId="0" fontId="87" fillId="0" borderId="77" xfId="0" applyFont="1" applyBorder="1"/>
    <xf numFmtId="0" fontId="87" fillId="0" borderId="79" xfId="0" applyFont="1" applyBorder="1"/>
    <xf numFmtId="3" fontId="87" fillId="0" borderId="86" xfId="0" applyNumberFormat="1" applyFont="1" applyBorder="1"/>
    <xf numFmtId="3" fontId="87" fillId="0" borderId="87" xfId="0" applyNumberFormat="1" applyFont="1" applyBorder="1"/>
    <xf numFmtId="0" fontId="12" fillId="0" borderId="0" xfId="0" applyFont="1" applyAlignment="1">
      <alignment horizontal="left"/>
    </xf>
    <xf numFmtId="0" fontId="21" fillId="0" borderId="137" xfId="0" applyFont="1" applyBorder="1"/>
    <xf numFmtId="3" fontId="21" fillId="0" borderId="117" xfId="0" applyNumberFormat="1" applyFont="1" applyBorder="1"/>
    <xf numFmtId="0" fontId="21" fillId="0" borderId="0" xfId="0" applyFont="1" applyAlignment="1">
      <alignment horizontal="center" wrapText="1"/>
    </xf>
    <xf numFmtId="0" fontId="21" fillId="0" borderId="86" xfId="0" applyFont="1" applyBorder="1"/>
    <xf numFmtId="0" fontId="21" fillId="0" borderId="87" xfId="0" applyFont="1" applyBorder="1"/>
    <xf numFmtId="0" fontId="21" fillId="0" borderId="78" xfId="0" applyFont="1" applyBorder="1"/>
    <xf numFmtId="0" fontId="21" fillId="0" borderId="118" xfId="0" applyFont="1" applyBorder="1" applyAlignment="1">
      <alignment vertical="center"/>
    </xf>
    <xf numFmtId="0" fontId="21" fillId="0" borderId="71" xfId="0" applyFont="1" applyBorder="1" applyAlignment="1">
      <alignment vertical="center"/>
    </xf>
    <xf numFmtId="3" fontId="21" fillId="0" borderId="118" xfId="0" applyNumberFormat="1" applyFont="1" applyBorder="1" applyAlignment="1">
      <alignment vertical="center"/>
    </xf>
    <xf numFmtId="0" fontId="21" fillId="7" borderId="71" xfId="0" applyFont="1" applyFill="1" applyBorder="1" applyAlignment="1">
      <alignment vertical="center"/>
    </xf>
    <xf numFmtId="0" fontId="21" fillId="0" borderId="120" xfId="0" applyFont="1" applyBorder="1" applyAlignment="1">
      <alignment vertical="center"/>
    </xf>
    <xf numFmtId="0" fontId="21" fillId="0" borderId="87" xfId="0" applyFont="1" applyBorder="1" applyAlignment="1">
      <alignment vertical="center"/>
    </xf>
    <xf numFmtId="0" fontId="87" fillId="0" borderId="117" xfId="0" applyFont="1" applyBorder="1"/>
    <xf numFmtId="0" fontId="87" fillId="0" borderId="120" xfId="0" applyFont="1" applyBorder="1"/>
    <xf numFmtId="0" fontId="21" fillId="0" borderId="93" xfId="0" applyFont="1" applyBorder="1"/>
    <xf numFmtId="0" fontId="85" fillId="0" borderId="93" xfId="0" applyFont="1" applyBorder="1"/>
    <xf numFmtId="0" fontId="86" fillId="0" borderId="0" xfId="0" applyFont="1" applyAlignment="1">
      <alignment horizontal="justify"/>
    </xf>
    <xf numFmtId="3" fontId="0" fillId="0" borderId="77" xfId="0" applyNumberFormat="1" applyBorder="1" applyAlignment="1">
      <alignment horizontal="right"/>
    </xf>
    <xf numFmtId="3" fontId="0" fillId="0" borderId="79" xfId="0" applyNumberFormat="1" applyBorder="1" applyAlignment="1">
      <alignment horizontal="right"/>
    </xf>
    <xf numFmtId="3" fontId="21" fillId="0" borderId="77" xfId="0" applyNumberFormat="1" applyFont="1" applyBorder="1" applyAlignment="1">
      <alignment horizontal="right"/>
    </xf>
    <xf numFmtId="3" fontId="21" fillId="0" borderId="79" xfId="0" applyNumberFormat="1" applyFont="1" applyBorder="1" applyAlignment="1">
      <alignment horizontal="right"/>
    </xf>
    <xf numFmtId="0" fontId="21" fillId="0" borderId="77" xfId="0" applyNumberFormat="1" applyFont="1" applyBorder="1" applyAlignment="1">
      <alignment horizontal="right"/>
    </xf>
    <xf numFmtId="0" fontId="21" fillId="0" borderId="79" xfId="0" applyNumberFormat="1" applyFont="1" applyBorder="1" applyAlignment="1">
      <alignment horizontal="right"/>
    </xf>
    <xf numFmtId="0" fontId="20" fillId="0" borderId="1" xfId="0" applyNumberFormat="1" applyFont="1" applyBorder="1" applyAlignment="1">
      <alignment horizontal="centerContinuous" vertical="center" wrapText="1"/>
    </xf>
    <xf numFmtId="0" fontId="21" fillId="0" borderId="95" xfId="0" applyFont="1" applyBorder="1" applyAlignment="1"/>
    <xf numFmtId="0" fontId="20" fillId="0" borderId="10"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5" xfId="0" applyFont="1" applyBorder="1" applyAlignment="1">
      <alignment horizontal="center" vertical="center" wrapText="1"/>
    </xf>
    <xf numFmtId="0" fontId="21" fillId="0" borderId="0" xfId="0" applyFont="1" applyAlignment="1">
      <alignment horizontal="center" vertical="center"/>
    </xf>
    <xf numFmtId="0" fontId="20" fillId="0" borderId="21" xfId="0" applyFont="1" applyBorder="1" applyAlignment="1">
      <alignment horizontal="center" vertical="center" wrapText="1"/>
    </xf>
    <xf numFmtId="0" fontId="20" fillId="0" borderId="2" xfId="0" applyFont="1" applyBorder="1" applyAlignment="1">
      <alignment horizontal="center" vertical="center" wrapText="1"/>
    </xf>
    <xf numFmtId="3" fontId="21" fillId="0" borderId="0" xfId="0" applyNumberFormat="1" applyFont="1" applyBorder="1"/>
    <xf numFmtId="0" fontId="21" fillId="0" borderId="101" xfId="0" applyFont="1" applyBorder="1"/>
    <xf numFmtId="0" fontId="22" fillId="0" borderId="0" xfId="0" applyFont="1" applyBorder="1" applyAlignment="1">
      <alignment vertical="center" wrapText="1"/>
    </xf>
    <xf numFmtId="0" fontId="20" fillId="0" borderId="144" xfId="0" applyFont="1" applyBorder="1" applyAlignment="1">
      <alignment horizontal="center" vertical="center" wrapText="1"/>
    </xf>
    <xf numFmtId="0" fontId="20" fillId="0" borderId="145" xfId="0" applyFont="1" applyBorder="1" applyAlignment="1">
      <alignment horizontal="center" vertical="center" wrapText="1"/>
    </xf>
    <xf numFmtId="0" fontId="21" fillId="7" borderId="77" xfId="0" applyFont="1" applyFill="1" applyBorder="1"/>
    <xf numFmtId="0" fontId="21" fillId="7" borderId="79" xfId="0" applyFont="1" applyFill="1" applyBorder="1"/>
    <xf numFmtId="3" fontId="21" fillId="0" borderId="86" xfId="0" applyNumberFormat="1" applyFont="1" applyBorder="1" applyAlignment="1">
      <alignment vertical="center"/>
    </xf>
    <xf numFmtId="0" fontId="20" fillId="0" borderId="0" xfId="0" applyFont="1" applyBorder="1" applyAlignment="1">
      <alignment horizontal="left" vertical="center" wrapText="1"/>
    </xf>
    <xf numFmtId="0" fontId="21" fillId="0" borderId="0" xfId="0" applyFont="1" applyBorder="1" applyAlignment="1">
      <alignment horizontal="center" vertical="center" wrapText="1"/>
    </xf>
    <xf numFmtId="3" fontId="21" fillId="0" borderId="77" xfId="0" applyNumberFormat="1" applyFont="1" applyFill="1" applyBorder="1"/>
    <xf numFmtId="3" fontId="21" fillId="0" borderId="79" xfId="0" applyNumberFormat="1" applyFont="1" applyFill="1" applyBorder="1"/>
    <xf numFmtId="0" fontId="21" fillId="0" borderId="77" xfId="0" applyFont="1" applyFill="1" applyBorder="1"/>
    <xf numFmtId="0" fontId="21" fillId="0" borderId="79" xfId="0" applyFont="1" applyFill="1" applyBorder="1"/>
    <xf numFmtId="0" fontId="21" fillId="0" borderId="117" xfId="0" applyFont="1" applyBorder="1" applyAlignment="1">
      <alignment horizontal="center"/>
    </xf>
    <xf numFmtId="0" fontId="21" fillId="0" borderId="120" xfId="0" applyFont="1" applyBorder="1" applyAlignment="1">
      <alignment horizontal="center"/>
    </xf>
    <xf numFmtId="3" fontId="21" fillId="0" borderId="0" xfId="0" applyNumberFormat="1" applyFont="1"/>
    <xf numFmtId="0" fontId="20" fillId="0" borderId="77" xfId="0" applyFont="1" applyBorder="1"/>
    <xf numFmtId="0" fontId="26" fillId="6" borderId="92" xfId="8" applyFont="1" applyFill="1" applyBorder="1"/>
    <xf numFmtId="0" fontId="26" fillId="6" borderId="93" xfId="8" applyFont="1" applyFill="1" applyBorder="1"/>
    <xf numFmtId="0" fontId="25" fillId="6" borderId="93" xfId="8" applyFont="1" applyFill="1" applyBorder="1"/>
    <xf numFmtId="0" fontId="25" fillId="6" borderId="17" xfId="8" applyFont="1" applyFill="1" applyBorder="1"/>
    <xf numFmtId="0" fontId="25" fillId="0" borderId="0" xfId="8" applyFont="1"/>
    <xf numFmtId="0" fontId="89" fillId="3" borderId="94" xfId="8" applyFont="1" applyFill="1" applyBorder="1"/>
    <xf numFmtId="0" fontId="25" fillId="3" borderId="95" xfId="8" applyFont="1" applyFill="1" applyBorder="1"/>
    <xf numFmtId="0" fontId="25" fillId="3" borderId="96" xfId="8" applyFont="1" applyFill="1" applyBorder="1"/>
    <xf numFmtId="0" fontId="25" fillId="0" borderId="0" xfId="8" applyFont="1" applyFill="1"/>
    <xf numFmtId="0" fontId="25" fillId="6" borderId="135" xfId="8" applyFont="1" applyFill="1" applyBorder="1"/>
    <xf numFmtId="0" fontId="29" fillId="0" borderId="134" xfId="8" applyFont="1" applyFill="1" applyBorder="1" applyAlignment="1" applyProtection="1">
      <alignment horizontal="left" vertical="top"/>
      <protection locked="0"/>
    </xf>
    <xf numFmtId="0" fontId="25" fillId="7" borderId="17" xfId="8" applyFont="1" applyFill="1" applyBorder="1"/>
    <xf numFmtId="0" fontId="25" fillId="0" borderId="29" xfId="8" applyFont="1" applyFill="1" applyBorder="1"/>
    <xf numFmtId="0" fontId="25" fillId="3" borderId="97" xfId="8" applyFont="1" applyFill="1" applyBorder="1"/>
    <xf numFmtId="0" fontId="25" fillId="3" borderId="0" xfId="8" applyFont="1" applyFill="1" applyBorder="1"/>
    <xf numFmtId="0" fontId="25" fillId="3" borderId="29" xfId="8" applyFont="1" applyFill="1" applyBorder="1"/>
    <xf numFmtId="0" fontId="26" fillId="6" borderId="133" xfId="8" applyFont="1" applyFill="1" applyBorder="1"/>
    <xf numFmtId="0" fontId="26" fillId="6" borderId="125" xfId="8" applyFont="1" applyFill="1" applyBorder="1" applyAlignment="1">
      <alignment horizontal="center"/>
    </xf>
    <xf numFmtId="0" fontId="26" fillId="6" borderId="130" xfId="10" applyFont="1" applyFill="1" applyBorder="1" applyAlignment="1">
      <alignment horizontal="left" vertical="top"/>
    </xf>
    <xf numFmtId="0" fontId="25" fillId="6" borderId="96" xfId="8" applyFont="1" applyFill="1" applyBorder="1"/>
    <xf numFmtId="0" fontId="26" fillId="3" borderId="63" xfId="8" applyFont="1" applyFill="1" applyBorder="1"/>
    <xf numFmtId="0" fontId="26" fillId="0" borderId="130" xfId="10" applyFont="1" applyFill="1" applyBorder="1" applyAlignment="1" applyProtection="1">
      <alignment horizontal="center" vertical="top"/>
      <protection locked="0"/>
    </xf>
    <xf numFmtId="0" fontId="92" fillId="0" borderId="0" xfId="9" applyFont="1" applyFill="1" applyBorder="1" applyAlignment="1" applyProtection="1">
      <alignment vertical="center"/>
      <protection hidden="1"/>
    </xf>
    <xf numFmtId="0" fontId="25" fillId="0" borderId="0" xfId="8" applyFont="1" applyFill="1" applyBorder="1"/>
    <xf numFmtId="0" fontId="26" fillId="3" borderId="66" xfId="8" applyFont="1" applyFill="1" applyBorder="1"/>
    <xf numFmtId="173" fontId="25" fillId="3" borderId="67" xfId="8" quotePrefix="1" applyNumberFormat="1" applyFont="1" applyFill="1" applyBorder="1" applyAlignment="1">
      <alignment horizontal="center"/>
    </xf>
    <xf numFmtId="0" fontId="26" fillId="0" borderId="132" xfId="10" applyFont="1" applyFill="1" applyBorder="1" applyAlignment="1" applyProtection="1">
      <alignment horizontal="center" vertical="top"/>
      <protection locked="0"/>
    </xf>
    <xf numFmtId="0" fontId="25" fillId="3" borderId="76" xfId="8" quotePrefix="1" applyFont="1" applyFill="1" applyBorder="1" applyAlignment="1">
      <alignment horizontal="center"/>
    </xf>
    <xf numFmtId="0" fontId="26" fillId="3" borderId="131" xfId="8" applyFont="1" applyFill="1" applyBorder="1" applyAlignment="1" applyProtection="1">
      <alignment horizontal="center" vertical="center"/>
      <protection locked="0"/>
    </xf>
    <xf numFmtId="0" fontId="26" fillId="3" borderId="126" xfId="8" applyFont="1" applyFill="1" applyBorder="1"/>
    <xf numFmtId="0" fontId="25" fillId="3" borderId="0" xfId="8" applyFont="1" applyFill="1"/>
    <xf numFmtId="0" fontId="26" fillId="3" borderId="43" xfId="8" applyFont="1" applyFill="1" applyBorder="1"/>
    <xf numFmtId="0" fontId="25" fillId="3" borderId="54" xfId="8" applyNumberFormat="1" applyFont="1" applyFill="1" applyBorder="1" applyAlignment="1">
      <alignment horizontal="center"/>
    </xf>
    <xf numFmtId="0" fontId="25" fillId="3" borderId="54" xfId="8" quotePrefix="1" applyNumberFormat="1" applyFont="1" applyFill="1" applyBorder="1" applyAlignment="1">
      <alignment horizontal="center"/>
    </xf>
    <xf numFmtId="0" fontId="25" fillId="0" borderId="0" xfId="8" applyFont="1" applyAlignment="1">
      <alignment horizontal="center"/>
    </xf>
    <xf numFmtId="16" fontId="25" fillId="3" borderId="0" xfId="8" applyNumberFormat="1" applyFont="1" applyFill="1" applyBorder="1" applyAlignment="1">
      <alignment horizontal="center"/>
    </xf>
    <xf numFmtId="0" fontId="26" fillId="3" borderId="74" xfId="8" applyFont="1" applyFill="1" applyBorder="1"/>
    <xf numFmtId="0" fontId="25" fillId="3" borderId="0" xfId="8" quotePrefix="1" applyFont="1" applyFill="1" applyBorder="1" applyAlignment="1">
      <alignment horizontal="center"/>
    </xf>
    <xf numFmtId="0" fontId="25" fillId="3" borderId="0" xfId="8" applyFont="1" applyFill="1" applyBorder="1" applyAlignment="1">
      <alignment horizontal="right"/>
    </xf>
    <xf numFmtId="0" fontId="26" fillId="6" borderId="126" xfId="8" applyFont="1" applyFill="1" applyBorder="1"/>
    <xf numFmtId="0" fontId="26" fillId="6" borderId="129" xfId="8" quotePrefix="1" applyFont="1" applyFill="1" applyBorder="1" applyAlignment="1">
      <alignment horizontal="center"/>
    </xf>
    <xf numFmtId="0" fontId="26" fillId="3" borderId="128" xfId="8" applyFont="1" applyFill="1" applyBorder="1" applyAlignment="1" applyProtection="1">
      <alignment horizontal="center" vertical="center"/>
      <protection locked="0"/>
    </xf>
    <xf numFmtId="0" fontId="25" fillId="0" borderId="112" xfId="10" applyFont="1" applyFill="1" applyBorder="1" applyAlignment="1">
      <alignment horizontal="left" vertical="center"/>
    </xf>
    <xf numFmtId="0" fontId="25" fillId="0" borderId="109" xfId="10" applyFont="1" applyFill="1" applyBorder="1" applyAlignment="1">
      <alignment horizontal="left" vertical="center"/>
    </xf>
    <xf numFmtId="173" fontId="25" fillId="3" borderId="67" xfId="8" quotePrefix="1" applyNumberFormat="1" applyFont="1" applyFill="1" applyBorder="1" applyAlignment="1" applyProtection="1">
      <alignment horizontal="center"/>
    </xf>
    <xf numFmtId="0" fontId="25" fillId="6" borderId="17" xfId="8" applyFont="1" applyFill="1" applyBorder="1" applyProtection="1">
      <protection locked="0"/>
    </xf>
    <xf numFmtId="0" fontId="26" fillId="3" borderId="97" xfId="8" applyFont="1" applyFill="1" applyBorder="1"/>
    <xf numFmtId="0" fontId="25" fillId="7" borderId="125" xfId="8" applyFont="1" applyFill="1" applyBorder="1" applyAlignment="1" applyProtection="1">
      <alignment horizontal="center" vertical="center"/>
      <protection locked="0"/>
    </xf>
    <xf numFmtId="0" fontId="26" fillId="6" borderId="124" xfId="10" applyFont="1" applyFill="1" applyBorder="1" applyAlignment="1">
      <alignment vertical="center"/>
    </xf>
    <xf numFmtId="14" fontId="25" fillId="7" borderId="65" xfId="8" applyNumberFormat="1" applyFont="1" applyFill="1" applyBorder="1" applyAlignment="1" applyProtection="1">
      <alignment horizontal="center"/>
      <protection locked="0"/>
    </xf>
    <xf numFmtId="0" fontId="25" fillId="0" borderId="0" xfId="8" applyFont="1" applyBorder="1"/>
    <xf numFmtId="0" fontId="26" fillId="6" borderId="123" xfId="10" applyFont="1" applyFill="1" applyBorder="1" applyAlignment="1">
      <alignment vertical="center"/>
    </xf>
    <xf numFmtId="14" fontId="25" fillId="7" borderId="76" xfId="8" applyNumberFormat="1" applyFont="1" applyFill="1" applyBorder="1" applyAlignment="1" applyProtection="1">
      <alignment horizontal="center"/>
      <protection locked="0"/>
    </xf>
    <xf numFmtId="0" fontId="26" fillId="6" borderId="124" xfId="10" applyFont="1" applyFill="1" applyBorder="1" applyAlignment="1"/>
    <xf numFmtId="0" fontId="25" fillId="6" borderId="115" xfId="10" applyFont="1" applyFill="1" applyBorder="1" applyAlignment="1"/>
    <xf numFmtId="0" fontId="25" fillId="3" borderId="0" xfId="8" applyFont="1" applyFill="1" applyBorder="1" applyAlignment="1"/>
    <xf numFmtId="0" fontId="25" fillId="3" borderId="97" xfId="10" applyFont="1" applyFill="1" applyBorder="1" applyAlignment="1"/>
    <xf numFmtId="0" fontId="25" fillId="3" borderId="0" xfId="10" applyFont="1" applyFill="1" applyBorder="1" applyAlignment="1"/>
    <xf numFmtId="0" fontId="25" fillId="3" borderId="29" xfId="8" applyFont="1" applyFill="1" applyBorder="1" applyAlignment="1"/>
    <xf numFmtId="0" fontId="26" fillId="6" borderId="94" xfId="10" applyFont="1" applyFill="1" applyBorder="1" applyAlignment="1">
      <alignment vertical="center"/>
    </xf>
    <xf numFmtId="0" fontId="26" fillId="6" borderId="103" xfId="10" applyFont="1" applyFill="1" applyBorder="1" applyAlignment="1">
      <alignment vertical="top"/>
    </xf>
    <xf numFmtId="0" fontId="25" fillId="6" borderId="90" xfId="10" applyFont="1" applyFill="1" applyBorder="1" applyAlignment="1">
      <alignment vertical="top"/>
    </xf>
    <xf numFmtId="0" fontId="25" fillId="7" borderId="67" xfId="8" applyFont="1" applyFill="1" applyBorder="1" applyAlignment="1" applyProtection="1">
      <alignment horizontal="right"/>
      <protection locked="0"/>
    </xf>
    <xf numFmtId="0" fontId="26" fillId="6" borderId="97" xfId="10" applyFont="1" applyFill="1" applyBorder="1" applyAlignment="1">
      <alignment vertical="center"/>
    </xf>
    <xf numFmtId="0" fontId="25" fillId="6" borderId="29" xfId="8" applyFont="1" applyFill="1" applyBorder="1"/>
    <xf numFmtId="0" fontId="25" fillId="3" borderId="123" xfId="8" applyFont="1" applyFill="1" applyBorder="1" applyAlignment="1">
      <alignment vertical="center"/>
    </xf>
    <xf numFmtId="0" fontId="25" fillId="3" borderId="76" xfId="8" applyFont="1" applyFill="1" applyBorder="1" applyAlignment="1" applyProtection="1">
      <alignment horizontal="center"/>
      <protection locked="0"/>
    </xf>
    <xf numFmtId="0" fontId="25" fillId="6" borderId="90" xfId="8" applyFont="1" applyFill="1" applyBorder="1"/>
    <xf numFmtId="49" fontId="25" fillId="7" borderId="67" xfId="8" applyNumberFormat="1" applyFont="1" applyFill="1" applyBorder="1" applyAlignment="1" applyProtection="1">
      <alignment horizontal="center"/>
      <protection locked="0"/>
    </xf>
    <xf numFmtId="0" fontId="25" fillId="3" borderId="0" xfId="8" applyFont="1" applyFill="1" applyBorder="1" applyAlignment="1">
      <alignment vertical="center"/>
    </xf>
    <xf numFmtId="0" fontId="25" fillId="3" borderId="0" xfId="10" applyFont="1" applyFill="1" applyBorder="1" applyAlignment="1">
      <alignment vertical="top"/>
    </xf>
    <xf numFmtId="0" fontId="26" fillId="6" borderId="123" xfId="8" applyFont="1" applyFill="1" applyBorder="1" applyAlignment="1">
      <alignment vertical="center"/>
    </xf>
    <xf numFmtId="0" fontId="25" fillId="6" borderId="111" xfId="8" applyFont="1" applyFill="1" applyBorder="1"/>
    <xf numFmtId="0" fontId="25" fillId="7" borderId="76" xfId="8" applyFont="1" applyFill="1" applyBorder="1" applyAlignment="1" applyProtection="1">
      <alignment horizontal="center"/>
      <protection locked="0"/>
    </xf>
    <xf numFmtId="0" fontId="26" fillId="6" borderId="124" xfId="10" applyFont="1" applyFill="1" applyBorder="1" applyAlignment="1">
      <alignment vertical="top"/>
    </xf>
    <xf numFmtId="0" fontId="25" fillId="6" borderId="115" xfId="8" applyFont="1" applyFill="1" applyBorder="1"/>
    <xf numFmtId="0" fontId="25" fillId="7" borderId="65" xfId="8" quotePrefix="1" applyFont="1" applyFill="1" applyBorder="1" applyAlignment="1" applyProtection="1">
      <alignment horizontal="center"/>
      <protection locked="0"/>
    </xf>
    <xf numFmtId="0" fontId="25" fillId="3" borderId="0" xfId="8" quotePrefix="1" applyFont="1" applyFill="1" applyBorder="1" applyAlignment="1">
      <alignment horizontal="right"/>
    </xf>
    <xf numFmtId="0" fontId="26" fillId="6" borderId="103" xfId="10" applyFont="1" applyFill="1" applyBorder="1" applyAlignment="1">
      <alignment vertical="center"/>
    </xf>
    <xf numFmtId="0" fontId="25" fillId="7" borderId="67" xfId="8" quotePrefix="1" applyFont="1" applyFill="1" applyBorder="1" applyAlignment="1" applyProtection="1">
      <alignment horizontal="center"/>
      <protection locked="0"/>
    </xf>
    <xf numFmtId="0" fontId="26" fillId="3" borderId="98" xfId="8" applyFont="1" applyFill="1" applyBorder="1"/>
    <xf numFmtId="0" fontId="25" fillId="3" borderId="99" xfId="10" applyFont="1" applyFill="1" applyBorder="1" applyAlignment="1">
      <alignment vertical="center"/>
    </xf>
    <xf numFmtId="0" fontId="25" fillId="3" borderId="13" xfId="8" applyFont="1" applyFill="1" applyBorder="1"/>
    <xf numFmtId="0" fontId="26" fillId="6" borderId="98" xfId="10" applyFont="1" applyFill="1" applyBorder="1" applyAlignment="1">
      <alignment vertical="center"/>
    </xf>
    <xf numFmtId="0" fontId="25" fillId="6" borderId="99" xfId="8" applyFont="1" applyFill="1" applyBorder="1"/>
    <xf numFmtId="0" fontId="25" fillId="7" borderId="58" xfId="8" applyFont="1" applyFill="1" applyBorder="1" applyAlignment="1" applyProtection="1">
      <alignment horizontal="center"/>
      <protection locked="0"/>
    </xf>
    <xf numFmtId="0" fontId="25" fillId="3" borderId="0" xfId="10" applyFont="1" applyFill="1" applyBorder="1" applyAlignment="1">
      <alignment vertical="center"/>
    </xf>
    <xf numFmtId="0" fontId="26" fillId="6" borderId="92" xfId="10" applyFont="1" applyFill="1" applyBorder="1" applyAlignment="1">
      <alignment vertical="center"/>
    </xf>
    <xf numFmtId="0" fontId="25" fillId="3" borderId="99" xfId="8" applyFont="1" applyFill="1" applyBorder="1"/>
    <xf numFmtId="0" fontId="20" fillId="0" borderId="10"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13" fillId="0" borderId="0" xfId="0" applyFont="1" applyAlignment="1">
      <alignment horizontal="justify" vertical="top" wrapText="1"/>
    </xf>
    <xf numFmtId="0" fontId="83" fillId="0" borderId="0" xfId="0" applyFont="1" applyAlignment="1">
      <alignment horizontal="justify" vertical="top"/>
    </xf>
    <xf numFmtId="0" fontId="21" fillId="0" borderId="0" xfId="0" applyFont="1" applyAlignment="1">
      <alignment vertical="top"/>
    </xf>
    <xf numFmtId="0" fontId="21" fillId="0" borderId="0" xfId="0" applyFont="1" applyAlignment="1">
      <alignment vertical="top" wrapText="1"/>
    </xf>
    <xf numFmtId="0" fontId="21" fillId="0" borderId="99" xfId="0" applyFont="1" applyBorder="1"/>
    <xf numFmtId="0" fontId="20" fillId="0" borderId="99" xfId="0" applyFont="1" applyBorder="1" applyAlignment="1">
      <alignment horizontal="left"/>
    </xf>
    <xf numFmtId="0" fontId="21" fillId="0" borderId="107" xfId="0" applyFont="1" applyBorder="1" applyAlignment="1">
      <alignment horizontal="center"/>
    </xf>
    <xf numFmtId="0" fontId="83" fillId="0" borderId="0" xfId="0" applyFont="1" applyFill="1"/>
    <xf numFmtId="0" fontId="9" fillId="0" borderId="0" xfId="0" applyFont="1"/>
    <xf numFmtId="0" fontId="83" fillId="0" borderId="79" xfId="0" applyFont="1" applyBorder="1"/>
    <xf numFmtId="0" fontId="83" fillId="0" borderId="77" xfId="0" applyFont="1" applyBorder="1"/>
    <xf numFmtId="0" fontId="83" fillId="0" borderId="86" xfId="0" applyFont="1" applyBorder="1"/>
    <xf numFmtId="0" fontId="83" fillId="0" borderId="101" xfId="0" applyFont="1" applyBorder="1"/>
    <xf numFmtId="0" fontId="83" fillId="0" borderId="87" xfId="0" applyFont="1" applyBorder="1"/>
    <xf numFmtId="0" fontId="9" fillId="0" borderId="0" xfId="0" applyFont="1" applyAlignment="1">
      <alignment horizontal="justify" vertical="top" wrapText="1"/>
    </xf>
    <xf numFmtId="0" fontId="83" fillId="0" borderId="117" xfId="0" applyFont="1" applyBorder="1"/>
    <xf numFmtId="0" fontId="83" fillId="0" borderId="121" xfId="0" applyFont="1" applyBorder="1"/>
    <xf numFmtId="0" fontId="83" fillId="0" borderId="120" xfId="0" applyFont="1" applyBorder="1"/>
    <xf numFmtId="0" fontId="21" fillId="0" borderId="0" xfId="0" applyFont="1" applyFill="1" applyAlignment="1">
      <alignment horizontal="center"/>
    </xf>
    <xf numFmtId="0" fontId="13" fillId="0" borderId="0" xfId="0" applyFont="1" applyFill="1" applyAlignment="1">
      <alignment horizontal="justify" vertical="top" wrapText="1"/>
    </xf>
    <xf numFmtId="0" fontId="21" fillId="0" borderId="0" xfId="0" applyFont="1" applyFill="1"/>
    <xf numFmtId="0" fontId="13" fillId="0" borderId="0" xfId="0" applyFont="1" applyAlignment="1">
      <alignment vertical="top" wrapText="1"/>
    </xf>
    <xf numFmtId="3" fontId="21" fillId="0" borderId="93" xfId="0" applyNumberFormat="1" applyFont="1" applyBorder="1"/>
    <xf numFmtId="49" fontId="25" fillId="7" borderId="125" xfId="8" applyNumberFormat="1" applyFont="1" applyFill="1" applyBorder="1" applyAlignment="1" applyProtection="1">
      <alignment horizontal="center" vertical="center"/>
    </xf>
    <xf numFmtId="49" fontId="25" fillId="0" borderId="0" xfId="8" applyNumberFormat="1" applyFont="1"/>
    <xf numFmtId="3" fontId="21" fillId="7" borderId="86" xfId="0" applyNumberFormat="1" applyFont="1" applyFill="1" applyBorder="1"/>
    <xf numFmtId="3" fontId="21" fillId="7" borderId="87" xfId="0" applyNumberFormat="1" applyFont="1" applyFill="1" applyBorder="1"/>
    <xf numFmtId="174" fontId="25" fillId="7" borderId="65" xfId="8" applyNumberFormat="1" applyFont="1" applyFill="1" applyBorder="1" applyAlignment="1" applyProtection="1">
      <alignment horizontal="center"/>
      <protection locked="0"/>
    </xf>
    <xf numFmtId="171" fontId="74" fillId="0" borderId="89" xfId="8" applyNumberFormat="1" applyFont="1" applyFill="1" applyBorder="1" applyAlignment="1">
      <alignment horizontal="right" vertical="center"/>
    </xf>
    <xf numFmtId="0" fontId="76" fillId="0" borderId="89" xfId="8" applyFont="1" applyFill="1" applyBorder="1" applyAlignment="1">
      <alignment horizontal="center" vertical="center" wrapText="1"/>
    </xf>
    <xf numFmtId="0" fontId="77" fillId="0" borderId="70" xfId="8" applyFont="1" applyFill="1" applyBorder="1" applyAlignment="1">
      <alignment horizontal="center" vertical="center" wrapText="1"/>
    </xf>
    <xf numFmtId="0" fontId="77" fillId="0" borderId="66" xfId="8" applyFont="1" applyFill="1" applyBorder="1" applyAlignment="1">
      <alignment horizontal="center" vertical="center" wrapText="1"/>
    </xf>
    <xf numFmtId="0" fontId="75" fillId="0" borderId="66" xfId="8" applyFont="1" applyFill="1" applyBorder="1" applyAlignment="1">
      <alignment horizontal="right" vertical="top" wrapText="1"/>
    </xf>
    <xf numFmtId="49" fontId="75" fillId="0" borderId="71" xfId="8" applyNumberFormat="1" applyFont="1" applyFill="1" applyBorder="1" applyAlignment="1">
      <alignment horizontal="center" vertical="top"/>
    </xf>
    <xf numFmtId="49" fontId="75" fillId="0" borderId="43" xfId="8" applyNumberFormat="1" applyFont="1" applyFill="1" applyBorder="1" applyAlignment="1">
      <alignment horizontal="center" vertical="top"/>
    </xf>
    <xf numFmtId="0" fontId="76" fillId="0" borderId="43" xfId="8" applyFont="1" applyFill="1" applyBorder="1" applyAlignment="1">
      <alignment horizontal="center" vertical="center" wrapText="1"/>
    </xf>
    <xf numFmtId="0" fontId="77" fillId="0" borderId="71" xfId="8" applyFont="1" applyFill="1" applyBorder="1" applyAlignment="1">
      <alignment horizontal="center" vertical="center" wrapText="1"/>
    </xf>
    <xf numFmtId="0" fontId="77" fillId="0" borderId="43" xfId="8" applyFont="1" applyFill="1" applyBorder="1" applyAlignment="1">
      <alignment horizontal="center" vertical="center" wrapText="1"/>
    </xf>
    <xf numFmtId="171" fontId="74" fillId="0" borderId="43" xfId="8" applyNumberFormat="1" applyFont="1" applyFill="1" applyBorder="1" applyAlignment="1">
      <alignment horizontal="right" vertical="center"/>
    </xf>
    <xf numFmtId="0" fontId="75" fillId="0" borderId="66" xfId="8" applyFont="1" applyFill="1" applyBorder="1" applyAlignment="1">
      <alignment horizontal="left" vertical="top" wrapText="1"/>
    </xf>
    <xf numFmtId="49" fontId="76" fillId="0" borderId="43" xfId="8" applyNumberFormat="1" applyFont="1" applyFill="1" applyBorder="1" applyAlignment="1">
      <alignment horizontal="center" vertical="top"/>
    </xf>
    <xf numFmtId="0" fontId="76" fillId="0" borderId="66" xfId="8" applyFont="1" applyFill="1" applyBorder="1" applyAlignment="1">
      <alignment horizontal="left" vertical="top" wrapText="1"/>
    </xf>
    <xf numFmtId="0" fontId="75" fillId="0" borderId="66" xfId="8" quotePrefix="1" applyFont="1" applyFill="1" applyBorder="1" applyAlignment="1">
      <alignment horizontal="left" vertical="top" wrapText="1"/>
    </xf>
    <xf numFmtId="0" fontId="76" fillId="0" borderId="66" xfId="8" quotePrefix="1" applyFont="1" applyFill="1" applyBorder="1" applyAlignment="1">
      <alignment horizontal="left" vertical="top" wrapText="1"/>
    </xf>
    <xf numFmtId="49" fontId="76" fillId="0" borderId="71" xfId="8" applyNumberFormat="1" applyFont="1" applyFill="1" applyBorder="1" applyAlignment="1">
      <alignment horizontal="center" vertical="top"/>
    </xf>
    <xf numFmtId="171" fontId="74" fillId="0" borderId="89" xfId="8" applyNumberFormat="1" applyFont="1" applyFill="1" applyBorder="1" applyAlignment="1">
      <alignment horizontal="right" vertical="center"/>
    </xf>
    <xf numFmtId="171" fontId="74" fillId="0" borderId="43" xfId="8" applyNumberFormat="1" applyFont="1" applyFill="1" applyBorder="1" applyAlignment="1">
      <alignment horizontal="right" vertical="center"/>
    </xf>
    <xf numFmtId="49" fontId="75" fillId="0" borderId="43" xfId="8" applyNumberFormat="1" applyFont="1" applyFill="1" applyBorder="1" applyAlignment="1">
      <alignment horizontal="center" vertical="top"/>
    </xf>
    <xf numFmtId="0" fontId="75" fillId="0" borderId="66" xfId="8" applyFont="1" applyFill="1" applyBorder="1" applyAlignment="1">
      <alignment horizontal="right" vertical="top" wrapText="1"/>
    </xf>
    <xf numFmtId="0" fontId="76" fillId="0" borderId="66" xfId="8" applyFont="1" applyFill="1" applyBorder="1" applyAlignment="1">
      <alignment horizontal="left" vertical="top" wrapText="1"/>
    </xf>
    <xf numFmtId="49" fontId="76" fillId="0" borderId="43" xfId="8" applyNumberFormat="1" applyFont="1" applyFill="1" applyBorder="1" applyAlignment="1">
      <alignment horizontal="center" vertical="top"/>
    </xf>
    <xf numFmtId="0" fontId="76" fillId="0" borderId="66" xfId="8" quotePrefix="1" applyFont="1" applyFill="1" applyBorder="1" applyAlignment="1">
      <alignment horizontal="left" vertical="top" wrapText="1"/>
    </xf>
    <xf numFmtId="0" fontId="75" fillId="0" borderId="66" xfId="8" applyFont="1" applyFill="1" applyBorder="1" applyAlignment="1">
      <alignment horizontal="left" vertical="top" wrapText="1"/>
    </xf>
    <xf numFmtId="0" fontId="58" fillId="0" borderId="0" xfId="8" applyFont="1" applyFill="1" applyAlignment="1">
      <alignment horizontal="left" vertical="center"/>
    </xf>
    <xf numFmtId="0" fontId="28" fillId="0" borderId="0" xfId="8" applyFill="1" applyAlignment="1">
      <alignment vertical="center"/>
    </xf>
    <xf numFmtId="0" fontId="28" fillId="0" borderId="92" xfId="8" applyFont="1" applyFill="1" applyBorder="1" applyAlignment="1">
      <alignment horizontal="left" vertical="center"/>
    </xf>
    <xf numFmtId="0" fontId="59" fillId="0" borderId="93" xfId="8" applyFont="1" applyFill="1" applyBorder="1" applyAlignment="1">
      <alignment horizontal="left" vertical="center"/>
    </xf>
    <xf numFmtId="0" fontId="28" fillId="0" borderId="17" xfId="8" applyFont="1" applyFill="1" applyBorder="1" applyAlignment="1">
      <alignment horizontal="left" vertical="center"/>
    </xf>
    <xf numFmtId="0" fontId="59" fillId="0" borderId="17" xfId="8" applyFont="1" applyFill="1" applyBorder="1" applyAlignment="1">
      <alignment horizontal="left" vertical="center"/>
    </xf>
    <xf numFmtId="0" fontId="28" fillId="0" borderId="0" xfId="8" applyFill="1" applyBorder="1" applyAlignment="1">
      <alignment vertical="center"/>
    </xf>
    <xf numFmtId="0" fontId="59" fillId="0" borderId="93" xfId="8" applyFont="1" applyFill="1" applyBorder="1" applyAlignment="1">
      <alignment vertical="center"/>
    </xf>
    <xf numFmtId="0" fontId="65" fillId="0" borderId="86" xfId="8" applyFont="1" applyFill="1" applyBorder="1" applyAlignment="1">
      <alignment horizontal="left"/>
    </xf>
    <xf numFmtId="0" fontId="65" fillId="0" borderId="101" xfId="8" applyFont="1" applyFill="1" applyBorder="1" applyAlignment="1">
      <alignment horizontal="left" vertical="center"/>
    </xf>
    <xf numFmtId="0" fontId="62" fillId="0" borderId="101" xfId="8" applyFont="1" applyFill="1" applyBorder="1" applyAlignment="1">
      <alignment horizontal="left"/>
    </xf>
    <xf numFmtId="0" fontId="66" fillId="0" borderId="101" xfId="8" applyFont="1" applyFill="1" applyBorder="1" applyAlignment="1">
      <alignment horizontal="center" vertical="center"/>
    </xf>
    <xf numFmtId="0" fontId="65" fillId="0" borderId="102" xfId="8" applyFont="1" applyFill="1" applyBorder="1" applyAlignment="1">
      <alignment horizontal="left" vertical="center"/>
    </xf>
    <xf numFmtId="0" fontId="71" fillId="0" borderId="95" xfId="8" applyFont="1" applyFill="1" applyBorder="1" applyAlignment="1">
      <alignment horizontal="left" vertical="center"/>
    </xf>
    <xf numFmtId="0" fontId="61" fillId="0" borderId="0" xfId="8" applyFont="1" applyFill="1" applyBorder="1" applyAlignment="1">
      <alignment horizontal="center" vertical="center" wrapText="1"/>
    </xf>
    <xf numFmtId="0" fontId="62" fillId="0" borderId="101" xfId="8" applyFont="1" applyFill="1" applyBorder="1" applyAlignment="1">
      <alignment vertical="center" wrapText="1"/>
    </xf>
    <xf numFmtId="0" fontId="62" fillId="0" borderId="120" xfId="8" applyFont="1" applyFill="1" applyBorder="1" applyAlignment="1">
      <alignment vertical="center" wrapText="1"/>
    </xf>
    <xf numFmtId="0" fontId="94" fillId="0" borderId="0" xfId="8" applyFont="1" applyFill="1" applyBorder="1" applyAlignment="1">
      <alignment horizontal="center" vertical="center"/>
    </xf>
    <xf numFmtId="0" fontId="74" fillId="0" borderId="89" xfId="8" applyFont="1" applyFill="1" applyBorder="1" applyAlignment="1">
      <alignment horizontal="left" vertical="center"/>
    </xf>
    <xf numFmtId="0" fontId="74" fillId="0" borderId="122" xfId="8" applyFont="1" applyFill="1" applyBorder="1" applyAlignment="1">
      <alignment horizontal="right" vertical="center" wrapText="1"/>
    </xf>
    <xf numFmtId="0" fontId="74" fillId="0" borderId="116" xfId="8" applyFont="1" applyFill="1" applyBorder="1" applyAlignment="1">
      <alignment horizontal="right" vertical="center"/>
    </xf>
    <xf numFmtId="171" fontId="74" fillId="0" borderId="78" xfId="8" applyNumberFormat="1" applyFont="1" applyFill="1" applyBorder="1" applyAlignment="1">
      <alignment horizontal="right" vertical="center"/>
    </xf>
    <xf numFmtId="171" fontId="74" fillId="0" borderId="71" xfId="8" applyNumberFormat="1" applyFont="1" applyFill="1" applyBorder="1" applyAlignment="1">
      <alignment horizontal="right" vertical="center"/>
    </xf>
    <xf numFmtId="171" fontId="74" fillId="0" borderId="77" xfId="8" applyNumberFormat="1" applyFont="1" applyFill="1" applyBorder="1" applyAlignment="1">
      <alignment horizontal="right" vertical="center"/>
    </xf>
    <xf numFmtId="0" fontId="66" fillId="0" borderId="105" xfId="8" applyFont="1" applyFill="1" applyBorder="1" applyAlignment="1">
      <alignment horizontal="left" vertical="center"/>
    </xf>
    <xf numFmtId="0" fontId="65" fillId="0" borderId="105" xfId="8" applyFont="1" applyFill="1" applyBorder="1" applyAlignment="1">
      <alignment horizontal="left" vertical="center"/>
    </xf>
    <xf numFmtId="0" fontId="66" fillId="0" borderId="79" xfId="8" applyFont="1" applyFill="1" applyBorder="1" applyAlignment="1">
      <alignment horizontal="center" vertical="center"/>
    </xf>
    <xf numFmtId="0" fontId="66" fillId="0" borderId="77" xfId="8" applyFont="1" applyFill="1" applyBorder="1" applyAlignment="1">
      <alignment horizontal="left" vertical="center"/>
    </xf>
    <xf numFmtId="0" fontId="65" fillId="0" borderId="79" xfId="8" applyFont="1" applyFill="1" applyBorder="1" applyAlignment="1">
      <alignment horizontal="left" vertical="center"/>
    </xf>
    <xf numFmtId="169" fontId="66" fillId="0" borderId="99" xfId="8" applyNumberFormat="1" applyFont="1" applyFill="1" applyBorder="1" applyAlignment="1">
      <alignment horizontal="center" vertical="center"/>
    </xf>
    <xf numFmtId="0" fontId="66" fillId="0" borderId="107" xfId="8" applyFont="1" applyFill="1" applyBorder="1" applyAlignment="1">
      <alignment horizontal="left" vertical="center"/>
    </xf>
    <xf numFmtId="0" fontId="66" fillId="0" borderId="108" xfId="8" applyFont="1" applyFill="1" applyBorder="1" applyAlignment="1">
      <alignment horizontal="left" vertical="center"/>
    </xf>
    <xf numFmtId="0" fontId="65" fillId="0" borderId="107" xfId="8" applyFont="1" applyFill="1" applyBorder="1" applyAlignment="1">
      <alignment horizontal="left" vertical="center"/>
    </xf>
    <xf numFmtId="0" fontId="62" fillId="0" borderId="0" xfId="8" applyFont="1" applyFill="1" applyBorder="1" applyAlignment="1">
      <alignment horizontal="center" vertical="center"/>
    </xf>
    <xf numFmtId="0" fontId="61" fillId="0" borderId="43" xfId="8" applyFont="1" applyFill="1" applyBorder="1" applyAlignment="1">
      <alignment horizontal="right" vertical="center"/>
    </xf>
    <xf numFmtId="0" fontId="74" fillId="0" borderId="43" xfId="8" applyFont="1" applyFill="1" applyBorder="1" applyAlignment="1">
      <alignment horizontal="center" vertical="center"/>
    </xf>
    <xf numFmtId="171" fontId="74" fillId="0" borderId="75" xfId="8" applyNumberFormat="1" applyFont="1" applyFill="1" applyBorder="1" applyAlignment="1">
      <alignment horizontal="right" vertical="center"/>
    </xf>
    <xf numFmtId="171" fontId="74" fillId="0" borderId="76" xfId="8" applyNumberFormat="1" applyFont="1" applyFill="1" applyBorder="1" applyAlignment="1">
      <alignment horizontal="right" vertical="center"/>
    </xf>
    <xf numFmtId="171" fontId="74" fillId="0" borderId="54" xfId="8" applyNumberFormat="1" applyFont="1" applyFill="1" applyBorder="1" applyAlignment="1">
      <alignment horizontal="right" vertical="center"/>
    </xf>
    <xf numFmtId="0" fontId="31" fillId="0" borderId="92" xfId="8" applyFont="1" applyFill="1" applyBorder="1" applyAlignment="1">
      <alignment vertical="center"/>
    </xf>
    <xf numFmtId="0" fontId="63" fillId="0" borderId="97" xfId="8" applyFont="1" applyFill="1" applyBorder="1" applyAlignment="1">
      <alignment horizontal="left" vertical="center"/>
    </xf>
    <xf numFmtId="0" fontId="63" fillId="0" borderId="0" xfId="8" applyFont="1" applyFill="1" applyBorder="1" applyAlignment="1">
      <alignment horizontal="left" vertical="center"/>
    </xf>
    <xf numFmtId="0" fontId="63" fillId="0" borderId="29" xfId="8" applyFont="1" applyFill="1" applyBorder="1" applyAlignment="1">
      <alignment horizontal="left" vertical="center"/>
    </xf>
    <xf numFmtId="0" fontId="31" fillId="0" borderId="97" xfId="8" applyFont="1" applyFill="1" applyBorder="1" applyAlignment="1">
      <alignment horizontal="left" vertical="center"/>
    </xf>
    <xf numFmtId="0" fontId="31" fillId="0" borderId="0" xfId="8" applyFont="1" applyFill="1" applyBorder="1" applyAlignment="1">
      <alignment horizontal="left" vertical="center"/>
    </xf>
    <xf numFmtId="0" fontId="31" fillId="0" borderId="29" xfId="8" applyFont="1" applyFill="1" applyBorder="1" applyAlignment="1">
      <alignment horizontal="left" vertical="center"/>
    </xf>
    <xf numFmtId="0" fontId="31" fillId="0" borderId="0" xfId="8" applyFont="1" applyFill="1" applyAlignment="1">
      <alignment horizontal="left" vertical="center"/>
    </xf>
    <xf numFmtId="0" fontId="61" fillId="0" borderId="97" xfId="8" applyFont="1" applyFill="1" applyBorder="1" applyAlignment="1" applyProtection="1">
      <alignment horizontal="center" vertical="center"/>
      <protection locked="0"/>
    </xf>
    <xf numFmtId="0" fontId="95" fillId="0" borderId="0" xfId="8" applyFont="1" applyFill="1" applyBorder="1" applyAlignment="1">
      <alignment horizontal="left"/>
    </xf>
    <xf numFmtId="0" fontId="65" fillId="0" borderId="88" xfId="8" applyFont="1" applyFill="1" applyBorder="1" applyAlignment="1">
      <alignment horizontal="left" vertical="center"/>
    </xf>
    <xf numFmtId="0" fontId="69" fillId="0" borderId="29" xfId="8" applyFont="1" applyFill="1" applyBorder="1" applyAlignment="1">
      <alignment vertical="center"/>
    </xf>
    <xf numFmtId="0" fontId="63" fillId="0" borderId="100" xfId="8" applyFont="1" applyFill="1" applyBorder="1" applyAlignment="1">
      <alignment vertical="center"/>
    </xf>
    <xf numFmtId="0" fontId="63" fillId="0" borderId="101" xfId="8" applyFont="1" applyFill="1" applyBorder="1" applyAlignment="1">
      <alignment vertical="center"/>
    </xf>
    <xf numFmtId="0" fontId="63" fillId="0" borderId="102" xfId="8" applyFont="1" applyFill="1" applyBorder="1" applyAlignment="1">
      <alignment vertical="center"/>
    </xf>
    <xf numFmtId="0" fontId="28" fillId="0" borderId="29" xfId="8" applyFill="1" applyBorder="1" applyAlignment="1">
      <alignment vertical="center"/>
    </xf>
    <xf numFmtId="0" fontId="69" fillId="0" borderId="13" xfId="8" applyFont="1" applyFill="1" applyBorder="1" applyAlignment="1">
      <alignment vertical="center"/>
    </xf>
    <xf numFmtId="0" fontId="66" fillId="0" borderId="0" xfId="8" applyFont="1" applyFill="1" applyBorder="1" applyAlignment="1">
      <alignment horizontal="center" vertical="center" wrapText="1"/>
    </xf>
    <xf numFmtId="0" fontId="28" fillId="0" borderId="0" xfId="8" applyFill="1" applyBorder="1" applyAlignment="1">
      <alignment wrapText="1"/>
    </xf>
    <xf numFmtId="171" fontId="61" fillId="0" borderId="43" xfId="8" applyNumberFormat="1" applyFont="1" applyFill="1" applyBorder="1" applyAlignment="1">
      <alignment horizontal="center" vertical="center"/>
    </xf>
    <xf numFmtId="0" fontId="59" fillId="0" borderId="92" xfId="8" applyFont="1" applyFill="1" applyBorder="1" applyAlignment="1">
      <alignment horizontal="left" vertical="center"/>
    </xf>
    <xf numFmtId="3" fontId="26" fillId="2" borderId="62" xfId="0" applyNumberFormat="1" applyFont="1" applyFill="1" applyBorder="1" applyAlignment="1" applyProtection="1">
      <alignment vertical="center"/>
    </xf>
    <xf numFmtId="3" fontId="25" fillId="0" borderId="62" xfId="0" applyNumberFormat="1" applyFont="1" applyBorder="1" applyAlignment="1" applyProtection="1">
      <alignment vertical="center"/>
    </xf>
    <xf numFmtId="3" fontId="31" fillId="0" borderId="62" xfId="0" applyNumberFormat="1" applyFont="1" applyFill="1" applyBorder="1" applyAlignment="1" applyProtection="1">
      <alignment vertical="center"/>
    </xf>
    <xf numFmtId="3" fontId="25" fillId="0" borderId="62" xfId="0" applyNumberFormat="1" applyFont="1" applyFill="1" applyBorder="1" applyAlignment="1" applyProtection="1">
      <alignment vertical="center"/>
    </xf>
    <xf numFmtId="3" fontId="25" fillId="3" borderId="62" xfId="0" applyNumberFormat="1" applyFont="1" applyFill="1" applyBorder="1" applyAlignment="1" applyProtection="1">
      <alignment vertical="center"/>
    </xf>
    <xf numFmtId="3" fontId="25" fillId="4" borderId="62" xfId="0" applyNumberFormat="1" applyFont="1" applyFill="1" applyBorder="1" applyAlignment="1" applyProtection="1">
      <alignment vertical="center"/>
    </xf>
    <xf numFmtId="3" fontId="25" fillId="4" borderId="62" xfId="0" applyNumberFormat="1" applyFont="1" applyFill="1" applyBorder="1" applyAlignment="1">
      <alignment vertical="center"/>
    </xf>
    <xf numFmtId="3" fontId="31" fillId="0" borderId="62" xfId="0" applyNumberFormat="1" applyFont="1" applyBorder="1" applyAlignment="1" applyProtection="1">
      <alignment vertical="center"/>
    </xf>
    <xf numFmtId="3" fontId="26" fillId="0" borderId="62" xfId="0" applyNumberFormat="1" applyFont="1" applyBorder="1" applyAlignment="1" applyProtection="1">
      <alignment vertical="center"/>
    </xf>
    <xf numFmtId="3" fontId="25" fillId="2" borderId="62" xfId="0" applyNumberFormat="1" applyFont="1" applyFill="1" applyBorder="1" applyAlignment="1" applyProtection="1">
      <alignment vertical="center"/>
    </xf>
    <xf numFmtId="0" fontId="25" fillId="0" borderId="0" xfId="0" applyFont="1" applyAlignment="1">
      <alignment vertical="center"/>
    </xf>
    <xf numFmtId="3" fontId="26" fillId="5" borderId="62" xfId="0" applyNumberFormat="1" applyFont="1" applyFill="1" applyBorder="1" applyAlignment="1" applyProtection="1">
      <alignment vertical="center"/>
    </xf>
    <xf numFmtId="3" fontId="29" fillId="2" borderId="62" xfId="0" applyNumberFormat="1" applyFont="1" applyFill="1" applyBorder="1" applyAlignment="1" applyProtection="1">
      <alignment vertical="center"/>
    </xf>
    <xf numFmtId="3" fontId="25" fillId="0" borderId="62" xfId="0" applyNumberFormat="1" applyFont="1" applyFill="1" applyBorder="1" applyAlignment="1">
      <alignment vertical="center"/>
    </xf>
    <xf numFmtId="3" fontId="25" fillId="0" borderId="62" xfId="0" applyNumberFormat="1" applyFont="1" applyBorder="1" applyAlignment="1">
      <alignment vertical="center"/>
    </xf>
    <xf numFmtId="3" fontId="25" fillId="0" borderId="0" xfId="0" applyNumberFormat="1" applyFont="1" applyFill="1" applyAlignment="1">
      <alignment vertical="center"/>
    </xf>
    <xf numFmtId="3" fontId="25" fillId="0" borderId="62" xfId="0" applyNumberFormat="1" applyFont="1" applyBorder="1"/>
    <xf numFmtId="3" fontId="36" fillId="2" borderId="62" xfId="0" applyNumberFormat="1" applyFont="1" applyFill="1" applyBorder="1" applyAlignment="1">
      <alignment vertical="center"/>
    </xf>
    <xf numFmtId="3" fontId="26" fillId="2" borderId="62" xfId="0" applyNumberFormat="1" applyFont="1" applyFill="1" applyBorder="1" applyAlignment="1">
      <alignment vertical="center"/>
    </xf>
    <xf numFmtId="3" fontId="25" fillId="2" borderId="62" xfId="0" applyNumberFormat="1" applyFont="1" applyFill="1" applyBorder="1" applyAlignment="1">
      <alignment vertical="center"/>
    </xf>
    <xf numFmtId="3" fontId="25" fillId="0" borderId="0" xfId="0" applyNumberFormat="1" applyFont="1" applyAlignment="1">
      <alignment vertical="center"/>
    </xf>
    <xf numFmtId="3" fontId="36" fillId="5" borderId="62" xfId="0" applyNumberFormat="1" applyFont="1" applyFill="1" applyBorder="1" applyAlignment="1">
      <alignment vertical="center"/>
    </xf>
    <xf numFmtId="0" fontId="28" fillId="0" borderId="0" xfId="8" applyFill="1" applyAlignment="1">
      <alignment vertical="center"/>
    </xf>
    <xf numFmtId="0" fontId="28" fillId="0" borderId="0" xfId="8" applyFill="1" applyBorder="1" applyAlignment="1">
      <alignment vertical="center"/>
    </xf>
    <xf numFmtId="0" fontId="59" fillId="0" borderId="92" xfId="8" applyFont="1" applyFill="1" applyBorder="1" applyAlignment="1">
      <alignment vertical="center"/>
    </xf>
    <xf numFmtId="0" fontId="28" fillId="0" borderId="93" xfId="8" applyFill="1" applyBorder="1" applyAlignment="1">
      <alignment vertical="center"/>
    </xf>
    <xf numFmtId="0" fontId="13" fillId="0" borderId="0" xfId="0" applyFont="1" applyAlignment="1">
      <alignment horizontal="justify" vertical="top" wrapText="1"/>
    </xf>
    <xf numFmtId="0" fontId="61" fillId="0" borderId="0" xfId="8" applyFont="1" applyFill="1" applyAlignment="1">
      <alignment vertical="center"/>
    </xf>
    <xf numFmtId="0" fontId="66" fillId="0" borderId="100" xfId="8" applyFont="1" applyFill="1" applyBorder="1" applyAlignment="1">
      <alignment horizontal="left" vertical="center"/>
    </xf>
    <xf numFmtId="0" fontId="27" fillId="0" borderId="101" xfId="8" applyFont="1" applyFill="1" applyBorder="1" applyAlignment="1">
      <alignment horizontal="left"/>
    </xf>
    <xf numFmtId="0" fontId="27" fillId="0" borderId="99" xfId="8" applyFont="1" applyFill="1" applyBorder="1" applyAlignment="1">
      <alignment horizontal="left"/>
    </xf>
    <xf numFmtId="0" fontId="21" fillId="0" borderId="0" xfId="0" applyFont="1" applyAlignment="1">
      <alignment horizontal="center"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8" fillId="0" borderId="0" xfId="0" applyFont="1"/>
    <xf numFmtId="0" fontId="13" fillId="0" borderId="0" xfId="0" applyFont="1" applyAlignment="1">
      <alignment horizontal="justify" vertical="top" wrapText="1"/>
    </xf>
    <xf numFmtId="0" fontId="9" fillId="0" borderId="0" xfId="0" applyFont="1" applyAlignment="1">
      <alignment horizontal="justify" vertical="top" wrapText="1"/>
    </xf>
    <xf numFmtId="0" fontId="11" fillId="0" borderId="0" xfId="0" applyFont="1" applyAlignment="1">
      <alignment horizontal="left" vertical="top"/>
    </xf>
    <xf numFmtId="0" fontId="21" fillId="0" borderId="0" xfId="0" applyFont="1" applyAlignment="1">
      <alignment horizontal="center" vertical="center"/>
    </xf>
    <xf numFmtId="0" fontId="12" fillId="0" borderId="0" xfId="0" applyFont="1" applyAlignment="1">
      <alignment horizontal="left"/>
    </xf>
    <xf numFmtId="0" fontId="21" fillId="0" borderId="107" xfId="0" applyFont="1" applyBorder="1" applyAlignment="1">
      <alignment horizontal="center"/>
    </xf>
    <xf numFmtId="0" fontId="11" fillId="0" borderId="0" xfId="0" applyFont="1" applyAlignment="1">
      <alignment horizontal="left"/>
    </xf>
    <xf numFmtId="0" fontId="8" fillId="0" borderId="0" xfId="0" applyFont="1" applyAlignment="1">
      <alignment horizontal="left" vertical="top"/>
    </xf>
    <xf numFmtId="0" fontId="8" fillId="0" borderId="0" xfId="0" applyFont="1" applyAlignment="1"/>
    <xf numFmtId="0" fontId="7" fillId="0" borderId="136" xfId="0" applyFont="1" applyBorder="1" applyAlignment="1">
      <alignment vertical="center"/>
    </xf>
    <xf numFmtId="0" fontId="7" fillId="0" borderId="0" xfId="0" applyFont="1" applyAlignment="1">
      <alignment vertical="center"/>
    </xf>
    <xf numFmtId="0" fontId="21" fillId="0" borderId="136" xfId="0" applyFont="1" applyBorder="1" applyAlignment="1">
      <alignment horizontal="left"/>
    </xf>
    <xf numFmtId="0" fontId="7" fillId="0" borderId="0" xfId="0" applyFont="1" applyAlignment="1">
      <alignment horizontal="left"/>
    </xf>
    <xf numFmtId="0" fontId="7" fillId="0" borderId="136" xfId="0" applyFont="1" applyBorder="1" applyAlignment="1">
      <alignment horizontal="left"/>
    </xf>
    <xf numFmtId="0" fontId="6" fillId="0" borderId="0" xfId="0" applyFont="1"/>
    <xf numFmtId="0" fontId="4" fillId="0" borderId="0" xfId="0" applyFont="1"/>
    <xf numFmtId="0" fontId="83" fillId="0" borderId="90" xfId="0" applyFont="1" applyBorder="1" applyAlignment="1">
      <alignment vertical="center"/>
    </xf>
    <xf numFmtId="0" fontId="83" fillId="0" borderId="91" xfId="0" applyFont="1" applyBorder="1" applyAlignment="1">
      <alignment vertical="center"/>
    </xf>
    <xf numFmtId="0" fontId="8" fillId="0" borderId="89" xfId="0" applyFont="1" applyBorder="1" applyAlignment="1">
      <alignment vertical="center"/>
    </xf>
    <xf numFmtId="0" fontId="8" fillId="0" borderId="0" xfId="0" applyFont="1" applyAlignment="1">
      <alignment horizontal="right" vertical="center"/>
    </xf>
    <xf numFmtId="0" fontId="8" fillId="0" borderId="89" xfId="0" applyFont="1" applyBorder="1" applyAlignment="1">
      <alignment horizontal="center" vertical="center"/>
    </xf>
    <xf numFmtId="0" fontId="8" fillId="0" borderId="90" xfId="0" applyFont="1" applyBorder="1" applyAlignment="1">
      <alignment horizontal="center" vertical="center"/>
    </xf>
    <xf numFmtId="0" fontId="8" fillId="0" borderId="91" xfId="0" applyFont="1" applyBorder="1" applyAlignment="1">
      <alignment horizontal="center" vertical="center"/>
    </xf>
    <xf numFmtId="0" fontId="28" fillId="0" borderId="0" xfId="8" applyFill="1" applyAlignment="1">
      <alignment vertical="center"/>
    </xf>
    <xf numFmtId="0" fontId="28" fillId="0" borderId="0" xfId="8" applyFill="1" applyBorder="1" applyAlignment="1">
      <alignment vertical="center"/>
    </xf>
    <xf numFmtId="0" fontId="59" fillId="0" borderId="92" xfId="8" applyFont="1" applyFill="1" applyBorder="1" applyAlignment="1">
      <alignment vertical="center"/>
    </xf>
    <xf numFmtId="0" fontId="83" fillId="0" borderId="0" xfId="0" applyFont="1" applyBorder="1" applyAlignment="1">
      <alignment vertical="center"/>
    </xf>
    <xf numFmtId="0" fontId="62" fillId="0" borderId="29" xfId="8" applyFont="1" applyFill="1" applyBorder="1" applyAlignment="1">
      <alignment vertical="top" wrapText="1"/>
    </xf>
    <xf numFmtId="0" fontId="20" fillId="0" borderId="2" xfId="0" applyFont="1" applyBorder="1" applyAlignment="1">
      <alignment horizontal="center" vertical="center" wrapText="1"/>
    </xf>
    <xf numFmtId="0" fontId="8" fillId="0" borderId="0" xfId="0" applyFont="1" applyBorder="1" applyAlignment="1">
      <alignment vertical="center"/>
    </xf>
    <xf numFmtId="0" fontId="8" fillId="0" borderId="0" xfId="0" applyFont="1" applyBorder="1" applyAlignment="1">
      <alignment horizontal="center" vertical="center"/>
    </xf>
    <xf numFmtId="0" fontId="28" fillId="9" borderId="0" xfId="8" applyFill="1" applyAlignment="1">
      <alignment vertical="center"/>
    </xf>
    <xf numFmtId="0" fontId="26" fillId="0" borderId="0" xfId="2" applyNumberFormat="1" applyFont="1" applyAlignment="1">
      <alignment vertical="top"/>
    </xf>
    <xf numFmtId="0" fontId="25" fillId="3" borderId="0" xfId="2" applyFont="1" applyFill="1" applyAlignment="1">
      <alignment horizontal="center" vertical="top"/>
    </xf>
    <xf numFmtId="0" fontId="25" fillId="3" borderId="56" xfId="2" applyFont="1" applyFill="1" applyBorder="1" applyAlignment="1">
      <alignment horizontal="center" vertical="top"/>
    </xf>
    <xf numFmtId="0" fontId="25" fillId="3" borderId="61" xfId="2" applyFont="1" applyFill="1" applyBorder="1" applyAlignment="1">
      <alignment horizontal="center" vertical="top"/>
    </xf>
    <xf numFmtId="0" fontId="26" fillId="2" borderId="62" xfId="2" applyFont="1" applyFill="1" applyBorder="1" applyAlignment="1" applyProtection="1">
      <alignment vertical="top" wrapText="1"/>
    </xf>
    <xf numFmtId="0" fontId="26" fillId="2" borderId="62" xfId="2" applyFont="1" applyFill="1" applyBorder="1" applyAlignment="1" applyProtection="1">
      <alignment horizontal="left" vertical="top" wrapText="1"/>
    </xf>
    <xf numFmtId="0" fontId="26" fillId="2" borderId="62" xfId="2" applyFont="1" applyFill="1" applyBorder="1" applyAlignment="1" applyProtection="1">
      <alignment horizontal="left" vertical="top"/>
    </xf>
    <xf numFmtId="0" fontId="25" fillId="0" borderId="62" xfId="2" applyFont="1" applyBorder="1" applyAlignment="1" applyProtection="1">
      <alignment horizontal="left" vertical="top"/>
    </xf>
    <xf numFmtId="0" fontId="25" fillId="0" borderId="62" xfId="2" applyFont="1" applyBorder="1" applyAlignment="1" applyProtection="1">
      <alignment horizontal="left" vertical="top" wrapText="1"/>
    </xf>
    <xf numFmtId="0" fontId="25" fillId="0" borderId="62" xfId="2" applyFont="1" applyFill="1" applyBorder="1" applyAlignment="1" applyProtection="1">
      <alignment horizontal="left" vertical="top" wrapText="1"/>
    </xf>
    <xf numFmtId="0" fontId="25" fillId="3" borderId="62" xfId="2" applyFont="1" applyFill="1" applyBorder="1" applyAlignment="1" applyProtection="1">
      <alignment horizontal="left" vertical="top"/>
    </xf>
    <xf numFmtId="0" fontId="25" fillId="2" borderId="62" xfId="2" applyFont="1" applyFill="1" applyBorder="1" applyAlignment="1" applyProtection="1">
      <alignment vertical="top"/>
    </xf>
    <xf numFmtId="0" fontId="25" fillId="3" borderId="55" xfId="2" applyFont="1" applyFill="1" applyBorder="1" applyAlignment="1" applyProtection="1">
      <alignment horizontal="center" vertical="top"/>
    </xf>
    <xf numFmtId="0" fontId="25" fillId="3" borderId="59" xfId="2" applyFont="1" applyFill="1" applyBorder="1" applyAlignment="1" applyProtection="1">
      <alignment horizontal="center" vertical="top"/>
    </xf>
    <xf numFmtId="0" fontId="25" fillId="3" borderId="60" xfId="2" applyFont="1" applyFill="1" applyBorder="1" applyAlignment="1" applyProtection="1">
      <alignment horizontal="center" vertical="top"/>
    </xf>
    <xf numFmtId="37" fontId="26" fillId="2" borderId="62" xfId="2" applyNumberFormat="1" applyFont="1" applyFill="1" applyBorder="1" applyAlignment="1" applyProtection="1">
      <alignment vertical="top"/>
    </xf>
    <xf numFmtId="37" fontId="25" fillId="0" borderId="62" xfId="2" applyNumberFormat="1" applyFont="1" applyBorder="1" applyAlignment="1" applyProtection="1">
      <alignment vertical="top"/>
    </xf>
    <xf numFmtId="37" fontId="26" fillId="5" borderId="62" xfId="2" applyNumberFormat="1" applyFont="1" applyFill="1" applyBorder="1" applyAlignment="1" applyProtection="1">
      <alignment vertical="top"/>
    </xf>
    <xf numFmtId="37" fontId="25" fillId="4" borderId="62" xfId="2" applyNumberFormat="1" applyFont="1" applyFill="1" applyBorder="1" applyAlignment="1" applyProtection="1">
      <alignment vertical="top"/>
    </xf>
    <xf numFmtId="0" fontId="25" fillId="4" borderId="62" xfId="2" applyFont="1" applyFill="1" applyBorder="1" applyAlignment="1" applyProtection="1">
      <alignment horizontal="left" vertical="top"/>
    </xf>
    <xf numFmtId="37" fontId="25" fillId="3" borderId="62" xfId="2" applyNumberFormat="1" applyFont="1" applyFill="1" applyBorder="1" applyAlignment="1" applyProtection="1">
      <alignment vertical="top"/>
    </xf>
    <xf numFmtId="37" fontId="29" fillId="2" borderId="62" xfId="2" applyNumberFormat="1" applyFont="1" applyFill="1" applyBorder="1" applyAlignment="1" applyProtection="1">
      <alignment vertical="top"/>
    </xf>
    <xf numFmtId="37" fontId="25" fillId="2" borderId="62" xfId="2" applyNumberFormat="1" applyFont="1" applyFill="1" applyBorder="1" applyAlignment="1" applyProtection="1">
      <alignment vertical="top"/>
    </xf>
    <xf numFmtId="0" fontId="25" fillId="0" borderId="0" xfId="2" applyFont="1" applyAlignment="1" applyProtection="1">
      <alignment horizontal="left" vertical="top"/>
    </xf>
    <xf numFmtId="0" fontId="39" fillId="0" borderId="43" xfId="7" applyFont="1" applyBorder="1" applyAlignment="1">
      <alignment horizontal="left" wrapText="1"/>
    </xf>
    <xf numFmtId="0" fontId="96" fillId="0" borderId="43" xfId="7" applyFont="1" applyBorder="1" applyAlignment="1">
      <alignment horizontal="left" wrapText="1"/>
    </xf>
    <xf numFmtId="0" fontId="60" fillId="10" borderId="87" xfId="12" applyFont="1" applyFill="1" applyBorder="1" applyAlignment="1" applyProtection="1">
      <alignment horizontal="left" vertical="center" wrapText="1"/>
    </xf>
    <xf numFmtId="0" fontId="96" fillId="0" borderId="66" xfId="7" applyFont="1" applyBorder="1" applyAlignment="1">
      <alignment horizontal="left" wrapText="1"/>
    </xf>
    <xf numFmtId="0" fontId="96" fillId="0" borderId="87" xfId="12" applyFont="1" applyFill="1" applyBorder="1" applyAlignment="1" applyProtection="1">
      <alignment horizontal="left" wrapText="1"/>
    </xf>
    <xf numFmtId="0" fontId="60" fillId="0" borderId="87" xfId="12" applyFont="1" applyFill="1" applyBorder="1" applyAlignment="1" applyProtection="1">
      <alignment horizontal="left" wrapText="1"/>
    </xf>
    <xf numFmtId="168" fontId="43" fillId="4" borderId="43" xfId="5" applyNumberFormat="1" applyFont="1" applyFill="1" applyBorder="1" applyAlignment="1">
      <alignment horizontal="right" vertical="center"/>
    </xf>
    <xf numFmtId="0" fontId="60" fillId="4" borderId="66" xfId="7" applyFont="1" applyFill="1" applyBorder="1" applyAlignment="1">
      <alignment horizontal="left" vertical="center" wrapText="1"/>
    </xf>
    <xf numFmtId="0" fontId="96" fillId="0" borderId="66" xfId="7" applyFont="1" applyFill="1" applyBorder="1" applyAlignment="1">
      <alignment horizontal="left" wrapText="1"/>
    </xf>
    <xf numFmtId="0" fontId="60" fillId="4" borderId="101" xfId="12" applyFont="1" applyFill="1" applyBorder="1" applyAlignment="1" applyProtection="1">
      <alignment horizontal="left" vertical="center" wrapText="1"/>
    </xf>
    <xf numFmtId="0" fontId="60" fillId="3" borderId="86" xfId="12" applyFont="1" applyFill="1" applyBorder="1" applyAlignment="1" applyProtection="1">
      <alignment horizontal="left" vertical="center" wrapText="1"/>
    </xf>
    <xf numFmtId="0" fontId="96" fillId="0" borderId="43" xfId="7" applyFont="1" applyFill="1" applyBorder="1" applyAlignment="1">
      <alignment horizontal="left" wrapText="1"/>
    </xf>
    <xf numFmtId="0" fontId="60" fillId="0" borderId="66" xfId="7" applyFont="1" applyFill="1" applyBorder="1" applyAlignment="1">
      <alignment horizontal="left" vertical="center" wrapText="1"/>
    </xf>
    <xf numFmtId="0" fontId="60" fillId="4" borderId="43" xfId="7" applyFont="1" applyFill="1" applyBorder="1" applyAlignment="1">
      <alignment horizontal="left" vertical="center" wrapText="1"/>
    </xf>
    <xf numFmtId="0" fontId="60" fillId="4" borderId="43" xfId="12" applyFont="1" applyFill="1" applyBorder="1" applyAlignment="1" applyProtection="1">
      <alignment horizontal="left" vertical="center" wrapText="1"/>
    </xf>
    <xf numFmtId="0" fontId="60" fillId="3" borderId="43" xfId="12" applyFont="1" applyFill="1" applyBorder="1" applyAlignment="1" applyProtection="1">
      <alignment horizontal="left" vertical="center" wrapText="1"/>
    </xf>
    <xf numFmtId="0" fontId="60" fillId="10" borderId="43" xfId="7" applyFont="1" applyFill="1" applyBorder="1" applyAlignment="1">
      <alignment horizontal="left" vertical="center" wrapText="1"/>
    </xf>
    <xf numFmtId="0" fontId="60" fillId="0" borderId="74" xfId="7" applyFont="1" applyFill="1" applyBorder="1" applyAlignment="1">
      <alignment horizontal="left" vertical="center" wrapText="1"/>
    </xf>
    <xf numFmtId="3" fontId="60" fillId="10" borderId="43" xfId="7" applyNumberFormat="1" applyFont="1" applyFill="1" applyBorder="1" applyAlignment="1">
      <alignment vertical="center" wrapText="1"/>
    </xf>
    <xf numFmtId="3" fontId="60" fillId="10" borderId="75" xfId="7" applyNumberFormat="1" applyFont="1" applyFill="1" applyBorder="1" applyAlignment="1">
      <alignment vertical="center" wrapText="1"/>
    </xf>
    <xf numFmtId="0" fontId="60" fillId="0" borderId="0" xfId="17" applyFont="1" applyProtection="1"/>
    <xf numFmtId="0" fontId="96" fillId="0" borderId="0" xfId="17" applyFont="1" applyAlignment="1" applyProtection="1">
      <alignment horizontal="left" wrapText="1"/>
    </xf>
    <xf numFmtId="176" fontId="96" fillId="0" borderId="0" xfId="17" applyNumberFormat="1" applyFont="1" applyProtection="1"/>
    <xf numFmtId="0" fontId="96" fillId="0" borderId="0" xfId="17" applyFont="1" applyProtection="1"/>
    <xf numFmtId="176" fontId="60" fillId="3" borderId="87" xfId="2" applyNumberFormat="1" applyFont="1" applyFill="1" applyBorder="1" applyAlignment="1" applyProtection="1">
      <alignment horizontal="center"/>
    </xf>
    <xf numFmtId="176" fontId="60" fillId="3" borderId="79" xfId="2" applyNumberFormat="1" applyFont="1" applyFill="1" applyBorder="1" applyAlignment="1" applyProtection="1">
      <alignment horizontal="center"/>
    </xf>
    <xf numFmtId="0" fontId="60" fillId="4" borderId="0" xfId="17" applyFont="1" applyFill="1" applyBorder="1" applyProtection="1"/>
    <xf numFmtId="0" fontId="60" fillId="4" borderId="71" xfId="17" applyFont="1" applyFill="1" applyBorder="1" applyAlignment="1" applyProtection="1">
      <alignment horizontal="left"/>
    </xf>
    <xf numFmtId="0" fontId="60" fillId="4" borderId="89" xfId="17" applyFont="1" applyFill="1" applyBorder="1" applyAlignment="1" applyProtection="1">
      <alignment horizontal="left" wrapText="1"/>
    </xf>
    <xf numFmtId="168" fontId="60" fillId="4" borderId="90" xfId="7" applyNumberFormat="1" applyFont="1" applyFill="1" applyBorder="1" applyAlignment="1">
      <alignment horizontal="right" vertical="center" wrapText="1"/>
    </xf>
    <xf numFmtId="168" fontId="60" fillId="4" borderId="91" xfId="7" applyNumberFormat="1" applyFont="1" applyFill="1" applyBorder="1" applyAlignment="1">
      <alignment horizontal="right" vertical="center" wrapText="1"/>
    </xf>
    <xf numFmtId="0" fontId="60" fillId="4" borderId="0" xfId="17" applyFont="1" applyFill="1" applyProtection="1"/>
    <xf numFmtId="0" fontId="60" fillId="10" borderId="66" xfId="7" applyFont="1" applyFill="1" applyBorder="1" applyAlignment="1">
      <alignment horizontal="left" wrapText="1"/>
    </xf>
    <xf numFmtId="0" fontId="60" fillId="10" borderId="43" xfId="7" applyFont="1" applyFill="1" applyBorder="1" applyAlignment="1">
      <alignment horizontal="left" wrapText="1"/>
    </xf>
    <xf numFmtId="168" fontId="96" fillId="10" borderId="71" xfId="7" applyNumberFormat="1" applyFont="1" applyFill="1" applyBorder="1" applyAlignment="1">
      <alignment horizontal="right" wrapText="1"/>
    </xf>
    <xf numFmtId="0" fontId="96" fillId="4" borderId="66" xfId="7" applyFont="1" applyFill="1" applyBorder="1" applyAlignment="1">
      <alignment horizontal="left" wrapText="1"/>
    </xf>
    <xf numFmtId="0" fontId="96" fillId="4" borderId="43" xfId="7" applyFont="1" applyFill="1" applyBorder="1" applyAlignment="1">
      <alignment horizontal="left" wrapText="1"/>
    </xf>
    <xf numFmtId="168" fontId="96" fillId="4" borderId="71" xfId="7" applyNumberFormat="1" applyFont="1" applyFill="1" applyBorder="1" applyAlignment="1">
      <alignment horizontal="right" wrapText="1"/>
    </xf>
    <xf numFmtId="0" fontId="96" fillId="4" borderId="0" xfId="7" applyFont="1" applyFill="1" applyBorder="1" applyAlignment="1">
      <alignment horizontal="left" wrapText="1"/>
    </xf>
    <xf numFmtId="0" fontId="60" fillId="10" borderId="87" xfId="17" applyFont="1" applyFill="1" applyBorder="1" applyAlignment="1" applyProtection="1">
      <alignment horizontal="left" vertical="center" wrapText="1"/>
    </xf>
    <xf numFmtId="0" fontId="96" fillId="0" borderId="87" xfId="17" applyFont="1" applyFill="1" applyBorder="1" applyAlignment="1" applyProtection="1">
      <alignment horizontal="left" wrapText="1"/>
    </xf>
    <xf numFmtId="0" fontId="60" fillId="0" borderId="87" xfId="17" applyFont="1" applyFill="1" applyBorder="1" applyAlignment="1" applyProtection="1">
      <alignment horizontal="left" wrapText="1"/>
    </xf>
    <xf numFmtId="0" fontId="60" fillId="4" borderId="0" xfId="7" applyFont="1" applyFill="1" applyBorder="1" applyAlignment="1">
      <alignment horizontal="left" vertical="center" wrapText="1"/>
    </xf>
    <xf numFmtId="0" fontId="60" fillId="4" borderId="101" xfId="17" applyFont="1" applyFill="1" applyBorder="1" applyAlignment="1" applyProtection="1">
      <alignment horizontal="left" vertical="center" wrapText="1"/>
    </xf>
    <xf numFmtId="0" fontId="60" fillId="4" borderId="66" xfId="7" applyFont="1" applyFill="1" applyBorder="1" applyAlignment="1">
      <alignment horizontal="left" vertical="center"/>
    </xf>
    <xf numFmtId="0" fontId="60" fillId="0" borderId="0" xfId="17" applyFont="1" applyFill="1" applyProtection="1"/>
    <xf numFmtId="0" fontId="60" fillId="3" borderId="86" xfId="17" applyFont="1" applyFill="1" applyBorder="1" applyAlignment="1" applyProtection="1">
      <alignment horizontal="left" vertical="center" wrapText="1"/>
    </xf>
    <xf numFmtId="168" fontId="43" fillId="4" borderId="43" xfId="7" applyNumberFormat="1" applyFont="1" applyFill="1" applyBorder="1" applyAlignment="1">
      <alignment horizontal="right" vertical="center"/>
    </xf>
    <xf numFmtId="168" fontId="39" fillId="4" borderId="43" xfId="7" applyNumberFormat="1" applyFont="1" applyFill="1" applyBorder="1" applyAlignment="1">
      <alignment horizontal="right"/>
    </xf>
    <xf numFmtId="176" fontId="60" fillId="3" borderId="87" xfId="0" applyNumberFormat="1" applyFont="1" applyFill="1" applyBorder="1" applyAlignment="1" applyProtection="1">
      <alignment horizontal="center"/>
    </xf>
    <xf numFmtId="176" fontId="60" fillId="3" borderId="79" xfId="0" applyNumberFormat="1" applyFont="1" applyFill="1" applyBorder="1" applyAlignment="1" applyProtection="1">
      <alignment horizontal="center"/>
    </xf>
    <xf numFmtId="0" fontId="60" fillId="3" borderId="86" xfId="0" applyFont="1" applyFill="1" applyBorder="1" applyAlignment="1" applyProtection="1">
      <alignment horizontal="left" vertical="center"/>
    </xf>
    <xf numFmtId="0" fontId="96" fillId="0" borderId="0" xfId="7" applyFont="1" applyAlignment="1">
      <alignment wrapText="1"/>
    </xf>
    <xf numFmtId="168" fontId="96" fillId="0" borderId="90" xfId="7" applyNumberFormat="1" applyFont="1" applyFill="1" applyBorder="1" applyAlignment="1">
      <alignment horizontal="right" wrapText="1"/>
    </xf>
    <xf numFmtId="168" fontId="96" fillId="0" borderId="91" xfId="7" applyNumberFormat="1" applyFont="1" applyFill="1" applyBorder="1" applyAlignment="1">
      <alignment horizontal="right" wrapText="1"/>
    </xf>
    <xf numFmtId="0" fontId="60" fillId="10" borderId="71" xfId="17" applyFont="1" applyFill="1" applyBorder="1" applyAlignment="1" applyProtection="1">
      <alignment horizontal="left" wrapText="1"/>
    </xf>
    <xf numFmtId="0" fontId="60" fillId="10" borderId="43" xfId="17" applyFont="1" applyFill="1" applyBorder="1" applyAlignment="1" applyProtection="1">
      <alignment horizontal="left" wrapText="1"/>
    </xf>
    <xf numFmtId="168" fontId="60" fillId="5" borderId="71" xfId="7" applyNumberFormat="1" applyFont="1" applyFill="1" applyBorder="1" applyAlignment="1">
      <alignment horizontal="right" vertical="center" wrapText="1"/>
    </xf>
    <xf numFmtId="168" fontId="43" fillId="10" borderId="43" xfId="7" applyNumberFormat="1" applyFont="1" applyFill="1" applyBorder="1" applyAlignment="1">
      <alignment horizontal="right" vertical="center"/>
    </xf>
    <xf numFmtId="3" fontId="30" fillId="0" borderId="0" xfId="2" applyNumberFormat="1" applyFont="1" applyAlignment="1">
      <alignment horizontal="left" vertical="center" wrapText="1"/>
    </xf>
    <xf numFmtId="171" fontId="74" fillId="0" borderId="89" xfId="8" applyNumberFormat="1" applyFont="1" applyFill="1" applyBorder="1" applyAlignment="1">
      <alignment horizontal="right" vertical="center"/>
    </xf>
    <xf numFmtId="0" fontId="76" fillId="0" borderId="86" xfId="8" applyFont="1" applyFill="1" applyBorder="1" applyAlignment="1">
      <alignment horizontal="center" vertical="center" wrapText="1"/>
    </xf>
    <xf numFmtId="0" fontId="76" fillId="0" borderId="77" xfId="8" applyFont="1" applyFill="1" applyBorder="1" applyAlignment="1">
      <alignment horizontal="center" vertical="center" wrapText="1"/>
    </xf>
    <xf numFmtId="0" fontId="76" fillId="0" borderId="89" xfId="8" applyFont="1" applyFill="1" applyBorder="1" applyAlignment="1">
      <alignment horizontal="center" vertical="center" wrapText="1"/>
    </xf>
    <xf numFmtId="0" fontId="75" fillId="0" borderId="71" xfId="8" applyFont="1" applyFill="1" applyBorder="1" applyAlignment="1">
      <alignment horizontal="left" vertical="top" wrapText="1"/>
    </xf>
    <xf numFmtId="0" fontId="75" fillId="0" borderId="43" xfId="8" applyFont="1" applyFill="1" applyBorder="1" applyAlignment="1">
      <alignment horizontal="left" vertical="top" wrapText="1"/>
    </xf>
    <xf numFmtId="0" fontId="76" fillId="0" borderId="71" xfId="8" applyFont="1" applyFill="1" applyBorder="1" applyAlignment="1">
      <alignment horizontal="center" vertical="center" wrapText="1"/>
    </xf>
    <xf numFmtId="0" fontId="76" fillId="0" borderId="43" xfId="8" applyFont="1" applyFill="1" applyBorder="1" applyAlignment="1">
      <alignment horizontal="center" vertical="center" wrapText="1"/>
    </xf>
    <xf numFmtId="171" fontId="74" fillId="0" borderId="43" xfId="8" applyNumberFormat="1" applyFont="1" applyFill="1" applyBorder="1" applyAlignment="1">
      <alignment horizontal="right" vertical="center"/>
    </xf>
    <xf numFmtId="0" fontId="76" fillId="0" borderId="43" xfId="8" applyFont="1" applyFill="1" applyBorder="1" applyAlignment="1">
      <alignment horizontal="left" vertical="top" wrapText="1"/>
    </xf>
    <xf numFmtId="0" fontId="76" fillId="0" borderId="71" xfId="8" quotePrefix="1" applyFont="1" applyFill="1" applyBorder="1" applyAlignment="1">
      <alignment horizontal="left" vertical="top" wrapText="1"/>
    </xf>
    <xf numFmtId="0" fontId="76" fillId="0" borderId="43" xfId="8" quotePrefix="1" applyFont="1" applyFill="1" applyBorder="1" applyAlignment="1">
      <alignment horizontal="left" vertical="top" wrapText="1"/>
    </xf>
    <xf numFmtId="0" fontId="76" fillId="0" borderId="118" xfId="8" applyFont="1" applyFill="1" applyBorder="1" applyAlignment="1">
      <alignment horizontal="center" vertical="center" wrapText="1"/>
    </xf>
    <xf numFmtId="0" fontId="28" fillId="0" borderId="0" xfId="8" applyFill="1" applyBorder="1" applyAlignment="1">
      <alignment vertical="center"/>
    </xf>
    <xf numFmtId="0" fontId="74" fillId="0" borderId="89" xfId="8" applyFont="1" applyFill="1" applyBorder="1" applyAlignment="1">
      <alignment horizontal="left" vertical="center"/>
    </xf>
    <xf numFmtId="0" fontId="61" fillId="0" borderId="17" xfId="8" applyFont="1" applyFill="1" applyBorder="1" applyAlignment="1">
      <alignment horizontal="center" vertical="center"/>
    </xf>
    <xf numFmtId="0" fontId="61" fillId="0" borderId="99" xfId="8" applyFont="1" applyFill="1" applyBorder="1" applyAlignment="1">
      <alignment horizontal="center" vertical="center"/>
    </xf>
    <xf numFmtId="0" fontId="66" fillId="0" borderId="99" xfId="8" applyFont="1" applyFill="1" applyBorder="1" applyAlignment="1">
      <alignment horizontal="left"/>
    </xf>
    <xf numFmtId="0" fontId="31" fillId="0" borderId="0" xfId="8" applyFont="1" applyBorder="1" applyAlignment="1">
      <alignment horizontal="center" vertical="top"/>
    </xf>
    <xf numFmtId="0" fontId="31" fillId="0" borderId="0" xfId="8" applyFont="1" applyFill="1" applyBorder="1" applyAlignment="1">
      <alignment horizontal="center" vertical="top"/>
    </xf>
    <xf numFmtId="0" fontId="65" fillId="0" borderId="97" xfId="8" applyFont="1" applyFill="1" applyBorder="1" applyAlignment="1">
      <alignment horizontal="left" vertical="center"/>
    </xf>
    <xf numFmtId="0" fontId="65" fillId="0" borderId="98" xfId="8" applyFont="1" applyFill="1" applyBorder="1" applyAlignment="1">
      <alignment horizontal="left" vertical="center"/>
    </xf>
    <xf numFmtId="0" fontId="94" fillId="0" borderId="99" xfId="8" applyFont="1" applyFill="1" applyBorder="1" applyAlignment="1">
      <alignment horizontal="left"/>
    </xf>
    <xf numFmtId="0" fontId="26" fillId="0" borderId="0" xfId="10" applyFont="1" applyFill="1" applyBorder="1" applyAlignment="1" applyProtection="1">
      <alignment horizontal="center" vertical="top"/>
      <protection locked="0"/>
    </xf>
    <xf numFmtId="0" fontId="26" fillId="0" borderId="0" xfId="8" applyFont="1" applyFill="1" applyBorder="1" applyAlignment="1" applyProtection="1">
      <alignment horizontal="center" vertical="center"/>
      <protection locked="0"/>
    </xf>
    <xf numFmtId="0" fontId="29" fillId="6" borderId="91" xfId="8" applyFont="1" applyFill="1" applyBorder="1"/>
    <xf numFmtId="0" fontId="25" fillId="7" borderId="91" xfId="8" applyFont="1" applyFill="1" applyBorder="1" applyAlignment="1">
      <alignment horizontal="center"/>
    </xf>
    <xf numFmtId="0" fontId="25" fillId="6" borderId="130" xfId="8" applyFont="1" applyFill="1" applyBorder="1"/>
    <xf numFmtId="0" fontId="25" fillId="0" borderId="130" xfId="10" applyFont="1" applyFill="1" applyBorder="1" applyAlignment="1">
      <alignment horizontal="left" vertical="center"/>
    </xf>
    <xf numFmtId="0" fontId="25" fillId="0" borderId="132" xfId="10" applyFont="1" applyFill="1" applyBorder="1" applyAlignment="1">
      <alignment horizontal="left" vertical="center"/>
    </xf>
    <xf numFmtId="0" fontId="25" fillId="0" borderId="131" xfId="10" applyFont="1" applyFill="1" applyBorder="1" applyAlignment="1">
      <alignment horizontal="left" vertical="center"/>
    </xf>
    <xf numFmtId="0" fontId="62" fillId="0" borderId="95" xfId="8" applyFont="1" applyFill="1" applyBorder="1" applyAlignment="1">
      <alignment vertical="center"/>
    </xf>
    <xf numFmtId="1" fontId="62" fillId="0" borderId="99" xfId="8" applyNumberFormat="1" applyFont="1" applyFill="1" applyBorder="1" applyAlignment="1">
      <alignment horizontal="left" vertical="center"/>
    </xf>
    <xf numFmtId="0" fontId="62" fillId="0" borderId="107" xfId="8" applyFont="1" applyFill="1" applyBorder="1" applyAlignment="1">
      <alignment vertical="center" wrapText="1"/>
    </xf>
    <xf numFmtId="0" fontId="62" fillId="0" borderId="99" xfId="8" applyFont="1" applyFill="1" applyBorder="1" applyAlignment="1">
      <alignment vertical="center" wrapText="1"/>
    </xf>
    <xf numFmtId="0" fontId="62" fillId="0" borderId="99" xfId="8" applyFont="1" applyFill="1" applyBorder="1" applyAlignment="1">
      <alignment vertical="top" wrapText="1"/>
    </xf>
    <xf numFmtId="0" fontId="62" fillId="0" borderId="107" xfId="8" applyFont="1" applyFill="1" applyBorder="1" applyAlignment="1">
      <alignment vertical="top" wrapText="1"/>
    </xf>
    <xf numFmtId="0" fontId="26" fillId="0" borderId="0" xfId="10" applyFont="1" applyFill="1" applyBorder="1" applyAlignment="1">
      <alignment vertical="center"/>
    </xf>
    <xf numFmtId="0" fontId="26" fillId="6" borderId="146" xfId="8" applyFont="1" applyFill="1" applyBorder="1"/>
    <xf numFmtId="0" fontId="26" fillId="6" borderId="68" xfId="8" applyFont="1" applyFill="1" applyBorder="1"/>
    <xf numFmtId="0" fontId="25" fillId="0" borderId="0" xfId="2" applyNumberFormat="1" applyFont="1" applyAlignment="1">
      <alignment vertical="center"/>
    </xf>
    <xf numFmtId="0" fontId="24" fillId="0" borderId="0" xfId="2" applyFont="1"/>
    <xf numFmtId="0" fontId="25" fillId="0" borderId="0" xfId="2" applyFont="1" applyAlignment="1">
      <alignment horizontal="right"/>
    </xf>
    <xf numFmtId="0" fontId="24" fillId="0" borderId="0" xfId="2" applyFont="1" applyAlignment="1">
      <alignment horizontal="right"/>
    </xf>
    <xf numFmtId="49" fontId="25" fillId="0" borderId="0" xfId="2" applyNumberFormat="1" applyFont="1" applyBorder="1" applyAlignment="1" applyProtection="1"/>
    <xf numFmtId="0" fontId="28" fillId="0" borderId="0" xfId="2" applyFont="1"/>
    <xf numFmtId="0" fontId="24" fillId="0" borderId="0" xfId="2" applyFont="1" applyAlignment="1">
      <alignment horizontal="left"/>
    </xf>
    <xf numFmtId="0" fontId="24" fillId="0" borderId="0" xfId="2" applyAlignment="1">
      <alignment horizontal="left"/>
    </xf>
    <xf numFmtId="0" fontId="28" fillId="0" borderId="0" xfId="2" applyFont="1" applyAlignment="1">
      <alignment horizontal="right"/>
    </xf>
    <xf numFmtId="9" fontId="24" fillId="0" borderId="0" xfId="2" applyNumberFormat="1" applyFont="1" applyAlignment="1">
      <alignment horizontal="left"/>
    </xf>
    <xf numFmtId="165" fontId="24" fillId="0" borderId="0" xfId="2" applyNumberFormat="1" applyFont="1" applyAlignment="1">
      <alignment horizontal="left"/>
    </xf>
    <xf numFmtId="10" fontId="28" fillId="0" borderId="0" xfId="3" applyNumberFormat="1" applyFont="1" applyFill="1" applyAlignment="1">
      <alignment horizontal="right"/>
    </xf>
    <xf numFmtId="0" fontId="25" fillId="0" borderId="0" xfId="2" applyFont="1" applyBorder="1"/>
    <xf numFmtId="0" fontId="29" fillId="0" borderId="147" xfId="2" applyFont="1" applyBorder="1" applyAlignment="1">
      <alignment vertical="top"/>
    </xf>
    <xf numFmtId="0" fontId="24" fillId="0" borderId="147" xfId="2" applyBorder="1" applyAlignment="1"/>
    <xf numFmtId="3" fontId="26" fillId="2" borderId="62" xfId="2" applyNumberFormat="1" applyFont="1" applyFill="1" applyBorder="1" applyAlignment="1" applyProtection="1">
      <alignment vertical="center"/>
    </xf>
    <xf numFmtId="0" fontId="29" fillId="2" borderId="62" xfId="2" applyFont="1" applyFill="1" applyBorder="1" applyAlignment="1" applyProtection="1">
      <alignment horizontal="left" vertical="center"/>
    </xf>
    <xf numFmtId="0" fontId="31" fillId="3" borderId="62" xfId="2" applyFont="1" applyFill="1" applyBorder="1" applyAlignment="1" applyProtection="1">
      <alignment horizontal="left" vertical="center"/>
    </xf>
    <xf numFmtId="0" fontId="26" fillId="0" borderId="0" xfId="2" applyFont="1" applyAlignment="1">
      <alignment horizontal="right" vertical="center"/>
    </xf>
    <xf numFmtId="10" fontId="24" fillId="0" borderId="0" xfId="2" applyNumberFormat="1" applyFont="1" applyAlignment="1">
      <alignment horizontal="left"/>
    </xf>
    <xf numFmtId="0" fontId="25" fillId="0" borderId="0" xfId="2" applyFont="1" applyAlignment="1">
      <alignment horizontal="right" vertical="center"/>
    </xf>
    <xf numFmtId="0" fontId="25" fillId="4" borderId="0" xfId="2" applyFont="1" applyFill="1" applyBorder="1" applyAlignment="1">
      <alignment vertical="center"/>
    </xf>
    <xf numFmtId="0" fontId="29" fillId="4" borderId="0" xfId="2" applyFont="1" applyFill="1" applyBorder="1" applyAlignment="1">
      <alignment vertical="center"/>
    </xf>
    <xf numFmtId="0" fontId="25" fillId="11" borderId="62" xfId="2" applyFont="1" applyFill="1" applyBorder="1" applyAlignment="1" applyProtection="1">
      <alignment horizontal="left" vertical="top"/>
    </xf>
    <xf numFmtId="0" fontId="102" fillId="4" borderId="0" xfId="2" applyFont="1" applyFill="1" applyBorder="1" applyAlignment="1">
      <alignment vertical="center"/>
    </xf>
    <xf numFmtId="0" fontId="25" fillId="11" borderId="62" xfId="2" applyFont="1" applyFill="1" applyBorder="1" applyAlignment="1" applyProtection="1">
      <alignment horizontal="left" vertical="top" wrapText="1"/>
    </xf>
    <xf numFmtId="0" fontId="27" fillId="4" borderId="0" xfId="2" applyFont="1" applyFill="1" applyBorder="1" applyAlignment="1">
      <alignment vertical="center"/>
    </xf>
    <xf numFmtId="3" fontId="102" fillId="4" borderId="0" xfId="2" applyNumberFormat="1" applyFont="1" applyFill="1" applyBorder="1" applyAlignment="1">
      <alignment vertical="center"/>
    </xf>
    <xf numFmtId="3" fontId="29" fillId="0" borderId="0" xfId="2" applyNumberFormat="1" applyFont="1" applyFill="1" applyAlignment="1">
      <alignment vertical="center"/>
    </xf>
    <xf numFmtId="0" fontId="32" fillId="0" borderId="0" xfId="2" applyFont="1" applyFill="1" applyAlignment="1">
      <alignment vertical="center"/>
    </xf>
    <xf numFmtId="0" fontId="25" fillId="0" borderId="0" xfId="2" applyFont="1" applyFill="1" applyAlignment="1">
      <alignment vertical="center"/>
    </xf>
    <xf numFmtId="3" fontId="25" fillId="0" borderId="0" xfId="2" applyNumberFormat="1" applyFont="1" applyAlignment="1">
      <alignment vertical="center"/>
    </xf>
    <xf numFmtId="0" fontId="26" fillId="0" borderId="0" xfId="2" applyFont="1" applyFill="1" applyAlignment="1">
      <alignment vertical="center"/>
    </xf>
    <xf numFmtId="3" fontId="25" fillId="2" borderId="62" xfId="2" applyNumberFormat="1" applyFont="1" applyFill="1" applyBorder="1" applyAlignment="1" applyProtection="1">
      <alignment vertical="center"/>
    </xf>
    <xf numFmtId="167" fontId="25" fillId="0" borderId="0" xfId="2" applyNumberFormat="1" applyFont="1" applyFill="1" applyAlignment="1">
      <alignment vertical="center"/>
    </xf>
    <xf numFmtId="37" fontId="26" fillId="11" borderId="62" xfId="2" applyNumberFormat="1" applyFont="1" applyFill="1" applyBorder="1" applyAlignment="1" applyProtection="1">
      <alignment vertical="top"/>
    </xf>
    <xf numFmtId="167" fontId="26" fillId="0" borderId="0" xfId="2" applyNumberFormat="1" applyFont="1" applyFill="1" applyAlignment="1">
      <alignment vertical="center"/>
    </xf>
    <xf numFmtId="37" fontId="25" fillId="11" borderId="62" xfId="2" applyNumberFormat="1" applyFont="1" applyFill="1" applyBorder="1" applyAlignment="1" applyProtection="1">
      <alignment vertical="top"/>
    </xf>
    <xf numFmtId="167" fontId="102" fillId="0" borderId="0" xfId="2" applyNumberFormat="1" applyFont="1" applyFill="1" applyAlignment="1">
      <alignment vertical="center"/>
    </xf>
    <xf numFmtId="167" fontId="25" fillId="0" borderId="0" xfId="2" applyNumberFormat="1" applyFont="1" applyFill="1" applyAlignment="1">
      <alignment horizontal="left" vertical="center"/>
    </xf>
    <xf numFmtId="0" fontId="29" fillId="4" borderId="0" xfId="2" applyFont="1" applyFill="1" applyBorder="1" applyAlignment="1">
      <alignment horizontal="center" vertical="center"/>
    </xf>
    <xf numFmtId="3" fontId="29" fillId="2" borderId="62" xfId="2" applyNumberFormat="1" applyFont="1" applyFill="1" applyBorder="1" applyAlignment="1" applyProtection="1">
      <alignment vertical="center"/>
    </xf>
    <xf numFmtId="0" fontId="25" fillId="0" borderId="0" xfId="2" applyFont="1" applyFill="1"/>
    <xf numFmtId="0" fontId="20" fillId="0" borderId="0" xfId="2" applyFont="1" applyFill="1" applyBorder="1" applyAlignment="1">
      <alignment horizontal="right"/>
    </xf>
    <xf numFmtId="0" fontId="20" fillId="0" borderId="0" xfId="2" applyFont="1" applyFill="1" applyBorder="1" applyAlignment="1">
      <alignment horizontal="center" vertical="center"/>
    </xf>
    <xf numFmtId="0" fontId="20" fillId="0" borderId="0" xfId="2" applyFont="1" applyFill="1" applyBorder="1" applyAlignment="1">
      <alignment horizontal="right" vertical="center"/>
    </xf>
    <xf numFmtId="3" fontId="27" fillId="0" borderId="0" xfId="2" applyNumberFormat="1" applyFont="1" applyFill="1" applyBorder="1" applyAlignment="1">
      <alignment horizontal="center" wrapText="1"/>
    </xf>
    <xf numFmtId="0" fontId="25" fillId="0" borderId="0" xfId="2" applyFont="1" applyFill="1" applyBorder="1"/>
    <xf numFmtId="3" fontId="27" fillId="0" borderId="0" xfId="2" applyNumberFormat="1" applyFont="1" applyFill="1" applyBorder="1" applyAlignment="1">
      <alignment horizontal="center"/>
    </xf>
    <xf numFmtId="10" fontId="27" fillId="0" borderId="0" xfId="3" applyNumberFormat="1" applyFont="1" applyFill="1" applyBorder="1" applyAlignment="1">
      <alignment horizontal="center"/>
    </xf>
    <xf numFmtId="3" fontId="20" fillId="0" borderId="0" xfId="2" applyNumberFormat="1" applyFont="1" applyFill="1" applyBorder="1" applyAlignment="1">
      <alignment horizontal="right"/>
    </xf>
    <xf numFmtId="3" fontId="29" fillId="0" borderId="0" xfId="2" applyNumberFormat="1" applyFont="1" applyFill="1" applyBorder="1" applyAlignment="1">
      <alignment horizontal="right"/>
    </xf>
    <xf numFmtId="0" fontId="25" fillId="0" borderId="0" xfId="2" applyFont="1" applyFill="1" applyBorder="1" applyAlignment="1">
      <alignment horizontal="center" vertical="top"/>
    </xf>
    <xf numFmtId="3" fontId="26" fillId="0" borderId="0" xfId="2" quotePrefix="1" applyNumberFormat="1" applyFont="1" applyFill="1" applyAlignment="1">
      <alignment vertical="center"/>
    </xf>
    <xf numFmtId="3" fontId="25" fillId="0" borderId="0" xfId="2" applyNumberFormat="1" applyFont="1" applyFill="1" applyAlignment="1">
      <alignment horizontal="left" vertical="center"/>
    </xf>
    <xf numFmtId="3" fontId="26" fillId="0" borderId="0" xfId="2" applyNumberFormat="1" applyFont="1" applyFill="1" applyAlignment="1">
      <alignment vertical="center"/>
    </xf>
    <xf numFmtId="0" fontId="25" fillId="0" borderId="0" xfId="2" applyFont="1" applyFill="1" applyAlignment="1">
      <alignment horizontal="left" vertical="center"/>
    </xf>
    <xf numFmtId="3" fontId="30" fillId="0" borderId="0" xfId="2" applyNumberFormat="1" applyFont="1" applyFill="1" applyAlignment="1">
      <alignment vertical="center" wrapText="1"/>
    </xf>
    <xf numFmtId="3" fontId="30" fillId="0" borderId="0" xfId="2" applyNumberFormat="1" applyFont="1" applyFill="1" applyBorder="1" applyAlignment="1">
      <alignment vertical="center" wrapText="1"/>
    </xf>
    <xf numFmtId="0" fontId="25" fillId="0" borderId="0" xfId="2" applyFont="1" applyFill="1" applyBorder="1" applyAlignment="1">
      <alignment vertical="center"/>
    </xf>
    <xf numFmtId="3" fontId="27" fillId="0" borderId="0" xfId="2" applyNumberFormat="1" applyFont="1" applyFill="1" applyBorder="1" applyAlignment="1">
      <alignment vertical="center"/>
    </xf>
    <xf numFmtId="3" fontId="26" fillId="0" borderId="0" xfId="2" applyNumberFormat="1" applyFont="1" applyFill="1" applyBorder="1" applyAlignment="1">
      <alignment vertical="center"/>
    </xf>
    <xf numFmtId="3" fontId="101" fillId="0" borderId="0" xfId="2" applyNumberFormat="1" applyFont="1" applyFill="1" applyBorder="1" applyAlignment="1">
      <alignment vertical="center"/>
    </xf>
    <xf numFmtId="0" fontId="102" fillId="0" borderId="0" xfId="2" applyFont="1" applyFill="1" applyAlignment="1">
      <alignment vertical="center"/>
    </xf>
    <xf numFmtId="0" fontId="27" fillId="0" borderId="0" xfId="2" applyFont="1" applyFill="1" applyBorder="1" applyAlignment="1">
      <alignment vertical="center"/>
    </xf>
    <xf numFmtId="0" fontId="29" fillId="0" borderId="0" xfId="2" applyFont="1" applyFill="1" applyBorder="1" applyAlignment="1">
      <alignment vertical="center"/>
    </xf>
    <xf numFmtId="0" fontId="102" fillId="0" borderId="0" xfId="2" applyFont="1" applyFill="1" applyBorder="1" applyAlignment="1">
      <alignment vertical="center"/>
    </xf>
    <xf numFmtId="3" fontId="103" fillId="0" borderId="0" xfId="2" applyNumberFormat="1" applyFont="1" applyFill="1" applyAlignment="1">
      <alignment vertical="center"/>
    </xf>
    <xf numFmtId="167" fontId="33" fillId="0" borderId="0" xfId="2" applyNumberFormat="1" applyFont="1" applyFill="1" applyAlignment="1">
      <alignment vertical="center"/>
    </xf>
    <xf numFmtId="3" fontId="30" fillId="0" borderId="0" xfId="2" applyNumberFormat="1" applyFont="1" applyFill="1" applyAlignment="1">
      <alignment horizontal="left" vertical="center" wrapText="1"/>
    </xf>
    <xf numFmtId="0" fontId="26" fillId="0" borderId="0" xfId="2" applyNumberFormat="1" applyFont="1" applyAlignment="1" applyProtection="1">
      <alignment vertical="top"/>
    </xf>
    <xf numFmtId="0" fontId="26" fillId="0" borderId="0" xfId="2" applyFont="1" applyAlignment="1">
      <alignment vertical="top"/>
    </xf>
    <xf numFmtId="0" fontId="29" fillId="0" borderId="0" xfId="2" applyFont="1" applyBorder="1" applyAlignment="1">
      <alignment horizontal="right"/>
    </xf>
    <xf numFmtId="0" fontId="27" fillId="0" borderId="0" xfId="2" applyFont="1" applyAlignment="1">
      <alignment horizontal="center" vertical="top"/>
    </xf>
    <xf numFmtId="0" fontId="25" fillId="0" borderId="56" xfId="2" applyFont="1" applyBorder="1" applyAlignment="1">
      <alignment horizontal="center" vertical="top"/>
    </xf>
    <xf numFmtId="0" fontId="25" fillId="0" borderId="61" xfId="2" applyFont="1" applyBorder="1" applyAlignment="1">
      <alignment horizontal="center" vertical="top"/>
    </xf>
    <xf numFmtId="0" fontId="36" fillId="2" borderId="62" xfId="2" applyFont="1" applyFill="1" applyBorder="1" applyAlignment="1">
      <alignment vertical="top"/>
    </xf>
    <xf numFmtId="3" fontId="36" fillId="2" borderId="62" xfId="2" applyNumberFormat="1" applyFont="1" applyFill="1" applyBorder="1" applyAlignment="1">
      <alignment vertical="center"/>
    </xf>
    <xf numFmtId="0" fontId="26" fillId="2" borderId="62" xfId="2" applyFont="1" applyFill="1" applyBorder="1" applyAlignment="1">
      <alignment vertical="top"/>
    </xf>
    <xf numFmtId="3" fontId="26" fillId="2" borderId="62" xfId="2" applyNumberFormat="1" applyFont="1" applyFill="1" applyBorder="1" applyAlignment="1">
      <alignment vertical="center"/>
    </xf>
    <xf numFmtId="0" fontId="29" fillId="3" borderId="62" xfId="2" applyFont="1" applyFill="1" applyBorder="1" applyAlignment="1">
      <alignment horizontal="left" vertical="center"/>
    </xf>
    <xf numFmtId="0" fontId="29" fillId="0" borderId="62" xfId="2" applyFont="1" applyBorder="1" applyAlignment="1">
      <alignment vertical="top"/>
    </xf>
    <xf numFmtId="0" fontId="29" fillId="0" borderId="62" xfId="2" quotePrefix="1" applyFont="1" applyBorder="1" applyAlignment="1">
      <alignment horizontal="center" vertical="center"/>
    </xf>
    <xf numFmtId="0" fontId="29" fillId="3" borderId="62" xfId="2" applyFont="1" applyFill="1" applyBorder="1" applyAlignment="1">
      <alignment vertical="center"/>
    </xf>
    <xf numFmtId="0" fontId="29" fillId="0" borderId="62" xfId="2" applyFont="1" applyFill="1" applyBorder="1" applyAlignment="1">
      <alignment vertical="top"/>
    </xf>
    <xf numFmtId="0" fontId="26" fillId="4" borderId="62" xfId="2" applyFont="1" applyFill="1" applyBorder="1" applyAlignment="1">
      <alignment vertical="center"/>
    </xf>
    <xf numFmtId="0" fontId="26" fillId="4" borderId="62" xfId="2" applyFont="1" applyFill="1" applyBorder="1" applyAlignment="1">
      <alignment vertical="top"/>
    </xf>
    <xf numFmtId="0" fontId="26" fillId="4" borderId="62" xfId="2" quotePrefix="1" applyFont="1" applyFill="1" applyBorder="1" applyAlignment="1">
      <alignment horizontal="center" vertical="center"/>
    </xf>
    <xf numFmtId="0" fontId="25" fillId="0" borderId="62" xfId="2" applyFont="1" applyBorder="1" applyAlignment="1">
      <alignment vertical="top"/>
    </xf>
    <xf numFmtId="0" fontId="25" fillId="3" borderId="62" xfId="2" applyFont="1" applyFill="1" applyBorder="1" applyAlignment="1">
      <alignment horizontal="left" vertical="center" indent="1"/>
    </xf>
    <xf numFmtId="0" fontId="29" fillId="2" borderId="62" xfId="2" applyFont="1" applyFill="1" applyBorder="1" applyAlignment="1">
      <alignment vertical="top"/>
    </xf>
    <xf numFmtId="0" fontId="31" fillId="3" borderId="62" xfId="2" applyFont="1" applyFill="1" applyBorder="1" applyAlignment="1">
      <alignment vertical="center"/>
    </xf>
    <xf numFmtId="0" fontId="31" fillId="0" borderId="62" xfId="2" applyFont="1" applyFill="1" applyBorder="1" applyAlignment="1">
      <alignment vertical="top"/>
    </xf>
    <xf numFmtId="0" fontId="31" fillId="0" borderId="62" xfId="2" quotePrefix="1" applyFont="1" applyBorder="1" applyAlignment="1">
      <alignment horizontal="center" vertical="center"/>
    </xf>
    <xf numFmtId="0" fontId="25" fillId="0" borderId="62" xfId="2" applyFont="1" applyFill="1" applyBorder="1" applyAlignment="1">
      <alignment vertical="top"/>
    </xf>
    <xf numFmtId="3" fontId="25" fillId="2" borderId="62" xfId="2" applyNumberFormat="1" applyFont="1" applyFill="1" applyBorder="1" applyAlignment="1">
      <alignment vertical="center"/>
    </xf>
    <xf numFmtId="49" fontId="25" fillId="0" borderId="62" xfId="2" applyNumberFormat="1" applyFont="1" applyFill="1" applyBorder="1" applyAlignment="1">
      <alignment vertical="top"/>
    </xf>
    <xf numFmtId="0" fontId="36" fillId="5" borderId="62" xfId="2" quotePrefix="1" applyFont="1" applyFill="1" applyBorder="1" applyAlignment="1">
      <alignment vertical="top"/>
    </xf>
    <xf numFmtId="3" fontId="36" fillId="5" borderId="62" xfId="2" applyNumberFormat="1" applyFont="1" applyFill="1" applyBorder="1" applyAlignment="1">
      <alignment vertical="center"/>
    </xf>
    <xf numFmtId="0" fontId="106" fillId="0" borderId="0" xfId="2" applyFont="1"/>
    <xf numFmtId="0" fontId="29" fillId="0" borderId="0" xfId="2" applyNumberFormat="1" applyFont="1" applyFill="1" applyBorder="1" applyAlignment="1">
      <alignment horizontal="right"/>
    </xf>
    <xf numFmtId="3" fontId="25" fillId="0" borderId="0" xfId="2" applyNumberFormat="1" applyFont="1" applyFill="1" applyBorder="1" applyAlignment="1"/>
    <xf numFmtId="14" fontId="29" fillId="0" borderId="0" xfId="2" applyNumberFormat="1" applyFont="1" applyFill="1" applyBorder="1" applyAlignment="1">
      <alignment horizontal="right" vertical="center"/>
    </xf>
    <xf numFmtId="0" fontId="29" fillId="0" borderId="0" xfId="2" applyFont="1" applyFill="1" applyBorder="1" applyAlignment="1">
      <alignment horizontal="right"/>
    </xf>
    <xf numFmtId="0" fontId="101" fillId="0" borderId="0" xfId="2" applyFont="1" applyFill="1" applyAlignment="1">
      <alignment horizontal="left"/>
    </xf>
    <xf numFmtId="0" fontId="25" fillId="0" borderId="0" xfId="2" applyFont="1" applyFill="1" applyAlignment="1">
      <alignment horizontal="center"/>
    </xf>
    <xf numFmtId="0" fontId="106" fillId="0" borderId="0" xfId="2" applyFont="1" applyFill="1" applyAlignment="1">
      <alignment vertical="center"/>
    </xf>
    <xf numFmtId="3" fontId="36" fillId="0" borderId="0" xfId="2" applyNumberFormat="1" applyFont="1" applyFill="1" applyAlignment="1">
      <alignment vertical="center"/>
    </xf>
    <xf numFmtId="0" fontId="36" fillId="0" borderId="0" xfId="2" applyFont="1" applyFill="1" applyAlignment="1">
      <alignment vertical="center"/>
    </xf>
    <xf numFmtId="3" fontId="102" fillId="0" borderId="0" xfId="2" applyNumberFormat="1" applyFont="1" applyFill="1" applyBorder="1" applyAlignment="1">
      <alignment vertical="center"/>
    </xf>
    <xf numFmtId="3" fontId="25" fillId="0" borderId="0" xfId="2" applyNumberFormat="1" applyFont="1" applyFill="1" applyAlignment="1">
      <alignment vertical="center"/>
    </xf>
    <xf numFmtId="0" fontId="105" fillId="0" borderId="0" xfId="23" applyFont="1" applyFill="1" applyAlignment="1" applyProtection="1">
      <alignment vertical="center"/>
    </xf>
    <xf numFmtId="0" fontId="106" fillId="0" borderId="0" xfId="2" applyFont="1" applyFill="1"/>
    <xf numFmtId="49" fontId="31" fillId="0" borderId="43" xfId="8" applyNumberFormat="1" applyFont="1" applyFill="1" applyBorder="1" applyAlignment="1">
      <alignment horizontal="center" vertical="top" wrapText="1"/>
    </xf>
    <xf numFmtId="0" fontId="62" fillId="0" borderId="90" xfId="8" applyFont="1" applyFill="1" applyBorder="1" applyAlignment="1">
      <alignment vertical="center"/>
    </xf>
    <xf numFmtId="0" fontId="62" fillId="0" borderId="91" xfId="8" applyFont="1" applyFill="1" applyBorder="1" applyAlignment="1">
      <alignment vertical="center"/>
    </xf>
    <xf numFmtId="49" fontId="31" fillId="0" borderId="78" xfId="8" applyNumberFormat="1" applyFont="1" applyFill="1" applyBorder="1" applyAlignment="1">
      <alignment horizontal="center" vertical="top" wrapText="1"/>
    </xf>
    <xf numFmtId="0" fontId="77" fillId="0" borderId="86" xfId="8" applyFont="1" applyFill="1" applyBorder="1" applyAlignment="1">
      <alignment horizontal="center" wrapText="1"/>
    </xf>
    <xf numFmtId="49" fontId="76" fillId="0" borderId="89" xfId="8" applyNumberFormat="1" applyFont="1" applyFill="1" applyBorder="1" applyAlignment="1">
      <alignment horizontal="center" vertical="top"/>
    </xf>
    <xf numFmtId="49" fontId="75" fillId="0" borderId="89" xfId="8" applyNumberFormat="1" applyFont="1" applyFill="1" applyBorder="1" applyAlignment="1">
      <alignment horizontal="center" vertical="top"/>
    </xf>
    <xf numFmtId="49" fontId="76" fillId="0" borderId="117" xfId="8" applyNumberFormat="1" applyFont="1" applyFill="1" applyBorder="1" applyAlignment="1">
      <alignment horizontal="center" vertical="top"/>
    </xf>
    <xf numFmtId="0" fontId="77" fillId="0" borderId="113" xfId="8" applyFont="1" applyFill="1" applyBorder="1" applyAlignment="1">
      <alignment horizontal="center" wrapText="1"/>
    </xf>
    <xf numFmtId="0" fontId="61" fillId="0" borderId="78" xfId="8" applyFont="1" applyFill="1" applyBorder="1" applyAlignment="1">
      <alignment horizontal="left" vertical="center"/>
    </xf>
    <xf numFmtId="171" fontId="74" fillId="0" borderId="89" xfId="8" applyNumberFormat="1" applyFont="1" applyFill="1" applyBorder="1" applyAlignment="1">
      <alignment vertical="center"/>
    </xf>
    <xf numFmtId="171" fontId="74" fillId="0" borderId="91" xfId="8" applyNumberFormat="1" applyFont="1" applyFill="1" applyBorder="1" applyAlignment="1">
      <alignment vertical="center"/>
    </xf>
    <xf numFmtId="0" fontId="58" fillId="0" borderId="0" xfId="19" quotePrefix="1" applyFont="1" applyFill="1" applyAlignment="1">
      <alignment horizontal="left" vertical="center"/>
    </xf>
    <xf numFmtId="0" fontId="62" fillId="0" borderId="0" xfId="19" applyFont="1" applyFill="1" applyAlignment="1">
      <alignment vertical="center"/>
    </xf>
    <xf numFmtId="0" fontId="62" fillId="0" borderId="0" xfId="19" applyFont="1" applyFill="1" applyBorder="1" applyAlignment="1">
      <alignment vertical="center"/>
    </xf>
    <xf numFmtId="0" fontId="62" fillId="0" borderId="0" xfId="19" applyFont="1" applyFill="1" applyAlignment="1">
      <alignment vertical="center" wrapText="1"/>
    </xf>
    <xf numFmtId="0" fontId="107" fillId="0" borderId="116" xfId="19" applyFont="1" applyFill="1" applyBorder="1" applyAlignment="1">
      <alignment horizontal="right" vertical="center" wrapText="1"/>
    </xf>
    <xf numFmtId="0" fontId="63" fillId="0" borderId="0" xfId="19" applyFont="1" applyFill="1" applyAlignment="1">
      <alignment vertical="center" wrapText="1"/>
    </xf>
    <xf numFmtId="171" fontId="107" fillId="0" borderId="43" xfId="19" applyNumberFormat="1" applyFont="1" applyFill="1" applyBorder="1" applyAlignment="1">
      <alignment horizontal="right" vertical="center"/>
    </xf>
    <xf numFmtId="0" fontId="74" fillId="0" borderId="116" xfId="19" applyFont="1" applyFill="1" applyBorder="1" applyAlignment="1">
      <alignment horizontal="right" vertical="center" wrapText="1"/>
    </xf>
    <xf numFmtId="171" fontId="74" fillId="0" borderId="43" xfId="19" applyNumberFormat="1" applyFont="1" applyFill="1" applyBorder="1" applyAlignment="1">
      <alignment horizontal="right" vertical="center"/>
    </xf>
    <xf numFmtId="0" fontId="63" fillId="0" borderId="0" xfId="19" applyFont="1" applyFill="1" applyAlignment="1">
      <alignment vertical="center"/>
    </xf>
    <xf numFmtId="0" fontId="62" fillId="0" borderId="0" xfId="19" applyFont="1" applyFill="1"/>
    <xf numFmtId="171" fontId="107" fillId="0" borderId="118" xfId="19" applyNumberFormat="1" applyFont="1" applyFill="1" applyBorder="1" applyAlignment="1">
      <alignment horizontal="right" vertical="center"/>
    </xf>
    <xf numFmtId="0" fontId="75" fillId="0" borderId="0" xfId="19" applyFont="1" applyFill="1" applyBorder="1" applyAlignment="1">
      <alignment horizontal="right" vertical="top" wrapText="1"/>
    </xf>
    <xf numFmtId="0" fontId="75" fillId="0" borderId="0" xfId="19" applyFont="1" applyFill="1" applyBorder="1" applyAlignment="1">
      <alignment horizontal="left" vertical="top" wrapText="1"/>
    </xf>
    <xf numFmtId="49" fontId="75" fillId="0" borderId="0" xfId="19" applyNumberFormat="1" applyFont="1" applyFill="1" applyBorder="1" applyAlignment="1">
      <alignment horizontal="center" vertical="top"/>
    </xf>
    <xf numFmtId="171" fontId="74" fillId="0" borderId="0" xfId="19" applyNumberFormat="1" applyFont="1" applyFill="1" applyBorder="1" applyAlignment="1">
      <alignment horizontal="right" vertical="center"/>
    </xf>
    <xf numFmtId="0" fontId="77" fillId="0" borderId="70" xfId="19" applyFont="1" applyFill="1" applyBorder="1" applyAlignment="1">
      <alignment horizontal="center" wrapText="1"/>
    </xf>
    <xf numFmtId="0" fontId="76" fillId="0" borderId="66" xfId="19" applyFont="1" applyFill="1" applyBorder="1" applyAlignment="1">
      <alignment horizontal="left" vertical="top"/>
    </xf>
    <xf numFmtId="49" fontId="76" fillId="0" borderId="43" xfId="19" applyNumberFormat="1" applyFont="1" applyFill="1" applyBorder="1" applyAlignment="1">
      <alignment horizontal="center" vertical="top"/>
    </xf>
    <xf numFmtId="0" fontId="75" fillId="0" borderId="66" xfId="19" applyFont="1" applyFill="1" applyBorder="1" applyAlignment="1">
      <alignment horizontal="left" vertical="top"/>
    </xf>
    <xf numFmtId="49" fontId="75" fillId="0" borderId="43" xfId="19" applyNumberFormat="1" applyFont="1" applyFill="1" applyBorder="1" applyAlignment="1">
      <alignment horizontal="center" vertical="top"/>
    </xf>
    <xf numFmtId="0" fontId="75" fillId="0" borderId="66" xfId="19" applyFont="1" applyFill="1" applyBorder="1" applyAlignment="1">
      <alignment horizontal="left" vertical="top" wrapText="1"/>
    </xf>
    <xf numFmtId="0" fontId="76" fillId="0" borderId="66" xfId="19" applyFont="1" applyFill="1" applyBorder="1" applyAlignment="1">
      <alignment horizontal="left" vertical="top" wrapText="1"/>
    </xf>
    <xf numFmtId="0" fontId="28" fillId="0" borderId="0" xfId="19" applyFont="1" applyFill="1" applyBorder="1" applyAlignment="1">
      <alignment horizontal="left" vertical="top" wrapText="1"/>
    </xf>
    <xf numFmtId="171" fontId="74" fillId="0" borderId="90" xfId="19" applyNumberFormat="1" applyFont="1" applyFill="1" applyBorder="1" applyAlignment="1">
      <alignment horizontal="right" vertical="center"/>
    </xf>
    <xf numFmtId="0" fontId="76" fillId="0" borderId="101" xfId="19" applyFont="1" applyFill="1" applyBorder="1" applyAlignment="1">
      <alignment horizontal="center" vertical="center" wrapText="1"/>
    </xf>
    <xf numFmtId="0" fontId="76" fillId="0" borderId="87" xfId="19" applyFont="1" applyFill="1" applyBorder="1" applyAlignment="1">
      <alignment horizontal="center" vertical="center" wrapText="1"/>
    </xf>
    <xf numFmtId="0" fontId="61" fillId="0" borderId="0" xfId="8" applyFont="1" applyFill="1" applyBorder="1" applyAlignment="1">
      <alignment horizontal="left" vertical="center"/>
    </xf>
    <xf numFmtId="0" fontId="77" fillId="0" borderId="86" xfId="19" applyFont="1" applyFill="1" applyBorder="1" applyAlignment="1">
      <alignment horizontal="center" wrapText="1"/>
    </xf>
    <xf numFmtId="2" fontId="76" fillId="0" borderId="89" xfId="19" applyNumberFormat="1" applyFont="1" applyFill="1" applyBorder="1" applyAlignment="1">
      <alignment horizontal="center" vertical="top"/>
    </xf>
    <xf numFmtId="49" fontId="76" fillId="0" borderId="89" xfId="19" applyNumberFormat="1" applyFont="1" applyFill="1" applyBorder="1" applyAlignment="1">
      <alignment horizontal="center" vertical="top"/>
    </xf>
    <xf numFmtId="49" fontId="75" fillId="0" borderId="89" xfId="19" applyNumberFormat="1" applyFont="1" applyFill="1" applyBorder="1" applyAlignment="1">
      <alignment horizontal="center" vertical="top"/>
    </xf>
    <xf numFmtId="0" fontId="74" fillId="0" borderId="89" xfId="8" applyFont="1" applyFill="1" applyBorder="1" applyAlignment="1">
      <alignment vertical="center"/>
    </xf>
    <xf numFmtId="0" fontId="74" fillId="0" borderId="90" xfId="8" applyFont="1" applyFill="1" applyBorder="1" applyAlignment="1">
      <alignment vertical="center"/>
    </xf>
    <xf numFmtId="0" fontId="74" fillId="0" borderId="91" xfId="8" applyFont="1" applyFill="1" applyBorder="1" applyAlignment="1">
      <alignment vertical="center"/>
    </xf>
    <xf numFmtId="0" fontId="61" fillId="0" borderId="43" xfId="8" applyFont="1" applyFill="1" applyBorder="1" applyAlignment="1">
      <alignment horizontal="left" vertical="center"/>
    </xf>
    <xf numFmtId="0" fontId="76" fillId="0" borderId="117" xfId="19" quotePrefix="1" applyFont="1" applyFill="1" applyBorder="1" applyAlignment="1">
      <alignment horizontal="left" vertical="top" wrapText="1"/>
    </xf>
    <xf numFmtId="0" fontId="76" fillId="0" borderId="86" xfId="19" quotePrefix="1" applyFont="1" applyFill="1" applyBorder="1" applyAlignment="1">
      <alignment horizontal="left" vertical="top" wrapText="1"/>
    </xf>
    <xf numFmtId="171" fontId="107" fillId="0" borderId="91" xfId="19" applyNumberFormat="1" applyFont="1" applyFill="1" applyBorder="1" applyAlignment="1">
      <alignment horizontal="right" vertical="center"/>
    </xf>
    <xf numFmtId="171" fontId="74" fillId="0" borderId="91" xfId="19" applyNumberFormat="1" applyFont="1" applyFill="1" applyBorder="1" applyAlignment="1">
      <alignment horizontal="right" vertical="center"/>
    </xf>
    <xf numFmtId="0" fontId="76" fillId="0" borderId="0" xfId="19" applyFont="1" applyFill="1" applyBorder="1" applyAlignment="1">
      <alignment horizontal="center" vertical="center" wrapText="1"/>
    </xf>
    <xf numFmtId="0" fontId="76" fillId="0" borderId="0" xfId="19" applyFont="1" applyFill="1" applyBorder="1" applyAlignment="1">
      <alignment horizontal="left" vertical="top" wrapText="1"/>
    </xf>
    <xf numFmtId="171" fontId="107" fillId="0" borderId="90" xfId="19" applyNumberFormat="1" applyFont="1" applyFill="1" applyBorder="1" applyAlignment="1">
      <alignment horizontal="right" vertical="center"/>
    </xf>
    <xf numFmtId="0" fontId="76" fillId="0" borderId="77" xfId="19" quotePrefix="1" applyFont="1" applyFill="1" applyBorder="1" applyAlignment="1">
      <alignment horizontal="left" vertical="top" wrapText="1"/>
    </xf>
    <xf numFmtId="0" fontId="75" fillId="0" borderId="101" xfId="19" applyFont="1" applyFill="1" applyBorder="1" applyAlignment="1">
      <alignment horizontal="left" vertical="top" wrapText="1"/>
    </xf>
    <xf numFmtId="171" fontId="74" fillId="0" borderId="121" xfId="19" applyNumberFormat="1" applyFont="1" applyFill="1" applyBorder="1" applyAlignment="1">
      <alignment horizontal="right" vertical="center"/>
    </xf>
    <xf numFmtId="171" fontId="107" fillId="0" borderId="0" xfId="19" applyNumberFormat="1" applyFont="1" applyFill="1" applyBorder="1" applyAlignment="1">
      <alignment horizontal="right" vertical="center"/>
    </xf>
    <xf numFmtId="0" fontId="62" fillId="0" borderId="99" xfId="19" applyFont="1" applyFill="1" applyBorder="1" applyAlignment="1">
      <alignment vertical="center"/>
    </xf>
    <xf numFmtId="0" fontId="75" fillId="0" borderId="63" xfId="19" applyFont="1" applyFill="1" applyBorder="1" applyAlignment="1">
      <alignment horizontal="center" vertical="center"/>
    </xf>
    <xf numFmtId="0" fontId="75" fillId="0" borderId="113" xfId="19" applyFont="1" applyFill="1" applyBorder="1" applyAlignment="1">
      <alignment horizontal="center" vertical="center"/>
    </xf>
    <xf numFmtId="0" fontId="75" fillId="0" borderId="114" xfId="19" applyFont="1" applyFill="1" applyBorder="1" applyAlignment="1">
      <alignment horizontal="center" vertical="center"/>
    </xf>
    <xf numFmtId="0" fontId="75" fillId="0" borderId="64" xfId="19" applyFont="1" applyFill="1" applyBorder="1" applyAlignment="1">
      <alignment horizontal="center" vertical="center"/>
    </xf>
    <xf numFmtId="0" fontId="75" fillId="0" borderId="0" xfId="19" applyFont="1" applyFill="1" applyAlignment="1">
      <alignment vertical="center" wrapText="1"/>
    </xf>
    <xf numFmtId="0" fontId="76" fillId="0" borderId="43" xfId="19" applyFont="1" applyFill="1" applyBorder="1" applyAlignment="1">
      <alignment horizontal="center" wrapText="1"/>
    </xf>
    <xf numFmtId="0" fontId="76" fillId="0" borderId="67" xfId="19" applyFont="1" applyFill="1" applyBorder="1" applyAlignment="1">
      <alignment horizontal="center" vertical="center" wrapText="1"/>
    </xf>
    <xf numFmtId="171" fontId="107" fillId="0" borderId="67" xfId="19" applyNumberFormat="1" applyFont="1" applyFill="1" applyBorder="1" applyAlignment="1">
      <alignment horizontal="right" vertical="center"/>
    </xf>
    <xf numFmtId="171" fontId="74" fillId="0" borderId="67" xfId="19" applyNumberFormat="1" applyFont="1" applyFill="1" applyBorder="1" applyAlignment="1">
      <alignment horizontal="right" vertical="center"/>
    </xf>
    <xf numFmtId="0" fontId="76" fillId="0" borderId="0" xfId="19" applyFont="1" applyFill="1" applyAlignment="1">
      <alignment vertical="center" wrapText="1"/>
    </xf>
    <xf numFmtId="0" fontId="76" fillId="0" borderId="70" xfId="19" applyFont="1" applyFill="1" applyBorder="1" applyAlignment="1">
      <alignment horizontal="left" vertical="top" wrapText="1"/>
    </xf>
    <xf numFmtId="0" fontId="76" fillId="0" borderId="87" xfId="19" applyFont="1" applyFill="1" applyBorder="1" applyAlignment="1">
      <alignment horizontal="left" vertical="top" wrapText="1"/>
    </xf>
    <xf numFmtId="0" fontId="75" fillId="0" borderId="0" xfId="19" applyFont="1" applyFill="1" applyAlignment="1">
      <alignment vertical="center"/>
    </xf>
    <xf numFmtId="0" fontId="108" fillId="0" borderId="66" xfId="19" applyFont="1" applyFill="1" applyBorder="1" applyAlignment="1">
      <alignment horizontal="left" vertical="top" wrapText="1"/>
    </xf>
    <xf numFmtId="0" fontId="76" fillId="0" borderId="0" xfId="19" applyFont="1" applyFill="1" applyAlignment="1">
      <alignment vertical="center"/>
    </xf>
    <xf numFmtId="0" fontId="75" fillId="0" borderId="66" xfId="19" quotePrefix="1" applyFont="1" applyFill="1" applyBorder="1" applyAlignment="1">
      <alignment horizontal="left" vertical="top" wrapText="1"/>
    </xf>
    <xf numFmtId="0" fontId="76" fillId="0" borderId="66" xfId="19" quotePrefix="1" applyFont="1" applyFill="1" applyBorder="1" applyAlignment="1">
      <alignment horizontal="left" vertical="top" wrapText="1"/>
    </xf>
    <xf numFmtId="0" fontId="75" fillId="0" borderId="70" xfId="19" applyFont="1" applyFill="1" applyBorder="1" applyAlignment="1">
      <alignment horizontal="left" vertical="top" wrapText="1"/>
    </xf>
    <xf numFmtId="0" fontId="75" fillId="0" borderId="87" xfId="19" applyFont="1" applyFill="1" applyBorder="1" applyAlignment="1">
      <alignment horizontal="left" vertical="top" wrapText="1"/>
    </xf>
    <xf numFmtId="0" fontId="75" fillId="0" borderId="117" xfId="19" quotePrefix="1" applyFont="1" applyFill="1" applyBorder="1" applyAlignment="1">
      <alignment horizontal="left" vertical="top" wrapText="1"/>
    </xf>
    <xf numFmtId="0" fontId="75" fillId="0" borderId="86" xfId="19" quotePrefix="1" applyFont="1" applyFill="1" applyBorder="1" applyAlignment="1">
      <alignment horizontal="left" vertical="top" wrapText="1"/>
    </xf>
    <xf numFmtId="0" fontId="76" fillId="0" borderId="77" xfId="19" applyFont="1" applyFill="1" applyBorder="1" applyAlignment="1">
      <alignment horizontal="left" vertical="top" wrapText="1"/>
    </xf>
    <xf numFmtId="0" fontId="75" fillId="0" borderId="120" xfId="19" applyFont="1" applyFill="1" applyBorder="1" applyAlignment="1">
      <alignment horizontal="left" vertical="top" wrapText="1"/>
    </xf>
    <xf numFmtId="0" fontId="75" fillId="0" borderId="121" xfId="19" applyFont="1" applyFill="1" applyBorder="1" applyAlignment="1">
      <alignment horizontal="left" vertical="top" wrapText="1"/>
    </xf>
    <xf numFmtId="49" fontId="76" fillId="0" borderId="90" xfId="19" applyNumberFormat="1" applyFont="1" applyFill="1" applyBorder="1" applyAlignment="1">
      <alignment horizontal="center" vertical="top"/>
    </xf>
    <xf numFmtId="49" fontId="75" fillId="0" borderId="90" xfId="19" applyNumberFormat="1" applyFont="1" applyFill="1" applyBorder="1" applyAlignment="1">
      <alignment horizontal="center" vertical="top"/>
    </xf>
    <xf numFmtId="0" fontId="75" fillId="0" borderId="103" xfId="19" applyFont="1" applyFill="1" applyBorder="1" applyAlignment="1">
      <alignment horizontal="right" vertical="top" wrapText="1"/>
    </xf>
    <xf numFmtId="0" fontId="76" fillId="0" borderId="120" xfId="19" applyFont="1" applyFill="1" applyBorder="1" applyAlignment="1">
      <alignment horizontal="center" vertical="center" wrapText="1"/>
    </xf>
    <xf numFmtId="0" fontId="76" fillId="0" borderId="79" xfId="19" applyFont="1" applyFill="1" applyBorder="1" applyAlignment="1">
      <alignment horizontal="center" vertical="center" wrapText="1"/>
    </xf>
    <xf numFmtId="0" fontId="76" fillId="0" borderId="120" xfId="19" applyFont="1" applyFill="1" applyBorder="1" applyAlignment="1">
      <alignment horizontal="left" vertical="top" wrapText="1"/>
    </xf>
    <xf numFmtId="0" fontId="75" fillId="4" borderId="120" xfId="19" applyFont="1" applyFill="1" applyBorder="1" applyAlignment="1">
      <alignment horizontal="left" vertical="top" wrapText="1"/>
    </xf>
    <xf numFmtId="0" fontId="75" fillId="4" borderId="87" xfId="19" applyFont="1" applyFill="1" applyBorder="1" applyAlignment="1">
      <alignment horizontal="left" vertical="top" wrapText="1"/>
    </xf>
    <xf numFmtId="171" fontId="107" fillId="0" borderId="120" xfId="19" applyNumberFormat="1" applyFont="1" applyFill="1" applyBorder="1" applyAlignment="1">
      <alignment horizontal="right" vertical="center"/>
    </xf>
    <xf numFmtId="49" fontId="75" fillId="0" borderId="101" xfId="19" applyNumberFormat="1" applyFont="1" applyFill="1" applyBorder="1" applyAlignment="1">
      <alignment horizontal="center" vertical="top"/>
    </xf>
    <xf numFmtId="0" fontId="77" fillId="0" borderId="91" xfId="19" applyFont="1" applyFill="1" applyBorder="1" applyAlignment="1">
      <alignment horizontal="center" wrapText="1"/>
    </xf>
    <xf numFmtId="2" fontId="76" fillId="0" borderId="90" xfId="19" applyNumberFormat="1" applyFont="1" applyFill="1" applyBorder="1" applyAlignment="1">
      <alignment horizontal="center" vertical="top"/>
    </xf>
    <xf numFmtId="49" fontId="75" fillId="0" borderId="86" xfId="19" applyNumberFormat="1" applyFont="1" applyFill="1" applyBorder="1" applyAlignment="1">
      <alignment horizontal="center" vertical="top"/>
    </xf>
    <xf numFmtId="49" fontId="76" fillId="0" borderId="86" xfId="19" applyNumberFormat="1" applyFont="1" applyFill="1" applyBorder="1" applyAlignment="1">
      <alignment horizontal="center" vertical="top"/>
    </xf>
    <xf numFmtId="49" fontId="76" fillId="0" borderId="101" xfId="19" applyNumberFormat="1" applyFont="1" applyFill="1" applyBorder="1" applyAlignment="1">
      <alignment horizontal="center" vertical="top"/>
    </xf>
    <xf numFmtId="0" fontId="75" fillId="0" borderId="43" xfId="19" applyFont="1" applyFill="1" applyBorder="1" applyAlignment="1">
      <alignment horizontal="left" vertical="top" wrapText="1"/>
    </xf>
    <xf numFmtId="0" fontId="75" fillId="0" borderId="115" xfId="19" applyFont="1" applyFill="1" applyBorder="1" applyAlignment="1">
      <alignment horizontal="center" vertical="center"/>
    </xf>
    <xf numFmtId="0" fontId="28" fillId="0" borderId="43" xfId="8" applyFont="1" applyFill="1" applyBorder="1" applyAlignment="1">
      <alignment horizontal="left" vertical="center"/>
    </xf>
    <xf numFmtId="0" fontId="74" fillId="0" borderId="43" xfId="8" applyFont="1" applyFill="1" applyBorder="1" applyAlignment="1">
      <alignment horizontal="left" vertical="center"/>
    </xf>
    <xf numFmtId="0" fontId="75" fillId="0" borderId="66" xfId="19" applyFont="1" applyFill="1" applyBorder="1" applyAlignment="1">
      <alignment vertical="top" wrapText="1"/>
    </xf>
    <xf numFmtId="0" fontId="76" fillId="0" borderId="66" xfId="19" applyFont="1" applyFill="1" applyBorder="1" applyAlignment="1">
      <alignment vertical="top" wrapText="1"/>
    </xf>
    <xf numFmtId="49" fontId="76" fillId="0" borderId="0" xfId="19" applyNumberFormat="1" applyFont="1" applyFill="1" applyBorder="1" applyAlignment="1">
      <alignment horizontal="center" vertical="top"/>
    </xf>
    <xf numFmtId="0" fontId="75" fillId="0" borderId="97" xfId="19" applyFont="1" applyFill="1" applyBorder="1" applyAlignment="1">
      <alignment horizontal="left" vertical="top" wrapText="1"/>
    </xf>
    <xf numFmtId="0" fontId="75" fillId="0" borderId="0" xfId="19" applyFont="1" applyFill="1" applyBorder="1" applyAlignment="1">
      <alignment vertical="center" wrapText="1"/>
    </xf>
    <xf numFmtId="0" fontId="28" fillId="0" borderId="0" xfId="8" applyFill="1" applyAlignment="1">
      <alignment vertical="center"/>
    </xf>
    <xf numFmtId="0" fontId="28" fillId="0" borderId="0" xfId="8" applyFill="1" applyBorder="1" applyAlignment="1">
      <alignment vertical="center"/>
    </xf>
    <xf numFmtId="0" fontId="59" fillId="0" borderId="92" xfId="8" applyFont="1" applyFill="1" applyBorder="1" applyAlignment="1">
      <alignment vertical="center"/>
    </xf>
    <xf numFmtId="0" fontId="28" fillId="0" borderId="93" xfId="8" applyFill="1" applyBorder="1" applyAlignment="1">
      <alignment vertical="center"/>
    </xf>
    <xf numFmtId="0" fontId="76" fillId="0" borderId="91" xfId="19" applyFont="1" applyFill="1" applyBorder="1" applyAlignment="1">
      <alignment horizontal="center" vertical="center" wrapText="1"/>
    </xf>
    <xf numFmtId="171" fontId="107" fillId="0" borderId="43" xfId="19" applyNumberFormat="1" applyFont="1" applyFill="1" applyBorder="1" applyAlignment="1">
      <alignment horizontal="right" vertical="center"/>
    </xf>
    <xf numFmtId="0" fontId="77" fillId="0" borderId="43" xfId="19" applyFont="1" applyFill="1" applyBorder="1" applyAlignment="1">
      <alignment horizontal="center" vertical="center" wrapText="1"/>
    </xf>
    <xf numFmtId="0" fontId="76" fillId="0" borderId="43" xfId="19" applyFont="1" applyFill="1" applyBorder="1" applyAlignment="1">
      <alignment horizontal="center" vertical="center" wrapText="1"/>
    </xf>
    <xf numFmtId="171" fontId="74" fillId="0" borderId="43" xfId="19" applyNumberFormat="1" applyFont="1" applyFill="1" applyBorder="1" applyAlignment="1">
      <alignment horizontal="right" vertical="center"/>
    </xf>
    <xf numFmtId="0" fontId="77" fillId="0" borderId="66" xfId="19" applyFont="1" applyFill="1" applyBorder="1" applyAlignment="1">
      <alignment horizontal="center" vertical="center" wrapText="1"/>
    </xf>
    <xf numFmtId="171" fontId="107" fillId="0" borderId="104" xfId="19" applyNumberFormat="1" applyFont="1" applyFill="1" applyBorder="1" applyAlignment="1">
      <alignment horizontal="right" vertical="center"/>
    </xf>
    <xf numFmtId="49" fontId="75" fillId="0" borderId="71" xfId="19" applyNumberFormat="1" applyFont="1" applyFill="1" applyBorder="1" applyAlignment="1">
      <alignment horizontal="center" vertical="top"/>
    </xf>
    <xf numFmtId="49" fontId="76" fillId="0" borderId="71" xfId="19" applyNumberFormat="1" applyFont="1" applyFill="1" applyBorder="1" applyAlignment="1">
      <alignment horizontal="center" vertical="top"/>
    </xf>
    <xf numFmtId="171" fontId="74" fillId="0" borderId="101" xfId="19" applyNumberFormat="1" applyFont="1" applyFill="1" applyBorder="1" applyAlignment="1">
      <alignment horizontal="right" vertical="center"/>
    </xf>
    <xf numFmtId="0" fontId="31" fillId="0" borderId="99" xfId="8" applyFont="1" applyBorder="1" applyAlignment="1">
      <alignment horizontal="center" vertical="top"/>
    </xf>
    <xf numFmtId="0" fontId="28" fillId="0" borderId="0" xfId="8" applyFill="1" applyAlignment="1">
      <alignment vertical="center"/>
    </xf>
    <xf numFmtId="0" fontId="28" fillId="0" borderId="0" xfId="8" applyFill="1" applyBorder="1" applyAlignment="1">
      <alignment vertical="center"/>
    </xf>
    <xf numFmtId="0" fontId="59" fillId="0" borderId="0" xfId="8" applyFont="1" applyFill="1" applyBorder="1" applyAlignment="1">
      <alignment vertical="center"/>
    </xf>
    <xf numFmtId="0" fontId="65" fillId="0" borderId="94" xfId="8" applyFont="1" applyFill="1" applyBorder="1" applyAlignment="1">
      <alignment horizontal="left" vertical="center"/>
    </xf>
    <xf numFmtId="0" fontId="62" fillId="0" borderId="97" xfId="8" applyFont="1" applyFill="1" applyBorder="1" applyAlignment="1">
      <alignment horizontal="left"/>
    </xf>
    <xf numFmtId="0" fontId="62" fillId="0" borderId="106" xfId="8" applyFont="1" applyFill="1" applyBorder="1" applyAlignment="1">
      <alignment horizontal="left" vertical="center"/>
    </xf>
    <xf numFmtId="0" fontId="76" fillId="0" borderId="86" xfId="19" applyFont="1" applyFill="1" applyBorder="1" applyAlignment="1">
      <alignment horizontal="center" vertical="center" wrapText="1"/>
    </xf>
    <xf numFmtId="0" fontId="76" fillId="0" borderId="101" xfId="19" applyFont="1" applyFill="1" applyBorder="1" applyAlignment="1">
      <alignment horizontal="center" vertical="center" wrapText="1"/>
    </xf>
    <xf numFmtId="0" fontId="76" fillId="0" borderId="87" xfId="19" applyFont="1" applyFill="1" applyBorder="1" applyAlignment="1">
      <alignment horizontal="center" vertical="center" wrapText="1"/>
    </xf>
    <xf numFmtId="171" fontId="74" fillId="0" borderId="91" xfId="19" applyNumberFormat="1" applyFont="1" applyFill="1" applyBorder="1" applyAlignment="1">
      <alignment horizontal="right" vertical="center"/>
    </xf>
    <xf numFmtId="0" fontId="76" fillId="0" borderId="91" xfId="19" applyFont="1" applyFill="1" applyBorder="1" applyAlignment="1">
      <alignment horizontal="center" vertical="center" wrapText="1"/>
    </xf>
    <xf numFmtId="171" fontId="107" fillId="0" borderId="91" xfId="19" applyNumberFormat="1" applyFont="1" applyFill="1" applyBorder="1" applyAlignment="1">
      <alignment horizontal="right" vertical="center"/>
    </xf>
    <xf numFmtId="171" fontId="107" fillId="0" borderId="104" xfId="19" applyNumberFormat="1" applyFont="1" applyFill="1" applyBorder="1" applyAlignment="1">
      <alignment horizontal="right" vertical="center"/>
    </xf>
    <xf numFmtId="0" fontId="75" fillId="0" borderId="66" xfId="19" applyFont="1" applyFill="1" applyBorder="1" applyAlignment="1">
      <alignment horizontal="right" vertical="top" wrapText="1"/>
    </xf>
    <xf numFmtId="0" fontId="75" fillId="0" borderId="117" xfId="19" applyFont="1" applyFill="1" applyBorder="1" applyAlignment="1">
      <alignment horizontal="left" vertical="top" wrapText="1"/>
    </xf>
    <xf numFmtId="0" fontId="75" fillId="0" borderId="86" xfId="19" applyFont="1" applyFill="1" applyBorder="1" applyAlignment="1">
      <alignment horizontal="left" vertical="top" wrapText="1"/>
    </xf>
    <xf numFmtId="49" fontId="75" fillId="0" borderId="71" xfId="19" applyNumberFormat="1" applyFont="1" applyFill="1" applyBorder="1" applyAlignment="1">
      <alignment horizontal="center" vertical="top"/>
    </xf>
    <xf numFmtId="171" fontId="74" fillId="0" borderId="43" xfId="19" applyNumberFormat="1" applyFont="1" applyFill="1" applyBorder="1" applyAlignment="1">
      <alignment horizontal="right" vertical="center"/>
    </xf>
    <xf numFmtId="171" fontId="74" fillId="0" borderId="90" xfId="19" applyNumberFormat="1" applyFont="1" applyFill="1" applyBorder="1" applyAlignment="1">
      <alignment horizontal="right" vertical="center"/>
    </xf>
    <xf numFmtId="0" fontId="76" fillId="0" borderId="66" xfId="19" applyFont="1" applyFill="1" applyBorder="1" applyAlignment="1">
      <alignment horizontal="right" vertical="top" wrapText="1"/>
    </xf>
    <xf numFmtId="0" fontId="76" fillId="0" borderId="117" xfId="19" applyFont="1" applyFill="1" applyBorder="1" applyAlignment="1">
      <alignment horizontal="left" vertical="top" wrapText="1"/>
    </xf>
    <xf numFmtId="0" fontId="76" fillId="0" borderId="86" xfId="19" applyFont="1" applyFill="1" applyBorder="1" applyAlignment="1">
      <alignment horizontal="left" vertical="top" wrapText="1"/>
    </xf>
    <xf numFmtId="49" fontId="76" fillId="0" borderId="71" xfId="19" applyNumberFormat="1" applyFont="1" applyFill="1" applyBorder="1" applyAlignment="1">
      <alignment horizontal="center" vertical="top"/>
    </xf>
    <xf numFmtId="171" fontId="107" fillId="0" borderId="43" xfId="19" applyNumberFormat="1" applyFont="1" applyFill="1" applyBorder="1" applyAlignment="1">
      <alignment horizontal="right" vertical="center"/>
    </xf>
    <xf numFmtId="171" fontId="107" fillId="0" borderId="90" xfId="19" applyNumberFormat="1" applyFont="1" applyFill="1" applyBorder="1" applyAlignment="1">
      <alignment horizontal="right" vertical="center"/>
    </xf>
    <xf numFmtId="171" fontId="74" fillId="0" borderId="101" xfId="19" applyNumberFormat="1" applyFont="1" applyFill="1" applyBorder="1" applyAlignment="1">
      <alignment horizontal="right" vertical="center"/>
    </xf>
    <xf numFmtId="0" fontId="77" fillId="0" borderId="66" xfId="19" applyFont="1" applyFill="1" applyBorder="1" applyAlignment="1">
      <alignment horizontal="center" vertical="center" wrapText="1"/>
    </xf>
    <xf numFmtId="0" fontId="77" fillId="0" borderId="43" xfId="19" applyFont="1" applyFill="1" applyBorder="1" applyAlignment="1">
      <alignment horizontal="center" vertical="center" wrapText="1"/>
    </xf>
    <xf numFmtId="0" fontId="76" fillId="0" borderId="77" xfId="19" applyFont="1" applyFill="1" applyBorder="1" applyAlignment="1">
      <alignment horizontal="center" vertical="center" wrapText="1"/>
    </xf>
    <xf numFmtId="0" fontId="76" fillId="0" borderId="70" xfId="19" applyFont="1" applyFill="1" applyBorder="1" applyAlignment="1">
      <alignment horizontal="right" vertical="top" wrapText="1"/>
    </xf>
    <xf numFmtId="0" fontId="76" fillId="0" borderId="87" xfId="19" applyFont="1" applyFill="1" applyBorder="1" applyAlignment="1">
      <alignment horizontal="left" vertical="top" wrapText="1"/>
    </xf>
    <xf numFmtId="0" fontId="28" fillId="0" borderId="0" xfId="8" applyFill="1" applyBorder="1" applyAlignment="1">
      <alignment vertical="center"/>
    </xf>
    <xf numFmtId="0" fontId="59" fillId="0" borderId="92" xfId="8" applyFont="1" applyFill="1" applyBorder="1" applyAlignment="1">
      <alignment vertical="center"/>
    </xf>
    <xf numFmtId="0" fontId="74" fillId="0" borderId="89" xfId="8" applyFont="1" applyFill="1" applyBorder="1" applyAlignment="1">
      <alignment horizontal="left" vertical="center"/>
    </xf>
    <xf numFmtId="0" fontId="28" fillId="0" borderId="93" xfId="8" applyFill="1" applyBorder="1" applyAlignment="1">
      <alignment vertical="center"/>
    </xf>
    <xf numFmtId="0" fontId="76" fillId="0" borderId="106" xfId="19" applyFont="1" applyFill="1" applyBorder="1" applyAlignment="1">
      <alignment horizontal="center" vertical="center" wrapText="1"/>
    </xf>
    <xf numFmtId="0" fontId="28" fillId="7" borderId="0" xfId="8" applyFill="1" applyAlignment="1">
      <alignment vertical="center"/>
    </xf>
    <xf numFmtId="0" fontId="62" fillId="7" borderId="0" xfId="8" applyFont="1" applyFill="1" applyBorder="1" applyAlignment="1">
      <alignment horizontal="left"/>
    </xf>
    <xf numFmtId="0" fontId="62" fillId="7" borderId="95" xfId="8" applyFont="1" applyFill="1" applyBorder="1" applyAlignment="1">
      <alignment horizontal="left" vertical="center"/>
    </xf>
    <xf numFmtId="0" fontId="65" fillId="7" borderId="95" xfId="8" applyFont="1" applyFill="1" applyBorder="1" applyAlignment="1">
      <alignment horizontal="left" vertical="center"/>
    </xf>
    <xf numFmtId="0" fontId="66" fillId="7" borderId="95" xfId="8" applyFont="1" applyFill="1" applyBorder="1" applyAlignment="1">
      <alignment horizontal="left" vertical="center"/>
    </xf>
    <xf numFmtId="0" fontId="65" fillId="7" borderId="96" xfId="8" applyFont="1" applyFill="1" applyBorder="1" applyAlignment="1">
      <alignment horizontal="left" vertical="center"/>
    </xf>
    <xf numFmtId="0" fontId="62" fillId="7" borderId="94" xfId="8" applyFont="1" applyFill="1" applyBorder="1" applyAlignment="1">
      <alignment horizontal="left" vertical="center"/>
    </xf>
    <xf numFmtId="0" fontId="66" fillId="7" borderId="0" xfId="8" applyFont="1" applyFill="1" applyBorder="1" applyAlignment="1">
      <alignment horizontal="left"/>
    </xf>
    <xf numFmtId="0" fontId="65" fillId="7" borderId="0" xfId="8" applyFont="1" applyFill="1" applyBorder="1" applyAlignment="1">
      <alignment horizontal="left" vertical="center"/>
    </xf>
    <xf numFmtId="0" fontId="66" fillId="7" borderId="0" xfId="8" applyFont="1" applyFill="1" applyBorder="1" applyAlignment="1">
      <alignment horizontal="left" vertical="center"/>
    </xf>
    <xf numFmtId="0" fontId="68" fillId="7" borderId="0" xfId="8" applyFont="1" applyFill="1" applyBorder="1" applyAlignment="1">
      <alignment horizontal="center" vertical="center"/>
    </xf>
    <xf numFmtId="0" fontId="94" fillId="7" borderId="99" xfId="8" applyFont="1" applyFill="1" applyBorder="1" applyAlignment="1">
      <alignment horizontal="left"/>
    </xf>
    <xf numFmtId="0" fontId="65" fillId="7" borderId="99" xfId="8" applyFont="1" applyFill="1" applyBorder="1" applyAlignment="1">
      <alignment horizontal="left" vertical="center"/>
    </xf>
    <xf numFmtId="0" fontId="66" fillId="7" borderId="99" xfId="8" applyFont="1" applyFill="1" applyBorder="1" applyAlignment="1">
      <alignment horizontal="left" vertical="center"/>
    </xf>
    <xf numFmtId="0" fontId="62" fillId="7" borderId="97" xfId="8" applyFont="1" applyFill="1" applyBorder="1" applyAlignment="1">
      <alignment vertical="center"/>
    </xf>
    <xf numFmtId="0" fontId="66" fillId="7" borderId="0" xfId="8" applyFont="1" applyFill="1" applyBorder="1" applyAlignment="1">
      <alignment horizontal="center" vertical="center"/>
    </xf>
    <xf numFmtId="0" fontId="72" fillId="0" borderId="97" xfId="8" applyFont="1" applyFill="1" applyBorder="1" applyAlignment="1">
      <alignment horizontal="left" vertical="center"/>
    </xf>
    <xf numFmtId="0" fontId="31" fillId="0" borderId="99" xfId="8" applyFont="1" applyFill="1" applyBorder="1" applyAlignment="1">
      <alignment horizontal="center" vertical="top"/>
    </xf>
    <xf numFmtId="0" fontId="25" fillId="7" borderId="65" xfId="8" applyFont="1" applyFill="1" applyBorder="1" applyAlignment="1" applyProtection="1">
      <alignment horizontal="center" wrapText="1"/>
      <protection locked="0"/>
    </xf>
    <xf numFmtId="0" fontId="28" fillId="0" borderId="92" xfId="8" applyFill="1" applyBorder="1" applyAlignment="1">
      <alignment vertical="center"/>
    </xf>
    <xf numFmtId="0" fontId="59" fillId="0" borderId="29" xfId="8" applyFont="1" applyFill="1" applyBorder="1" applyAlignment="1">
      <alignment horizontal="left" vertical="center"/>
    </xf>
    <xf numFmtId="0" fontId="66" fillId="0" borderId="97" xfId="8" applyFont="1" applyFill="1" applyBorder="1" applyAlignment="1">
      <alignment horizontal="left" vertical="center"/>
    </xf>
    <xf numFmtId="0" fontId="62" fillId="0" borderId="93" xfId="8" applyFont="1" applyFill="1" applyBorder="1" applyAlignment="1">
      <alignment horizontal="left" vertical="center"/>
    </xf>
    <xf numFmtId="0" fontId="66" fillId="0" borderId="93" xfId="8" applyFont="1" applyFill="1" applyBorder="1" applyAlignment="1">
      <alignment horizontal="left" vertical="center"/>
    </xf>
    <xf numFmtId="0" fontId="59" fillId="7" borderId="0" xfId="8" applyFont="1" applyFill="1" applyBorder="1" applyAlignment="1">
      <alignment vertical="center"/>
    </xf>
    <xf numFmtId="0" fontId="28" fillId="7" borderId="0" xfId="8" applyFill="1" applyBorder="1" applyAlignment="1">
      <alignment vertical="center"/>
    </xf>
    <xf numFmtId="0" fontId="75" fillId="0" borderId="108" xfId="19" applyFont="1" applyFill="1" applyBorder="1" applyAlignment="1">
      <alignment horizontal="left" vertical="top" wrapText="1"/>
    </xf>
    <xf numFmtId="171" fontId="74" fillId="0" borderId="111" xfId="19" applyNumberFormat="1" applyFont="1" applyFill="1" applyBorder="1" applyAlignment="1">
      <alignment horizontal="right" vertical="center"/>
    </xf>
    <xf numFmtId="0" fontId="74" fillId="0" borderId="67" xfId="19" applyFont="1" applyFill="1" applyBorder="1" applyAlignment="1">
      <alignment horizontal="right" vertical="center" wrapText="1"/>
    </xf>
    <xf numFmtId="171" fontId="74" fillId="0" borderId="75" xfId="19" applyNumberFormat="1" applyFont="1" applyFill="1" applyBorder="1" applyAlignment="1">
      <alignment horizontal="right" vertical="center"/>
    </xf>
    <xf numFmtId="0" fontId="76" fillId="0" borderId="108" xfId="19" applyFont="1" applyFill="1" applyBorder="1" applyAlignment="1">
      <alignment horizontal="left" vertical="top" wrapText="1"/>
    </xf>
    <xf numFmtId="0" fontId="58" fillId="0" borderId="0" xfId="19" quotePrefix="1" applyFont="1" applyFill="1" applyBorder="1" applyAlignment="1">
      <alignment horizontal="left" vertical="center"/>
    </xf>
    <xf numFmtId="0" fontId="76" fillId="0" borderId="95" xfId="19" applyFont="1" applyFill="1" applyBorder="1" applyAlignment="1">
      <alignment horizontal="center" vertical="center" wrapText="1"/>
    </xf>
    <xf numFmtId="0" fontId="76" fillId="0" borderId="105" xfId="19" applyFont="1" applyFill="1" applyBorder="1" applyAlignment="1">
      <alignment horizontal="center" vertical="center" wrapText="1"/>
    </xf>
    <xf numFmtId="0" fontId="75" fillId="0" borderId="107" xfId="19" applyFont="1" applyFill="1" applyBorder="1" applyAlignment="1">
      <alignment horizontal="left" vertical="top" wrapText="1"/>
    </xf>
    <xf numFmtId="0" fontId="75" fillId="0" borderId="121" xfId="19" applyFont="1" applyFill="1" applyBorder="1" applyAlignment="1">
      <alignment horizontal="right" vertical="top" wrapText="1"/>
    </xf>
    <xf numFmtId="0" fontId="77" fillId="0" borderId="63" xfId="19" applyFont="1" applyFill="1" applyBorder="1" applyAlignment="1">
      <alignment horizontal="center" wrapText="1"/>
    </xf>
    <xf numFmtId="0" fontId="77" fillId="0" borderId="113" xfId="19" applyFont="1" applyFill="1" applyBorder="1" applyAlignment="1">
      <alignment horizontal="center" wrapText="1"/>
    </xf>
    <xf numFmtId="0" fontId="77" fillId="0" borderId="114" xfId="19" applyFont="1" applyFill="1" applyBorder="1" applyAlignment="1">
      <alignment horizontal="center" wrapText="1"/>
    </xf>
    <xf numFmtId="0" fontId="76" fillId="0" borderId="74" xfId="19" applyFont="1" applyFill="1" applyBorder="1" applyAlignment="1">
      <alignment horizontal="left" vertical="top"/>
    </xf>
    <xf numFmtId="49" fontId="75" fillId="0" borderId="110" xfId="19" applyNumberFormat="1" applyFont="1" applyFill="1" applyBorder="1" applyAlignment="1">
      <alignment horizontal="center" vertical="top"/>
    </xf>
    <xf numFmtId="49" fontId="75" fillId="0" borderId="137" xfId="19" applyNumberFormat="1" applyFont="1" applyFill="1" applyBorder="1" applyAlignment="1">
      <alignment horizontal="center" vertical="top"/>
    </xf>
    <xf numFmtId="0" fontId="75" fillId="0" borderId="74" xfId="19" applyFont="1" applyFill="1" applyBorder="1" applyAlignment="1">
      <alignment horizontal="left" vertical="top" wrapText="1"/>
    </xf>
    <xf numFmtId="0" fontId="75" fillId="0" borderId="74" xfId="19" applyFont="1" applyFill="1" applyBorder="1" applyAlignment="1">
      <alignment horizontal="right" vertical="top" wrapText="1"/>
    </xf>
    <xf numFmtId="0" fontId="76" fillId="0" borderId="74" xfId="19" applyFont="1" applyFill="1" applyBorder="1" applyAlignment="1">
      <alignment horizontal="left" vertical="top" wrapText="1"/>
    </xf>
    <xf numFmtId="49" fontId="76" fillId="0" borderId="75" xfId="19" applyNumberFormat="1" applyFont="1" applyFill="1" applyBorder="1" applyAlignment="1">
      <alignment horizontal="center" vertical="top"/>
    </xf>
    <xf numFmtId="171" fontId="107" fillId="0" borderId="75" xfId="19" applyNumberFormat="1" applyFont="1" applyFill="1" applyBorder="1" applyAlignment="1">
      <alignment horizontal="right" vertical="center"/>
    </xf>
    <xf numFmtId="171" fontId="107" fillId="0" borderId="76" xfId="19" applyNumberFormat="1" applyFont="1" applyFill="1" applyBorder="1" applyAlignment="1">
      <alignment horizontal="right" vertical="center"/>
    </xf>
    <xf numFmtId="171" fontId="74" fillId="0" borderId="111" xfId="19" applyNumberFormat="1" applyFont="1" applyFill="1" applyBorder="1" applyAlignment="1">
      <alignment horizontal="right" vertical="center"/>
    </xf>
    <xf numFmtId="171" fontId="74" fillId="0" borderId="91" xfId="19" applyNumberFormat="1" applyFont="1" applyFill="1" applyBorder="1" applyAlignment="1">
      <alignment horizontal="right" vertical="center"/>
    </xf>
    <xf numFmtId="171" fontId="74" fillId="0" borderId="104" xfId="19" applyNumberFormat="1" applyFont="1" applyFill="1" applyBorder="1" applyAlignment="1">
      <alignment horizontal="right" vertical="center"/>
    </xf>
    <xf numFmtId="0" fontId="76" fillId="0" borderId="106" xfId="19" applyFont="1" applyFill="1" applyBorder="1" applyAlignment="1">
      <alignment horizontal="center" vertical="center" wrapText="1"/>
    </xf>
    <xf numFmtId="0" fontId="76" fillId="0" borderId="86" xfId="19" applyFont="1" applyFill="1" applyBorder="1" applyAlignment="1">
      <alignment horizontal="center" vertical="center" wrapText="1"/>
    </xf>
    <xf numFmtId="0" fontId="76" fillId="0" borderId="66" xfId="19" applyFont="1" applyFill="1" applyBorder="1" applyAlignment="1">
      <alignment horizontal="right" vertical="top" wrapText="1"/>
    </xf>
    <xf numFmtId="171" fontId="74" fillId="0" borderId="43" xfId="19" applyNumberFormat="1" applyFont="1" applyFill="1" applyBorder="1" applyAlignment="1">
      <alignment horizontal="right" vertical="center"/>
    </xf>
    <xf numFmtId="171" fontId="74" fillId="0" borderId="90" xfId="19" applyNumberFormat="1" applyFont="1" applyFill="1" applyBorder="1" applyAlignment="1">
      <alignment horizontal="right" vertical="center"/>
    </xf>
    <xf numFmtId="171" fontId="74" fillId="0" borderId="75" xfId="19" applyNumberFormat="1" applyFont="1" applyFill="1" applyBorder="1" applyAlignment="1">
      <alignment horizontal="right" vertical="center"/>
    </xf>
    <xf numFmtId="171" fontId="107" fillId="0" borderId="43" xfId="19" applyNumberFormat="1" applyFont="1" applyFill="1" applyBorder="1" applyAlignment="1">
      <alignment horizontal="right" vertical="center"/>
    </xf>
    <xf numFmtId="171" fontId="107" fillId="0" borderId="90" xfId="19" applyNumberFormat="1" applyFont="1" applyFill="1" applyBorder="1" applyAlignment="1">
      <alignment horizontal="right" vertical="center"/>
    </xf>
    <xf numFmtId="171" fontId="107" fillId="0" borderId="91" xfId="19" applyNumberFormat="1" applyFont="1" applyFill="1" applyBorder="1" applyAlignment="1">
      <alignment horizontal="right" vertical="center"/>
    </xf>
    <xf numFmtId="171" fontId="107" fillId="0" borderId="104" xfId="19" applyNumberFormat="1" applyFont="1" applyFill="1" applyBorder="1" applyAlignment="1">
      <alignment horizontal="right" vertical="center"/>
    </xf>
    <xf numFmtId="0" fontId="76" fillId="0" borderId="43" xfId="19" applyFont="1" applyFill="1" applyBorder="1" applyAlignment="1">
      <alignment horizontal="left" vertical="top" wrapText="1"/>
    </xf>
    <xf numFmtId="0" fontId="75" fillId="0" borderId="66" xfId="19" applyFont="1" applyFill="1" applyBorder="1" applyAlignment="1">
      <alignment horizontal="right" vertical="top" wrapText="1"/>
    </xf>
    <xf numFmtId="0" fontId="75" fillId="0" borderId="117" xfId="19" applyFont="1" applyFill="1" applyBorder="1" applyAlignment="1">
      <alignment horizontal="left" vertical="top" wrapText="1"/>
    </xf>
    <xf numFmtId="0" fontId="75" fillId="0" borderId="86" xfId="19" applyFont="1" applyFill="1" applyBorder="1" applyAlignment="1">
      <alignment horizontal="left" vertical="top" wrapText="1"/>
    </xf>
    <xf numFmtId="49" fontId="75" fillId="0" borderId="71" xfId="19" applyNumberFormat="1" applyFont="1" applyFill="1" applyBorder="1" applyAlignment="1">
      <alignment horizontal="center" vertical="top"/>
    </xf>
    <xf numFmtId="0" fontId="76" fillId="0" borderId="117" xfId="19" applyFont="1" applyFill="1" applyBorder="1" applyAlignment="1">
      <alignment horizontal="left" vertical="top" wrapText="1"/>
    </xf>
    <xf numFmtId="0" fontId="76" fillId="0" borderId="86" xfId="19" applyFont="1" applyFill="1" applyBorder="1" applyAlignment="1">
      <alignment horizontal="left" vertical="top" wrapText="1"/>
    </xf>
    <xf numFmtId="49" fontId="76" fillId="0" borderId="71" xfId="19" applyNumberFormat="1" applyFont="1" applyFill="1" applyBorder="1" applyAlignment="1">
      <alignment horizontal="center" vertical="top"/>
    </xf>
    <xf numFmtId="171" fontId="74" fillId="0" borderId="101" xfId="19" applyNumberFormat="1" applyFont="1" applyFill="1" applyBorder="1" applyAlignment="1">
      <alignment horizontal="right" vertical="center"/>
    </xf>
    <xf numFmtId="171" fontId="107" fillId="0" borderId="118" xfId="19" applyNumberFormat="1" applyFont="1" applyFill="1" applyBorder="1" applyAlignment="1">
      <alignment horizontal="right" vertical="center"/>
    </xf>
    <xf numFmtId="0" fontId="75" fillId="0" borderId="74" xfId="19" applyFont="1" applyFill="1" applyBorder="1" applyAlignment="1">
      <alignment horizontal="right" vertical="top" wrapText="1"/>
    </xf>
    <xf numFmtId="0" fontId="75" fillId="0" borderId="108" xfId="19" applyFont="1" applyFill="1" applyBorder="1" applyAlignment="1">
      <alignment horizontal="left" vertical="top" wrapText="1"/>
    </xf>
    <xf numFmtId="0" fontId="76" fillId="0" borderId="120" xfId="19" applyFont="1" applyFill="1" applyBorder="1" applyAlignment="1">
      <alignment horizontal="center" vertical="center" wrapText="1"/>
    </xf>
    <xf numFmtId="0" fontId="75" fillId="4" borderId="117" xfId="19" applyFont="1" applyFill="1" applyBorder="1" applyAlignment="1">
      <alignment horizontal="left" vertical="top" wrapText="1"/>
    </xf>
    <xf numFmtId="0" fontId="75" fillId="4" borderId="86" xfId="19" applyFont="1" applyFill="1" applyBorder="1" applyAlignment="1">
      <alignment horizontal="left" vertical="top" wrapText="1"/>
    </xf>
    <xf numFmtId="0" fontId="76" fillId="0" borderId="70" xfId="19" applyFont="1" applyFill="1" applyBorder="1" applyAlignment="1">
      <alignment horizontal="right" vertical="top" wrapText="1"/>
    </xf>
    <xf numFmtId="0" fontId="75" fillId="0" borderId="70" xfId="19" applyFont="1" applyFill="1" applyBorder="1" applyAlignment="1">
      <alignment horizontal="left" vertical="top" wrapText="1"/>
    </xf>
    <xf numFmtId="0" fontId="76" fillId="0" borderId="70" xfId="19" applyFont="1" applyFill="1" applyBorder="1" applyAlignment="1">
      <alignment horizontal="left" vertical="top" wrapText="1"/>
    </xf>
    <xf numFmtId="0" fontId="76" fillId="0" borderId="66" xfId="19" applyFont="1" applyFill="1" applyBorder="1" applyAlignment="1">
      <alignment horizontal="left" vertical="top" wrapText="1"/>
    </xf>
    <xf numFmtId="0" fontId="76" fillId="0" borderId="43" xfId="8" applyFont="1" applyFill="1" applyBorder="1" applyAlignment="1">
      <alignment horizontal="center" vertical="center" wrapText="1"/>
    </xf>
    <xf numFmtId="0" fontId="77" fillId="0" borderId="66" xfId="8" applyFont="1" applyFill="1" applyBorder="1" applyAlignment="1">
      <alignment horizontal="center" vertical="center" wrapText="1"/>
    </xf>
    <xf numFmtId="0" fontId="77" fillId="0" borderId="43" xfId="8" applyFont="1" applyFill="1" applyBorder="1" applyAlignment="1">
      <alignment horizontal="center" vertical="center" wrapText="1"/>
    </xf>
    <xf numFmtId="0" fontId="76" fillId="0" borderId="91" xfId="19" applyFont="1" applyFill="1" applyBorder="1" applyAlignment="1">
      <alignment horizontal="center" vertical="center" wrapText="1"/>
    </xf>
    <xf numFmtId="0" fontId="74" fillId="0" borderId="89" xfId="8" applyFont="1" applyFill="1" applyBorder="1" applyAlignment="1">
      <alignment horizontal="left" vertical="center"/>
    </xf>
    <xf numFmtId="0" fontId="76" fillId="0" borderId="87" xfId="19" applyFont="1" applyFill="1" applyBorder="1" applyAlignment="1">
      <alignment horizontal="left" vertical="top" wrapText="1"/>
    </xf>
    <xf numFmtId="0" fontId="75" fillId="0" borderId="106" xfId="19" applyFont="1" applyFill="1" applyBorder="1" applyAlignment="1">
      <alignment horizontal="left" vertical="top" wrapText="1"/>
    </xf>
    <xf numFmtId="171" fontId="74" fillId="0" borderId="115" xfId="19" applyNumberFormat="1" applyFont="1" applyFill="1" applyBorder="1" applyAlignment="1">
      <alignment horizontal="right" vertical="center"/>
    </xf>
    <xf numFmtId="0" fontId="74" fillId="0" borderId="65" xfId="19" applyFont="1" applyFill="1" applyBorder="1" applyAlignment="1">
      <alignment horizontal="right" vertical="center" wrapText="1"/>
    </xf>
    <xf numFmtId="171" fontId="107" fillId="0" borderId="13" xfId="19" applyNumberFormat="1" applyFont="1" applyFill="1" applyBorder="1" applyAlignment="1">
      <alignment horizontal="right" vertical="center"/>
    </xf>
    <xf numFmtId="0" fontId="107" fillId="0" borderId="54" xfId="19" applyFont="1" applyFill="1" applyBorder="1" applyAlignment="1">
      <alignment horizontal="right" vertical="center" wrapText="1"/>
    </xf>
    <xf numFmtId="0" fontId="74" fillId="0" borderId="54" xfId="19" applyFont="1" applyFill="1" applyBorder="1" applyAlignment="1">
      <alignment horizontal="right" vertical="center" wrapText="1"/>
    </xf>
    <xf numFmtId="0" fontId="21" fillId="0" borderId="0" xfId="0" applyFont="1" applyAlignment="1">
      <alignment horizontal="center" vertical="center"/>
    </xf>
    <xf numFmtId="0" fontId="21" fillId="0" borderId="0" xfId="0" applyFont="1" applyAlignment="1">
      <alignment horizontal="left" vertical="center"/>
    </xf>
    <xf numFmtId="0" fontId="7" fillId="0" borderId="0" xfId="0" applyFont="1" applyAlignment="1">
      <alignment horizontal="left" vertical="center"/>
    </xf>
    <xf numFmtId="0" fontId="25" fillId="11" borderId="62" xfId="0" applyFont="1" applyFill="1" applyBorder="1" applyAlignment="1" applyProtection="1">
      <alignment horizontal="left" vertical="top" wrapText="1"/>
    </xf>
    <xf numFmtId="0" fontId="109" fillId="0" borderId="0" xfId="0" applyFont="1" applyAlignment="1">
      <alignment vertical="center"/>
    </xf>
    <xf numFmtId="0" fontId="35" fillId="0" borderId="0" xfId="0" applyFont="1" applyAlignment="1">
      <alignment vertical="center"/>
    </xf>
    <xf numFmtId="0" fontId="110" fillId="0" borderId="0" xfId="0" applyFont="1" applyAlignment="1">
      <alignment vertical="center"/>
    </xf>
    <xf numFmtId="0" fontId="75" fillId="0" borderId="0" xfId="19" applyFont="1" applyFill="1" applyAlignment="1">
      <alignment horizontal="left" vertical="center" wrapText="1"/>
    </xf>
    <xf numFmtId="3" fontId="25" fillId="7" borderId="62" xfId="2" applyNumberFormat="1" applyFont="1" applyFill="1" applyBorder="1" applyAlignment="1" applyProtection="1">
      <alignment vertical="center"/>
    </xf>
    <xf numFmtId="3" fontId="31" fillId="7" borderId="62" xfId="2" applyNumberFormat="1" applyFont="1" applyFill="1" applyBorder="1" applyAlignment="1" applyProtection="1">
      <alignment vertical="center"/>
    </xf>
    <xf numFmtId="0" fontId="25" fillId="7" borderId="0" xfId="2" applyFont="1" applyFill="1" applyAlignment="1">
      <alignment vertical="center"/>
    </xf>
    <xf numFmtId="3" fontId="26" fillId="7" borderId="62" xfId="2" applyNumberFormat="1" applyFont="1" applyFill="1" applyBorder="1" applyAlignment="1" applyProtection="1">
      <alignment vertical="center"/>
    </xf>
    <xf numFmtId="3" fontId="29" fillId="7" borderId="62" xfId="2" applyNumberFormat="1" applyFont="1" applyFill="1" applyBorder="1" applyAlignment="1">
      <alignment vertical="center"/>
    </xf>
    <xf numFmtId="3" fontId="29" fillId="7" borderId="0" xfId="2" applyNumberFormat="1" applyFont="1" applyFill="1" applyBorder="1" applyAlignment="1">
      <alignment vertical="center"/>
    </xf>
    <xf numFmtId="3" fontId="29" fillId="7" borderId="0" xfId="2" applyNumberFormat="1" applyFont="1" applyFill="1" applyAlignment="1">
      <alignment vertical="center"/>
    </xf>
    <xf numFmtId="3" fontId="29" fillId="7" borderId="62" xfId="2" applyNumberFormat="1" applyFont="1" applyFill="1" applyBorder="1"/>
    <xf numFmtId="3" fontId="26" fillId="7" borderId="62" xfId="2" applyNumberFormat="1" applyFont="1" applyFill="1" applyBorder="1" applyAlignment="1">
      <alignment vertical="center"/>
    </xf>
    <xf numFmtId="3" fontId="25" fillId="7" borderId="62" xfId="2" applyNumberFormat="1" applyFont="1" applyFill="1" applyBorder="1" applyAlignment="1">
      <alignment vertical="center"/>
    </xf>
    <xf numFmtId="3" fontId="31" fillId="7" borderId="62" xfId="2" applyNumberFormat="1" applyFont="1" applyFill="1" applyBorder="1" applyAlignment="1">
      <alignment vertical="center"/>
    </xf>
    <xf numFmtId="0" fontId="8" fillId="0" borderId="0" xfId="0" applyFont="1" applyAlignment="1">
      <alignment horizontal="justify" vertical="top"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 fillId="0" borderId="136" xfId="0" applyFont="1" applyBorder="1" applyAlignment="1"/>
    <xf numFmtId="0" fontId="0" fillId="0" borderId="0" xfId="0" applyAlignment="1">
      <alignment horizontal="justify" vertical="top" wrapText="1"/>
    </xf>
    <xf numFmtId="49" fontId="0" fillId="0" borderId="0" xfId="0" applyNumberFormat="1" applyAlignment="1">
      <alignment horizontal="justify" vertical="top" wrapText="1"/>
    </xf>
    <xf numFmtId="0" fontId="12" fillId="0" borderId="0" xfId="0" applyFont="1" applyAlignment="1">
      <alignment horizontal="justify" vertical="top"/>
    </xf>
    <xf numFmtId="0" fontId="0" fillId="0" borderId="0" xfId="0" applyAlignment="1"/>
    <xf numFmtId="0" fontId="8" fillId="0" borderId="0" xfId="0" applyFont="1" applyAlignment="1">
      <alignment horizontal="justify" vertical="top" wrapText="1"/>
    </xf>
    <xf numFmtId="0" fontId="21" fillId="0" borderId="0" xfId="0" applyFont="1" applyAlignment="1">
      <alignment horizontal="center" vertical="center"/>
    </xf>
    <xf numFmtId="3" fontId="111" fillId="0" borderId="0" xfId="2" applyNumberFormat="1" applyFont="1" applyFill="1" applyAlignment="1">
      <alignment vertical="center"/>
    </xf>
    <xf numFmtId="0" fontId="8" fillId="0" borderId="0" xfId="0" applyFont="1" applyFill="1"/>
    <xf numFmtId="0" fontId="1" fillId="0" borderId="0" xfId="0" applyFont="1"/>
    <xf numFmtId="0" fontId="1" fillId="0" borderId="0" xfId="0" applyFont="1" applyAlignment="1">
      <alignment horizontal="left"/>
    </xf>
    <xf numFmtId="0" fontId="13" fillId="0" borderId="0" xfId="0" applyFont="1" applyAlignment="1">
      <alignment horizontal="left" vertical="top"/>
    </xf>
    <xf numFmtId="0" fontId="13" fillId="0" borderId="0" xfId="0" applyFont="1" applyAlignment="1">
      <alignment vertical="top"/>
    </xf>
    <xf numFmtId="0" fontId="20" fillId="0" borderId="99" xfId="0" applyFont="1" applyBorder="1" applyAlignment="1">
      <alignment vertical="center"/>
    </xf>
    <xf numFmtId="0" fontId="20" fillId="0" borderId="0" xfId="0" applyFont="1" applyBorder="1" applyAlignment="1">
      <alignment vertical="center"/>
    </xf>
    <xf numFmtId="0" fontId="8" fillId="0" borderId="0" xfId="0" applyFont="1" applyAlignment="1">
      <alignment vertical="top"/>
    </xf>
    <xf numFmtId="0" fontId="12" fillId="0" borderId="0" xfId="0" applyFont="1" applyAlignment="1">
      <alignment vertical="top"/>
    </xf>
    <xf numFmtId="0" fontId="21" fillId="0" borderId="95" xfId="0" applyFont="1" applyBorder="1" applyAlignment="1">
      <alignment vertical="center"/>
    </xf>
    <xf numFmtId="167" fontId="21" fillId="0" borderId="0" xfId="0" applyNumberFormat="1" applyFont="1"/>
    <xf numFmtId="0" fontId="0" fillId="0" borderId="0" xfId="0" applyFill="1" applyAlignment="1">
      <alignment horizontal="justify" vertical="top" wrapText="1"/>
    </xf>
    <xf numFmtId="0" fontId="93" fillId="0" borderId="89" xfId="16" applyBorder="1" applyAlignment="1" applyProtection="1"/>
    <xf numFmtId="0" fontId="31" fillId="0" borderId="91" xfId="8" applyFont="1" applyBorder="1"/>
    <xf numFmtId="0" fontId="91" fillId="0" borderId="0" xfId="9" applyFont="1" applyFill="1" applyBorder="1" applyAlignment="1" applyProtection="1">
      <alignment horizontal="left" vertical="center" wrapText="1" indent="1"/>
      <protection hidden="1"/>
    </xf>
    <xf numFmtId="0" fontId="26" fillId="6" borderId="92" xfId="8" applyFont="1" applyFill="1" applyBorder="1" applyAlignment="1">
      <alignment horizontal="center" vertical="center" wrapText="1"/>
    </xf>
    <xf numFmtId="0" fontId="26" fillId="6" borderId="93" xfId="8" applyFont="1" applyFill="1" applyBorder="1" applyAlignment="1">
      <alignment horizontal="center" vertical="center" wrapText="1"/>
    </xf>
    <xf numFmtId="0" fontId="25" fillId="7" borderId="129" xfId="8" applyFont="1" applyFill="1" applyBorder="1" applyAlignment="1">
      <alignment horizontal="left" vertical="top" wrapText="1"/>
    </xf>
    <xf numFmtId="0" fontId="25" fillId="7" borderId="116" xfId="8" applyFont="1" applyFill="1" applyBorder="1" applyAlignment="1">
      <alignment horizontal="left" vertical="top" wrapText="1"/>
    </xf>
    <xf numFmtId="0" fontId="25" fillId="7" borderId="58" xfId="8" applyFont="1" applyFill="1" applyBorder="1" applyAlignment="1">
      <alignment horizontal="left" vertical="top" wrapText="1"/>
    </xf>
    <xf numFmtId="0" fontId="105" fillId="0" borderId="0" xfId="23" applyFont="1" applyFill="1" applyAlignment="1" applyProtection="1">
      <alignment horizontal="left" vertical="center"/>
    </xf>
    <xf numFmtId="0" fontId="29" fillId="0" borderId="0" xfId="2" applyFont="1" applyFill="1" applyBorder="1" applyAlignment="1">
      <alignment horizontal="center" vertical="center"/>
    </xf>
    <xf numFmtId="0" fontId="20" fillId="0" borderId="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77" xfId="0" applyFont="1" applyBorder="1" applyAlignment="1">
      <alignment horizontal="center"/>
    </xf>
    <xf numFmtId="0" fontId="20" fillId="0" borderId="0" xfId="0" applyFont="1" applyBorder="1" applyAlignment="1">
      <alignment horizontal="center"/>
    </xf>
    <xf numFmtId="0" fontId="20" fillId="0" borderId="79" xfId="0" applyFont="1" applyBorder="1" applyAlignment="1">
      <alignment horizontal="center"/>
    </xf>
    <xf numFmtId="0" fontId="20" fillId="0" borderId="9"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5" xfId="0" applyFont="1" applyBorder="1" applyAlignment="1">
      <alignment horizontal="center" vertical="center"/>
    </xf>
    <xf numFmtId="0" fontId="20" fillId="0" borderId="11" xfId="0" applyFont="1" applyBorder="1" applyAlignment="1">
      <alignment horizontal="center" vertical="center"/>
    </xf>
    <xf numFmtId="0" fontId="20" fillId="0" borderId="10" xfId="0" applyFont="1" applyBorder="1" applyAlignment="1">
      <alignment horizontal="center" vertical="center"/>
    </xf>
    <xf numFmtId="0" fontId="19" fillId="0" borderId="77" xfId="0" applyFont="1" applyBorder="1" applyAlignment="1">
      <alignment horizontal="center"/>
    </xf>
    <xf numFmtId="0" fontId="19" fillId="0" borderId="0" xfId="0" applyFont="1" applyBorder="1" applyAlignment="1">
      <alignment horizontal="center"/>
    </xf>
    <xf numFmtId="0" fontId="19" fillId="0" borderId="79" xfId="0" applyFont="1" applyBorder="1" applyAlignment="1">
      <alignment horizontal="center"/>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4" xfId="0" applyFont="1" applyBorder="1" applyAlignment="1">
      <alignment horizontal="center" vertical="center" wrapText="1"/>
    </xf>
    <xf numFmtId="0" fontId="19" fillId="0" borderId="84" xfId="0" applyFont="1" applyBorder="1" applyAlignment="1">
      <alignment horizontal="center"/>
    </xf>
    <xf numFmtId="0" fontId="19" fillId="0" borderId="51" xfId="0" applyFont="1" applyBorder="1" applyAlignment="1">
      <alignment horizontal="center"/>
    </xf>
    <xf numFmtId="0" fontId="19" fillId="0" borderId="83" xfId="0" applyFont="1" applyBorder="1" applyAlignment="1">
      <alignment horizontal="center"/>
    </xf>
    <xf numFmtId="0" fontId="20" fillId="0" borderId="2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vertical="center"/>
    </xf>
    <xf numFmtId="0" fontId="20" fillId="0" borderId="9" xfId="0" applyFont="1" applyBorder="1" applyAlignment="1">
      <alignment horizontal="center" vertical="center"/>
    </xf>
    <xf numFmtId="0" fontId="20" fillId="0" borderId="7" xfId="0" applyFont="1" applyBorder="1" applyAlignment="1">
      <alignment horizontal="center" vertical="center"/>
    </xf>
    <xf numFmtId="0" fontId="20" fillId="0" borderId="47" xfId="0" applyFont="1" applyBorder="1" applyAlignment="1">
      <alignment horizontal="center" vertical="center"/>
    </xf>
    <xf numFmtId="0" fontId="20" fillId="0" borderId="23" xfId="0" applyFont="1" applyBorder="1" applyAlignment="1">
      <alignment horizontal="center" vertical="center"/>
    </xf>
    <xf numFmtId="0" fontId="20" fillId="0" borderId="4" xfId="0" applyFont="1" applyBorder="1" applyAlignment="1">
      <alignment horizontal="center" vertical="center"/>
    </xf>
    <xf numFmtId="0" fontId="20" fillId="0" borderId="35" xfId="0" applyFont="1" applyBorder="1" applyAlignment="1">
      <alignment horizontal="center" vertical="center"/>
    </xf>
    <xf numFmtId="0" fontId="20" fillId="0" borderId="46" xfId="0" applyFont="1" applyBorder="1" applyAlignment="1">
      <alignment horizontal="center" vertical="center"/>
    </xf>
    <xf numFmtId="0" fontId="52" fillId="0" borderId="84" xfId="0" applyNumberFormat="1" applyFont="1" applyBorder="1" applyAlignment="1">
      <alignment horizontal="center"/>
    </xf>
    <xf numFmtId="0" fontId="53" fillId="0" borderId="83" xfId="0" applyNumberFormat="1" applyFont="1" applyBorder="1" applyAlignment="1">
      <alignment horizontal="center"/>
    </xf>
    <xf numFmtId="0" fontId="19" fillId="0" borderId="86" xfId="0" applyFont="1" applyBorder="1" applyAlignment="1">
      <alignment horizontal="center"/>
    </xf>
    <xf numFmtId="0" fontId="19" fillId="0" borderId="87" xfId="0" applyFont="1" applyBorder="1" applyAlignment="1">
      <alignment horizontal="center"/>
    </xf>
    <xf numFmtId="0" fontId="20" fillId="0" borderId="19" xfId="0" applyFont="1" applyBorder="1" applyAlignment="1">
      <alignment horizontal="center" vertical="center" wrapText="1"/>
    </xf>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1" fillId="0" borderId="28" xfId="0" applyFont="1" applyBorder="1" applyAlignment="1">
      <alignment vertical="center"/>
    </xf>
    <xf numFmtId="0" fontId="21" fillId="0" borderId="7" xfId="0" applyFont="1" applyBorder="1" applyAlignment="1">
      <alignment vertical="center"/>
    </xf>
    <xf numFmtId="0" fontId="21" fillId="0" borderId="4" xfId="0" applyFont="1" applyBorder="1" applyAlignment="1">
      <alignment horizontal="center" vertical="center"/>
    </xf>
    <xf numFmtId="0" fontId="21" fillId="0" borderId="25"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1" xfId="0" applyFont="1" applyBorder="1" applyAlignment="1">
      <alignment vertical="center"/>
    </xf>
    <xf numFmtId="0" fontId="21" fillId="0" borderId="5" xfId="0" applyFont="1" applyBorder="1" applyAlignment="1">
      <alignment vertical="center"/>
    </xf>
    <xf numFmtId="3" fontId="30" fillId="0" borderId="0" xfId="2" applyNumberFormat="1" applyFont="1" applyFill="1" applyAlignment="1">
      <alignment horizontal="left" vertical="center" wrapText="1"/>
    </xf>
    <xf numFmtId="3" fontId="30" fillId="0" borderId="0" xfId="2" applyNumberFormat="1" applyFont="1" applyFill="1" applyAlignment="1">
      <alignment vertical="center" wrapText="1"/>
    </xf>
    <xf numFmtId="0" fontId="29" fillId="4" borderId="0" xfId="2" applyFont="1" applyFill="1" applyBorder="1" applyAlignment="1">
      <alignment horizontal="center" vertical="center"/>
    </xf>
    <xf numFmtId="3" fontId="30" fillId="0" borderId="0" xfId="2" applyNumberFormat="1" applyFont="1" applyFill="1" applyAlignment="1">
      <alignment horizontal="left" vertical="top" wrapText="1"/>
    </xf>
    <xf numFmtId="0" fontId="62" fillId="0" borderId="95" xfId="8" applyFont="1" applyFill="1" applyBorder="1" applyAlignment="1">
      <alignment horizontal="left" vertical="top" wrapText="1"/>
    </xf>
    <xf numFmtId="0" fontId="62" fillId="0" borderId="96" xfId="8" applyFont="1" applyFill="1" applyBorder="1" applyAlignment="1">
      <alignment horizontal="left" vertical="top" wrapText="1"/>
    </xf>
    <xf numFmtId="0" fontId="62" fillId="0" borderId="0" xfId="8" applyFont="1" applyFill="1" applyBorder="1" applyAlignment="1">
      <alignment horizontal="left" vertical="top" wrapText="1"/>
    </xf>
    <xf numFmtId="0" fontId="62" fillId="0" borderId="29" xfId="8" applyFont="1" applyFill="1" applyBorder="1" applyAlignment="1">
      <alignment horizontal="left" vertical="top" wrapText="1"/>
    </xf>
    <xf numFmtId="0" fontId="62" fillId="0" borderId="77" xfId="8" applyFont="1" applyFill="1" applyBorder="1" applyAlignment="1">
      <alignment horizontal="center"/>
    </xf>
    <xf numFmtId="0" fontId="62" fillId="0" borderId="0" xfId="8" applyFont="1" applyFill="1" applyBorder="1" applyAlignment="1">
      <alignment horizontal="center"/>
    </xf>
    <xf numFmtId="0" fontId="62" fillId="0" borderId="29" xfId="8" applyFont="1" applyFill="1" applyBorder="1" applyAlignment="1">
      <alignment horizontal="center"/>
    </xf>
    <xf numFmtId="0" fontId="62" fillId="0" borderId="108" xfId="8" applyFont="1" applyFill="1" applyBorder="1" applyAlignment="1">
      <alignment horizontal="center"/>
    </xf>
    <xf numFmtId="0" fontId="62" fillId="0" borderId="99" xfId="8" applyFont="1" applyFill="1" applyBorder="1" applyAlignment="1">
      <alignment horizontal="center"/>
    </xf>
    <xf numFmtId="0" fontId="62" fillId="0" borderId="13" xfId="8" applyFont="1" applyFill="1" applyBorder="1" applyAlignment="1">
      <alignment horizontal="center"/>
    </xf>
    <xf numFmtId="0" fontId="76" fillId="0" borderId="89" xfId="19" applyFont="1" applyFill="1" applyBorder="1" applyAlignment="1">
      <alignment horizontal="center" vertical="center" wrapText="1"/>
    </xf>
    <xf numFmtId="0" fontId="76" fillId="0" borderId="104" xfId="19" applyFont="1" applyFill="1" applyBorder="1" applyAlignment="1">
      <alignment horizontal="center" vertical="center" wrapText="1"/>
    </xf>
    <xf numFmtId="0" fontId="76" fillId="0" borderId="66" xfId="19" applyFont="1" applyFill="1" applyBorder="1" applyAlignment="1">
      <alignment horizontal="left" vertical="top" wrapText="1"/>
    </xf>
    <xf numFmtId="0" fontId="76" fillId="0" borderId="43" xfId="19" applyFont="1" applyFill="1" applyBorder="1" applyAlignment="1">
      <alignment horizontal="left" vertical="top" wrapText="1"/>
    </xf>
    <xf numFmtId="49" fontId="76" fillId="0" borderId="120" xfId="19" applyNumberFormat="1" applyFont="1" applyFill="1" applyBorder="1" applyAlignment="1">
      <alignment horizontal="center" vertical="top"/>
    </xf>
    <xf numFmtId="49" fontId="76" fillId="0" borderId="87" xfId="19" applyNumberFormat="1" applyFont="1" applyFill="1" applyBorder="1" applyAlignment="1">
      <alignment horizontal="center" vertical="top"/>
    </xf>
    <xf numFmtId="171" fontId="107" fillId="0" borderId="43" xfId="19" applyNumberFormat="1" applyFont="1" applyFill="1" applyBorder="1" applyAlignment="1">
      <alignment horizontal="right" vertical="center"/>
    </xf>
    <xf numFmtId="171" fontId="107" fillId="0" borderId="89" xfId="19" applyNumberFormat="1" applyFont="1" applyFill="1" applyBorder="1" applyAlignment="1">
      <alignment horizontal="right" vertical="center"/>
    </xf>
    <xf numFmtId="171" fontId="107" fillId="0" borderId="90" xfId="19" applyNumberFormat="1" applyFont="1" applyFill="1" applyBorder="1" applyAlignment="1">
      <alignment horizontal="right" vertical="center"/>
    </xf>
    <xf numFmtId="171" fontId="107" fillId="0" borderId="91" xfId="19" applyNumberFormat="1" applyFont="1" applyFill="1" applyBorder="1" applyAlignment="1">
      <alignment horizontal="right" vertical="center"/>
    </xf>
    <xf numFmtId="171" fontId="107" fillId="0" borderId="104" xfId="19" applyNumberFormat="1" applyFont="1" applyFill="1" applyBorder="1" applyAlignment="1">
      <alignment horizontal="right" vertical="center"/>
    </xf>
    <xf numFmtId="0" fontId="77" fillId="0" borderId="63" xfId="19" applyFont="1" applyFill="1" applyBorder="1" applyAlignment="1">
      <alignment horizontal="center" vertical="center" wrapText="1"/>
    </xf>
    <xf numFmtId="0" fontId="77" fillId="0" borderId="66" xfId="19" applyFont="1" applyFill="1" applyBorder="1" applyAlignment="1">
      <alignment horizontal="center" vertical="center" wrapText="1"/>
    </xf>
    <xf numFmtId="0" fontId="76" fillId="0" borderId="64" xfId="19" applyFont="1" applyFill="1" applyBorder="1" applyAlignment="1">
      <alignment horizontal="center" vertical="center" wrapText="1"/>
    </xf>
    <xf numFmtId="0" fontId="76" fillId="0" borderId="43" xfId="19" applyFont="1" applyFill="1" applyBorder="1" applyAlignment="1">
      <alignment horizontal="center" vertical="center" wrapText="1"/>
    </xf>
    <xf numFmtId="0" fontId="77" fillId="0" borderId="105" xfId="19" applyFont="1" applyFill="1" applyBorder="1" applyAlignment="1">
      <alignment horizontal="center" vertical="center" wrapText="1"/>
    </xf>
    <xf numFmtId="0" fontId="77" fillId="0" borderId="79" xfId="19" applyFont="1" applyFill="1" applyBorder="1" applyAlignment="1">
      <alignment horizontal="center" vertical="center" wrapText="1"/>
    </xf>
    <xf numFmtId="0" fontId="77" fillId="0" borderId="87" xfId="19" applyFont="1" applyFill="1" applyBorder="1" applyAlignment="1">
      <alignment horizontal="center" vertical="center" wrapText="1"/>
    </xf>
    <xf numFmtId="0" fontId="76" fillId="0" borderId="113" xfId="19" applyFont="1" applyFill="1" applyBorder="1" applyAlignment="1">
      <alignment horizontal="center" vertical="center" wrapText="1"/>
    </xf>
    <xf numFmtId="0" fontId="76" fillId="0" borderId="115" xfId="19" applyFont="1" applyFill="1" applyBorder="1" applyAlignment="1">
      <alignment horizontal="center" vertical="center" wrapText="1"/>
    </xf>
    <xf numFmtId="0" fontId="76" fillId="0" borderId="114" xfId="19" applyFont="1" applyFill="1" applyBorder="1" applyAlignment="1">
      <alignment horizontal="center" vertical="center" wrapText="1"/>
    </xf>
    <xf numFmtId="0" fontId="76" fillId="0" borderId="106" xfId="19" applyFont="1" applyFill="1" applyBorder="1" applyAlignment="1">
      <alignment horizontal="center" vertical="center" wrapText="1"/>
    </xf>
    <xf numFmtId="0" fontId="76" fillId="0" borderId="96" xfId="19" applyFont="1" applyFill="1" applyBorder="1" applyAlignment="1">
      <alignment horizontal="center" vertical="center" wrapText="1"/>
    </xf>
    <xf numFmtId="0" fontId="76" fillId="0" borderId="86" xfId="19" applyFont="1" applyFill="1" applyBorder="1" applyAlignment="1">
      <alignment horizontal="center" vertical="center" wrapText="1"/>
    </xf>
    <xf numFmtId="0" fontId="76" fillId="0" borderId="102" xfId="19" applyFont="1" applyFill="1" applyBorder="1" applyAlignment="1">
      <alignment horizontal="center" vertical="center" wrapText="1"/>
    </xf>
    <xf numFmtId="1" fontId="76" fillId="0" borderId="43" xfId="19" applyNumberFormat="1" applyFont="1" applyFill="1" applyBorder="1" applyAlignment="1">
      <alignment horizontal="center" vertical="center"/>
    </xf>
    <xf numFmtId="0" fontId="76" fillId="0" borderId="101" xfId="19" applyFont="1" applyFill="1" applyBorder="1" applyAlignment="1">
      <alignment horizontal="center" wrapText="1"/>
    </xf>
    <xf numFmtId="0" fontId="76" fillId="0" borderId="87" xfId="19" applyFont="1" applyFill="1" applyBorder="1" applyAlignment="1">
      <alignment horizontal="center" wrapText="1"/>
    </xf>
    <xf numFmtId="0" fontId="76" fillId="0" borderId="119" xfId="19" quotePrefix="1" applyFont="1" applyFill="1" applyBorder="1" applyAlignment="1">
      <alignment horizontal="left" vertical="top" wrapText="1"/>
    </xf>
    <xf numFmtId="0" fontId="76" fillId="0" borderId="70" xfId="19" quotePrefix="1" applyFont="1" applyFill="1" applyBorder="1" applyAlignment="1">
      <alignment horizontal="left" vertical="top" wrapText="1"/>
    </xf>
    <xf numFmtId="0" fontId="76" fillId="0" borderId="118" xfId="19" quotePrefix="1" applyFont="1" applyFill="1" applyBorder="1" applyAlignment="1">
      <alignment horizontal="left" vertical="top" wrapText="1"/>
    </xf>
    <xf numFmtId="0" fontId="76" fillId="0" borderId="71" xfId="19" quotePrefix="1" applyFont="1" applyFill="1" applyBorder="1" applyAlignment="1">
      <alignment horizontal="left" vertical="top" wrapText="1"/>
    </xf>
    <xf numFmtId="0" fontId="75" fillId="0" borderId="119" xfId="19" applyFont="1" applyFill="1" applyBorder="1" applyAlignment="1">
      <alignment horizontal="right" vertical="top" wrapText="1"/>
    </xf>
    <xf numFmtId="0" fontId="75" fillId="0" borderId="70" xfId="19" applyFont="1" applyFill="1" applyBorder="1" applyAlignment="1">
      <alignment horizontal="right" vertical="top" wrapText="1"/>
    </xf>
    <xf numFmtId="0" fontId="75" fillId="0" borderId="118" xfId="19" applyFont="1" applyFill="1" applyBorder="1" applyAlignment="1">
      <alignment horizontal="left" vertical="top" wrapText="1"/>
    </xf>
    <xf numFmtId="0" fontId="75" fillId="0" borderId="71" xfId="19" applyFont="1" applyFill="1" applyBorder="1" applyAlignment="1">
      <alignment horizontal="left" vertical="top" wrapText="1"/>
    </xf>
    <xf numFmtId="49" fontId="75" fillId="0" borderId="120" xfId="19" applyNumberFormat="1" applyFont="1" applyFill="1" applyBorder="1" applyAlignment="1">
      <alignment horizontal="center" vertical="top"/>
    </xf>
    <xf numFmtId="49" fontId="75" fillId="0" borderId="87" xfId="19" applyNumberFormat="1" applyFont="1" applyFill="1" applyBorder="1" applyAlignment="1">
      <alignment horizontal="center" vertical="top"/>
    </xf>
    <xf numFmtId="171" fontId="74" fillId="0" borderId="43" xfId="19" applyNumberFormat="1" applyFont="1" applyFill="1" applyBorder="1" applyAlignment="1">
      <alignment horizontal="right" vertical="center"/>
    </xf>
    <xf numFmtId="171" fontId="74" fillId="0" borderId="89" xfId="19" applyNumberFormat="1" applyFont="1" applyFill="1" applyBorder="1" applyAlignment="1">
      <alignment horizontal="right" vertical="center"/>
    </xf>
    <xf numFmtId="171" fontId="74" fillId="0" borderId="90" xfId="19" applyNumberFormat="1" applyFont="1" applyFill="1" applyBorder="1" applyAlignment="1">
      <alignment horizontal="right" vertical="center"/>
    </xf>
    <xf numFmtId="171" fontId="74" fillId="0" borderId="91" xfId="19" applyNumberFormat="1" applyFont="1" applyFill="1" applyBorder="1" applyAlignment="1">
      <alignment horizontal="right" vertical="center"/>
    </xf>
    <xf numFmtId="171" fontId="74" fillId="0" borderId="104" xfId="19" applyNumberFormat="1" applyFont="1" applyFill="1" applyBorder="1" applyAlignment="1">
      <alignment horizontal="right" vertical="center"/>
    </xf>
    <xf numFmtId="0" fontId="75" fillId="0" borderId="119" xfId="19" applyFont="1" applyFill="1" applyBorder="1" applyAlignment="1">
      <alignment horizontal="left" vertical="top" wrapText="1"/>
    </xf>
    <xf numFmtId="0" fontId="75" fillId="0" borderId="70" xfId="19" applyFont="1" applyFill="1" applyBorder="1" applyAlignment="1">
      <alignment horizontal="left" vertical="top" wrapText="1"/>
    </xf>
    <xf numFmtId="0" fontId="76" fillId="0" borderId="119" xfId="19" applyFont="1" applyFill="1" applyBorder="1" applyAlignment="1">
      <alignment horizontal="left" vertical="top" wrapText="1"/>
    </xf>
    <xf numFmtId="0" fontId="76" fillId="0" borderId="70" xfId="19" applyFont="1" applyFill="1" applyBorder="1" applyAlignment="1">
      <alignment horizontal="left" vertical="top" wrapText="1"/>
    </xf>
    <xf numFmtId="0" fontId="76" fillId="0" borderId="118" xfId="19" applyFont="1" applyFill="1" applyBorder="1" applyAlignment="1">
      <alignment horizontal="left" vertical="top" wrapText="1"/>
    </xf>
    <xf numFmtId="0" fontId="76" fillId="0" borderId="71" xfId="19" applyFont="1" applyFill="1" applyBorder="1" applyAlignment="1">
      <alignment horizontal="left" vertical="top" wrapText="1"/>
    </xf>
    <xf numFmtId="0" fontId="75" fillId="0" borderId="66" xfId="19" applyFont="1" applyFill="1" applyBorder="1" applyAlignment="1">
      <alignment horizontal="right" vertical="top" wrapText="1"/>
    </xf>
    <xf numFmtId="0" fontId="75" fillId="0" borderId="74" xfId="19" applyFont="1" applyFill="1" applyBorder="1" applyAlignment="1">
      <alignment horizontal="right" vertical="top" wrapText="1"/>
    </xf>
    <xf numFmtId="0" fontId="75" fillId="0" borderId="69" xfId="19" applyFont="1" applyFill="1" applyBorder="1" applyAlignment="1">
      <alignment horizontal="left" vertical="top" wrapText="1"/>
    </xf>
    <xf numFmtId="49" fontId="75" fillId="0" borderId="107" xfId="19" applyNumberFormat="1" applyFont="1" applyFill="1" applyBorder="1" applyAlignment="1">
      <alignment horizontal="center" vertical="top"/>
    </xf>
    <xf numFmtId="171" fontId="74" fillId="0" borderId="75" xfId="19" applyNumberFormat="1" applyFont="1" applyFill="1" applyBorder="1" applyAlignment="1">
      <alignment horizontal="right" vertical="center"/>
    </xf>
    <xf numFmtId="171" fontId="74" fillId="0" borderId="110" xfId="19" applyNumberFormat="1" applyFont="1" applyFill="1" applyBorder="1" applyAlignment="1">
      <alignment horizontal="right" vertical="center"/>
    </xf>
    <xf numFmtId="171" fontId="74" fillId="0" borderId="137" xfId="19" applyNumberFormat="1" applyFont="1" applyFill="1" applyBorder="1" applyAlignment="1">
      <alignment horizontal="right" vertical="center"/>
    </xf>
    <xf numFmtId="171" fontId="74" fillId="0" borderId="109" xfId="19" applyNumberFormat="1" applyFont="1" applyFill="1" applyBorder="1" applyAlignment="1">
      <alignment horizontal="right" vertical="center"/>
    </xf>
    <xf numFmtId="1" fontId="76" fillId="0" borderId="91" xfId="19" applyNumberFormat="1" applyFont="1" applyFill="1" applyBorder="1" applyAlignment="1">
      <alignment horizontal="center" vertical="center"/>
    </xf>
    <xf numFmtId="0" fontId="75" fillId="0" borderId="117" xfId="19" applyFont="1" applyFill="1" applyBorder="1" applyAlignment="1">
      <alignment horizontal="left" vertical="top" wrapText="1"/>
    </xf>
    <xf numFmtId="0" fontId="75" fillId="0" borderId="86" xfId="19" applyFont="1" applyFill="1" applyBorder="1" applyAlignment="1">
      <alignment horizontal="left" vertical="top" wrapText="1"/>
    </xf>
    <xf numFmtId="0" fontId="76" fillId="0" borderId="70" xfId="19" applyFont="1" applyFill="1" applyBorder="1" applyAlignment="1">
      <alignment horizontal="right" vertical="top" wrapText="1"/>
    </xf>
    <xf numFmtId="0" fontId="76" fillId="0" borderId="66" xfId="19" applyFont="1" applyFill="1" applyBorder="1" applyAlignment="1">
      <alignment horizontal="right" vertical="top" wrapText="1"/>
    </xf>
    <xf numFmtId="0" fontId="75" fillId="0" borderId="118" xfId="19" quotePrefix="1" applyFont="1" applyFill="1" applyBorder="1" applyAlignment="1">
      <alignment horizontal="left" vertical="top" wrapText="1"/>
    </xf>
    <xf numFmtId="0" fontId="75" fillId="0" borderId="71" xfId="19" quotePrefix="1" applyFont="1" applyFill="1" applyBorder="1" applyAlignment="1">
      <alignment horizontal="left" vertical="top" wrapText="1"/>
    </xf>
    <xf numFmtId="0" fontId="58" fillId="0" borderId="118" xfId="19" applyFont="1" applyFill="1" applyBorder="1" applyAlignment="1">
      <alignment horizontal="left" vertical="top" wrapText="1"/>
    </xf>
    <xf numFmtId="0" fontId="58" fillId="0" borderId="71" xfId="19" applyFont="1" applyFill="1" applyBorder="1" applyAlignment="1">
      <alignment horizontal="left" vertical="top" wrapText="1"/>
    </xf>
    <xf numFmtId="0" fontId="58" fillId="0" borderId="69" xfId="19" applyFont="1" applyFill="1" applyBorder="1" applyAlignment="1">
      <alignment horizontal="left" vertical="top" wrapText="1"/>
    </xf>
    <xf numFmtId="49" fontId="75" fillId="0" borderId="118" xfId="19" applyNumberFormat="1" applyFont="1" applyFill="1" applyBorder="1" applyAlignment="1">
      <alignment horizontal="center" vertical="top"/>
    </xf>
    <xf numFmtId="49" fontId="75" fillId="0" borderId="71" xfId="19" applyNumberFormat="1" applyFont="1" applyFill="1" applyBorder="1" applyAlignment="1">
      <alignment horizontal="center" vertical="top"/>
    </xf>
    <xf numFmtId="0" fontId="77" fillId="0" borderId="64" xfId="19" applyFont="1" applyFill="1" applyBorder="1" applyAlignment="1">
      <alignment horizontal="center" vertical="center" wrapText="1"/>
    </xf>
    <xf numFmtId="0" fontId="77" fillId="0" borderId="43" xfId="19" applyFont="1" applyFill="1" applyBorder="1" applyAlignment="1">
      <alignment horizontal="center" vertical="center" wrapText="1"/>
    </xf>
    <xf numFmtId="0" fontId="76" fillId="0" borderId="86" xfId="19" applyFont="1" applyFill="1" applyBorder="1" applyAlignment="1">
      <alignment horizontal="center" wrapText="1"/>
    </xf>
    <xf numFmtId="0" fontId="58" fillId="0" borderId="117" xfId="19" applyFont="1" applyFill="1" applyBorder="1" applyAlignment="1">
      <alignment horizontal="left" vertical="top" wrapText="1"/>
    </xf>
    <xf numFmtId="0" fontId="58" fillId="0" borderId="86" xfId="19" applyFont="1" applyFill="1" applyBorder="1" applyAlignment="1">
      <alignment horizontal="left" vertical="top" wrapText="1"/>
    </xf>
    <xf numFmtId="0" fontId="75" fillId="4" borderId="117" xfId="19" applyFont="1" applyFill="1" applyBorder="1" applyAlignment="1">
      <alignment horizontal="left" vertical="top" wrapText="1"/>
    </xf>
    <xf numFmtId="0" fontId="75" fillId="4" borderId="86" xfId="19" applyFont="1" applyFill="1" applyBorder="1" applyAlignment="1">
      <alignment horizontal="left" vertical="top" wrapText="1"/>
    </xf>
    <xf numFmtId="0" fontId="76" fillId="0" borderId="117" xfId="19" applyFont="1" applyFill="1" applyBorder="1" applyAlignment="1">
      <alignment horizontal="left" vertical="top" wrapText="1"/>
    </xf>
    <xf numFmtId="0" fontId="76" fillId="0" borderId="86" xfId="19" applyFont="1" applyFill="1" applyBorder="1" applyAlignment="1">
      <alignment horizontal="left" vertical="top" wrapText="1"/>
    </xf>
    <xf numFmtId="49" fontId="76" fillId="0" borderId="118" xfId="19" applyNumberFormat="1" applyFont="1" applyFill="1" applyBorder="1" applyAlignment="1">
      <alignment horizontal="center" vertical="top"/>
    </xf>
    <xf numFmtId="49" fontId="76" fillId="0" borderId="71" xfId="19" applyNumberFormat="1" applyFont="1" applyFill="1" applyBorder="1" applyAlignment="1">
      <alignment horizontal="center" vertical="top"/>
    </xf>
    <xf numFmtId="0" fontId="75" fillId="0" borderId="108" xfId="19" applyFont="1" applyFill="1" applyBorder="1" applyAlignment="1">
      <alignment horizontal="left" vertical="top" wrapText="1"/>
    </xf>
    <xf numFmtId="49" fontId="75" fillId="0" borderId="69" xfId="19" applyNumberFormat="1" applyFont="1" applyFill="1" applyBorder="1" applyAlignment="1">
      <alignment horizontal="center" vertical="top"/>
    </xf>
    <xf numFmtId="0" fontId="77" fillId="0" borderId="70" xfId="19" applyFont="1" applyFill="1" applyBorder="1" applyAlignment="1">
      <alignment horizontal="center" vertical="center" wrapText="1"/>
    </xf>
    <xf numFmtId="0" fontId="77" fillId="0" borderId="71" xfId="19" applyFont="1" applyFill="1" applyBorder="1" applyAlignment="1">
      <alignment horizontal="center" vertical="center" wrapText="1"/>
    </xf>
    <xf numFmtId="0" fontId="76" fillId="0" borderId="101" xfId="19" applyFont="1" applyFill="1" applyBorder="1" applyAlignment="1">
      <alignment horizontal="center" vertical="center" wrapText="1"/>
    </xf>
    <xf numFmtId="0" fontId="76" fillId="0" borderId="87" xfId="19" applyFont="1" applyFill="1" applyBorder="1" applyAlignment="1">
      <alignment horizontal="center" vertical="center" wrapText="1"/>
    </xf>
    <xf numFmtId="0" fontId="76" fillId="0" borderId="117" xfId="19" applyFont="1" applyFill="1" applyBorder="1" applyAlignment="1">
      <alignment horizontal="center" vertical="center" wrapText="1"/>
    </xf>
    <xf numFmtId="0" fontId="76" fillId="0" borderId="142" xfId="19" applyFont="1" applyFill="1" applyBorder="1" applyAlignment="1">
      <alignment horizontal="center" vertical="center" wrapText="1"/>
    </xf>
    <xf numFmtId="171" fontId="74" fillId="0" borderId="101" xfId="19" applyNumberFormat="1" applyFont="1" applyFill="1" applyBorder="1" applyAlignment="1">
      <alignment horizontal="right" vertical="center"/>
    </xf>
    <xf numFmtId="171" fontId="74" fillId="0" borderId="87" xfId="19" applyNumberFormat="1" applyFont="1" applyFill="1" applyBorder="1" applyAlignment="1">
      <alignment horizontal="right" vertical="center"/>
    </xf>
    <xf numFmtId="171" fontId="107" fillId="0" borderId="118" xfId="19" applyNumberFormat="1" applyFont="1" applyFill="1" applyBorder="1" applyAlignment="1">
      <alignment horizontal="right" vertical="center"/>
    </xf>
    <xf numFmtId="171" fontId="107" fillId="0" borderId="117" xfId="19" applyNumberFormat="1" applyFont="1" applyFill="1" applyBorder="1" applyAlignment="1">
      <alignment horizontal="right" vertical="center"/>
    </xf>
    <xf numFmtId="0" fontId="76" fillId="0" borderId="89" xfId="19" applyFont="1" applyFill="1" applyBorder="1" applyAlignment="1">
      <alignment horizontal="left" vertical="top" wrapText="1"/>
    </xf>
    <xf numFmtId="0" fontId="76" fillId="0" borderId="90" xfId="19" applyFont="1" applyFill="1" applyBorder="1" applyAlignment="1">
      <alignment horizontal="left" vertical="top" wrapText="1"/>
    </xf>
    <xf numFmtId="0" fontId="76" fillId="0" borderId="91" xfId="19" applyFont="1" applyFill="1" applyBorder="1" applyAlignment="1">
      <alignment horizontal="left" vertical="top" wrapText="1"/>
    </xf>
    <xf numFmtId="0" fontId="76" fillId="0" borderId="112" xfId="19" applyFont="1" applyFill="1" applyBorder="1" applyAlignment="1">
      <alignment horizontal="center" vertical="center" wrapText="1"/>
    </xf>
    <xf numFmtId="0" fontId="28" fillId="0" borderId="43" xfId="19" applyFill="1" applyBorder="1" applyAlignment="1">
      <alignment horizontal="left" vertical="top" wrapText="1"/>
    </xf>
    <xf numFmtId="0" fontId="75" fillId="0" borderId="89" xfId="19" applyFont="1" applyFill="1" applyBorder="1" applyAlignment="1">
      <alignment horizontal="left" vertical="top" wrapText="1"/>
    </xf>
    <xf numFmtId="0" fontId="75" fillId="0" borderId="90" xfId="19" applyFont="1" applyFill="1" applyBorder="1" applyAlignment="1">
      <alignment horizontal="left" vertical="top" wrapText="1"/>
    </xf>
    <xf numFmtId="0" fontId="75" fillId="0" borderId="91" xfId="19" applyFont="1" applyFill="1" applyBorder="1" applyAlignment="1">
      <alignment horizontal="left" vertical="top" wrapText="1"/>
    </xf>
    <xf numFmtId="0" fontId="75" fillId="0" borderId="110" xfId="19" applyFont="1" applyFill="1" applyBorder="1" applyAlignment="1">
      <alignment horizontal="left" vertical="top" wrapText="1"/>
    </xf>
    <xf numFmtId="0" fontId="75" fillId="0" borderId="137" xfId="19" applyFont="1" applyFill="1" applyBorder="1" applyAlignment="1">
      <alignment horizontal="left" vertical="top" wrapText="1"/>
    </xf>
    <xf numFmtId="0" fontId="75" fillId="0" borderId="111" xfId="19" applyFont="1" applyFill="1" applyBorder="1" applyAlignment="1">
      <alignment horizontal="left" vertical="top" wrapText="1"/>
    </xf>
    <xf numFmtId="171" fontId="74" fillId="0" borderId="111" xfId="19" applyNumberFormat="1" applyFont="1" applyFill="1" applyBorder="1" applyAlignment="1">
      <alignment horizontal="right" vertical="center"/>
    </xf>
    <xf numFmtId="0" fontId="28" fillId="0" borderId="71" xfId="19" applyFont="1" applyFill="1" applyBorder="1" applyAlignment="1">
      <alignment horizontal="left" vertical="top" wrapText="1"/>
    </xf>
    <xf numFmtId="171" fontId="74" fillId="0" borderId="86" xfId="19" applyNumberFormat="1" applyFont="1" applyFill="1" applyBorder="1" applyAlignment="1">
      <alignment horizontal="right" vertical="center"/>
    </xf>
    <xf numFmtId="171" fontId="74" fillId="0" borderId="102" xfId="19" applyNumberFormat="1" applyFont="1" applyFill="1" applyBorder="1" applyAlignment="1">
      <alignment horizontal="right" vertical="center"/>
    </xf>
    <xf numFmtId="171" fontId="107" fillId="0" borderId="86" xfId="19" applyNumberFormat="1" applyFont="1" applyFill="1" applyBorder="1" applyAlignment="1">
      <alignment horizontal="right" vertical="center"/>
    </xf>
    <xf numFmtId="171" fontId="107" fillId="0" borderId="87" xfId="19" applyNumberFormat="1" applyFont="1" applyFill="1" applyBorder="1" applyAlignment="1">
      <alignment horizontal="right" vertical="center"/>
    </xf>
    <xf numFmtId="0" fontId="61" fillId="0" borderId="71" xfId="19" applyFont="1" applyFill="1" applyBorder="1" applyAlignment="1">
      <alignment horizontal="left" vertical="top" wrapText="1"/>
    </xf>
    <xf numFmtId="171" fontId="107" fillId="0" borderId="102" xfId="19" applyNumberFormat="1" applyFont="1" applyFill="1" applyBorder="1" applyAlignment="1">
      <alignment horizontal="right" vertical="center"/>
    </xf>
    <xf numFmtId="0" fontId="77" fillId="0" borderId="126" xfId="19" applyFont="1" applyFill="1" applyBorder="1" applyAlignment="1">
      <alignment horizontal="center" vertical="center" wrapText="1"/>
    </xf>
    <xf numFmtId="0" fontId="77" fillId="0" borderId="146" xfId="19" applyFont="1" applyFill="1" applyBorder="1" applyAlignment="1">
      <alignment horizontal="center" vertical="center" wrapText="1"/>
    </xf>
    <xf numFmtId="0" fontId="76" fillId="0" borderId="138" xfId="19" applyFont="1" applyFill="1" applyBorder="1" applyAlignment="1">
      <alignment horizontal="center" vertical="center" wrapText="1"/>
    </xf>
    <xf numFmtId="0" fontId="76" fillId="0" borderId="78" xfId="19" applyFont="1" applyFill="1" applyBorder="1" applyAlignment="1">
      <alignment horizontal="center" vertical="center" wrapText="1"/>
    </xf>
    <xf numFmtId="0" fontId="76" fillId="0" borderId="71" xfId="19" applyFont="1" applyFill="1" applyBorder="1" applyAlignment="1">
      <alignment horizontal="center" vertical="center" wrapText="1"/>
    </xf>
    <xf numFmtId="1" fontId="76" fillId="0" borderId="118" xfId="19" applyNumberFormat="1" applyFont="1" applyFill="1" applyBorder="1" applyAlignment="1">
      <alignment horizontal="center" vertical="center"/>
    </xf>
    <xf numFmtId="1" fontId="76" fillId="0" borderId="71" xfId="19" applyNumberFormat="1" applyFont="1" applyFill="1" applyBorder="1" applyAlignment="1">
      <alignment horizontal="center" vertical="center"/>
    </xf>
    <xf numFmtId="0" fontId="76" fillId="0" borderId="90" xfId="19" applyFont="1" applyFill="1" applyBorder="1" applyAlignment="1">
      <alignment horizontal="center" vertical="center" wrapText="1"/>
    </xf>
    <xf numFmtId="0" fontId="76" fillId="0" borderId="89" xfId="19" applyFont="1" applyFill="1" applyBorder="1" applyAlignment="1">
      <alignment horizontal="center" wrapText="1"/>
    </xf>
    <xf numFmtId="0" fontId="76" fillId="0" borderId="91" xfId="19" applyFont="1" applyFill="1" applyBorder="1" applyAlignment="1">
      <alignment horizontal="center" wrapText="1"/>
    </xf>
    <xf numFmtId="0" fontId="76" fillId="0" borderId="74" xfId="19" applyFont="1" applyFill="1" applyBorder="1" applyAlignment="1">
      <alignment horizontal="right" vertical="top" wrapText="1"/>
    </xf>
    <xf numFmtId="0" fontId="76" fillId="0" borderId="69" xfId="19" applyFont="1" applyFill="1" applyBorder="1" applyAlignment="1">
      <alignment horizontal="left" vertical="top" wrapText="1"/>
    </xf>
    <xf numFmtId="49" fontId="76" fillId="0" borderId="107" xfId="19" applyNumberFormat="1" applyFont="1" applyFill="1" applyBorder="1" applyAlignment="1">
      <alignment horizontal="center" vertical="top"/>
    </xf>
    <xf numFmtId="0" fontId="76" fillId="0" borderId="65" xfId="19" applyFont="1" applyFill="1" applyBorder="1" applyAlignment="1">
      <alignment horizontal="center" vertical="center" wrapText="1"/>
    </xf>
    <xf numFmtId="0" fontId="75" fillId="0" borderId="89" xfId="19" quotePrefix="1" applyFont="1" applyFill="1" applyBorder="1" applyAlignment="1">
      <alignment horizontal="left" vertical="top" wrapText="1"/>
    </xf>
    <xf numFmtId="0" fontId="75" fillId="0" borderId="90" xfId="19" quotePrefix="1" applyFont="1" applyFill="1" applyBorder="1" applyAlignment="1">
      <alignment horizontal="left" vertical="top" wrapText="1"/>
    </xf>
    <xf numFmtId="0" fontId="75" fillId="0" borderId="91" xfId="19" quotePrefix="1" applyFont="1" applyFill="1" applyBorder="1" applyAlignment="1">
      <alignment horizontal="left" vertical="top" wrapText="1"/>
    </xf>
    <xf numFmtId="0" fontId="108" fillId="0" borderId="89" xfId="19" applyFont="1" applyFill="1" applyBorder="1" applyAlignment="1">
      <alignment horizontal="left" vertical="top" wrapText="1"/>
    </xf>
    <xf numFmtId="0" fontId="108" fillId="0" borderId="90" xfId="19" applyFont="1" applyFill="1" applyBorder="1" applyAlignment="1">
      <alignment horizontal="left" vertical="top" wrapText="1"/>
    </xf>
    <xf numFmtId="0" fontId="108" fillId="0" borderId="91" xfId="19" applyFont="1" applyFill="1" applyBorder="1" applyAlignment="1">
      <alignment horizontal="left" vertical="top" wrapText="1"/>
    </xf>
    <xf numFmtId="0" fontId="76" fillId="0" borderId="89" xfId="19" quotePrefix="1" applyFont="1" applyFill="1" applyBorder="1" applyAlignment="1">
      <alignment horizontal="left" vertical="top" wrapText="1"/>
    </xf>
    <xf numFmtId="0" fontId="76" fillId="0" borderId="90" xfId="19" quotePrefix="1" applyFont="1" applyFill="1" applyBorder="1" applyAlignment="1">
      <alignment horizontal="left" vertical="top" wrapText="1"/>
    </xf>
    <xf numFmtId="0" fontId="76" fillId="0" borderId="91" xfId="19" quotePrefix="1" applyFont="1" applyFill="1" applyBorder="1" applyAlignment="1">
      <alignment horizontal="left" vertical="top" wrapText="1"/>
    </xf>
    <xf numFmtId="0" fontId="76" fillId="0" borderId="110" xfId="19" applyFont="1" applyFill="1" applyBorder="1" applyAlignment="1">
      <alignment horizontal="left" vertical="top" wrapText="1"/>
    </xf>
    <xf numFmtId="0" fontId="76" fillId="0" borderId="137" xfId="19" applyFont="1" applyFill="1" applyBorder="1" applyAlignment="1">
      <alignment horizontal="left" vertical="top" wrapText="1"/>
    </xf>
    <xf numFmtId="0" fontId="76" fillId="0" borderId="111" xfId="19" applyFont="1" applyFill="1" applyBorder="1" applyAlignment="1">
      <alignment horizontal="left" vertical="top" wrapText="1"/>
    </xf>
    <xf numFmtId="0" fontId="108" fillId="0" borderId="89" xfId="19" quotePrefix="1" applyFont="1" applyFill="1" applyBorder="1" applyAlignment="1">
      <alignment horizontal="left" vertical="top" wrapText="1"/>
    </xf>
    <xf numFmtId="0" fontId="108" fillId="0" borderId="90" xfId="19" quotePrefix="1" applyFont="1" applyFill="1" applyBorder="1" applyAlignment="1">
      <alignment horizontal="left" vertical="top" wrapText="1"/>
    </xf>
    <xf numFmtId="0" fontId="108" fillId="0" borderId="91" xfId="19" quotePrefix="1" applyFont="1" applyFill="1" applyBorder="1" applyAlignment="1">
      <alignment horizontal="left" vertical="top" wrapText="1"/>
    </xf>
    <xf numFmtId="3" fontId="21" fillId="0" borderId="132" xfId="0" applyNumberFormat="1" applyFont="1" applyFill="1" applyBorder="1" applyAlignment="1">
      <alignment horizontal="right" vertical="center" wrapText="1"/>
    </xf>
    <xf numFmtId="0" fontId="20" fillId="0" borderId="37" xfId="0" applyFont="1" applyBorder="1" applyAlignment="1">
      <alignment horizontal="center" vertical="center"/>
    </xf>
    <xf numFmtId="0" fontId="20" fillId="0" borderId="37" xfId="0" applyFont="1" applyBorder="1" applyAlignment="1">
      <alignment horizontal="center" vertical="center" wrapText="1"/>
    </xf>
    <xf numFmtId="0" fontId="8" fillId="7" borderId="0" xfId="0" applyFont="1" applyFill="1" applyAlignment="1">
      <alignment horizontal="justify" vertical="top" wrapText="1"/>
    </xf>
    <xf numFmtId="0" fontId="0" fillId="7" borderId="0" xfId="0" applyFill="1" applyAlignment="1">
      <alignment horizontal="justify" vertical="top" wrapText="1"/>
    </xf>
    <xf numFmtId="0" fontId="20" fillId="0" borderId="37" xfId="0" applyFont="1" applyFill="1" applyBorder="1" applyAlignment="1">
      <alignment horizontal="center" vertical="center"/>
    </xf>
    <xf numFmtId="0" fontId="20" fillId="0" borderId="37" xfId="0" applyFont="1" applyFill="1" applyBorder="1" applyAlignment="1">
      <alignment horizontal="center" vertical="center" wrapText="1"/>
    </xf>
    <xf numFmtId="0" fontId="1" fillId="0" borderId="132" xfId="0" applyFont="1" applyFill="1" applyBorder="1" applyAlignment="1">
      <alignment horizontal="center" vertical="center"/>
    </xf>
    <xf numFmtId="3" fontId="1" fillId="0" borderId="132" xfId="0" applyNumberFormat="1" applyFont="1" applyFill="1" applyBorder="1" applyAlignment="1">
      <alignment horizontal="right" vertical="center"/>
    </xf>
    <xf numFmtId="0" fontId="1" fillId="0" borderId="44" xfId="0" applyFont="1" applyFill="1" applyBorder="1" applyAlignment="1">
      <alignment horizontal="center" vertical="center"/>
    </xf>
    <xf numFmtId="0" fontId="1" fillId="0" borderId="141" xfId="0" applyFont="1" applyFill="1" applyBorder="1" applyAlignment="1">
      <alignment horizontal="center" vertical="center" wrapText="1"/>
    </xf>
    <xf numFmtId="0" fontId="1" fillId="0" borderId="141" xfId="0" applyFont="1" applyFill="1" applyBorder="1" applyAlignment="1">
      <alignment horizontal="center" vertical="center"/>
    </xf>
    <xf numFmtId="3" fontId="1" fillId="0" borderId="44" xfId="0" applyNumberFormat="1" applyFont="1" applyFill="1" applyBorder="1" applyAlignment="1">
      <alignment horizontal="right" vertical="center"/>
    </xf>
    <xf numFmtId="0" fontId="21" fillId="0" borderId="132" xfId="0" applyFont="1" applyBorder="1" applyAlignment="1">
      <alignment horizontal="left" vertical="center" wrapText="1"/>
    </xf>
    <xf numFmtId="3" fontId="21" fillId="0" borderId="132" xfId="0" applyNumberFormat="1" applyFont="1" applyBorder="1" applyAlignment="1">
      <alignment horizontal="right" vertical="center"/>
    </xf>
    <xf numFmtId="0" fontId="8" fillId="0" borderId="0" xfId="0" applyFont="1" applyAlignment="1">
      <alignment horizontal="left" vertical="top"/>
    </xf>
    <xf numFmtId="0" fontId="12" fillId="0" borderId="0" xfId="0" applyFont="1" applyAlignment="1">
      <alignment horizontal="left" vertical="top"/>
    </xf>
    <xf numFmtId="0" fontId="3" fillId="0" borderId="132" xfId="0" applyFont="1" applyBorder="1" applyAlignment="1">
      <alignment horizontal="left" vertical="center" wrapText="1"/>
    </xf>
    <xf numFmtId="3" fontId="21" fillId="2" borderId="132" xfId="0" applyNumberFormat="1" applyFont="1" applyFill="1" applyBorder="1" applyAlignment="1">
      <alignment horizontal="right" vertical="center"/>
    </xf>
    <xf numFmtId="3" fontId="20" fillId="0" borderId="132" xfId="0" applyNumberFormat="1" applyFont="1" applyBorder="1" applyAlignment="1">
      <alignment horizontal="right" vertical="center" wrapText="1"/>
    </xf>
    <xf numFmtId="3" fontId="21" fillId="0" borderId="140" xfId="0" applyNumberFormat="1" applyFont="1" applyBorder="1" applyAlignment="1">
      <alignment horizontal="right" vertical="center"/>
    </xf>
    <xf numFmtId="3" fontId="21" fillId="2" borderId="127" xfId="0" applyNumberFormat="1" applyFont="1" applyFill="1" applyBorder="1" applyAlignment="1">
      <alignment horizontal="right" vertical="center"/>
    </xf>
    <xf numFmtId="0" fontId="56" fillId="0" borderId="0" xfId="0" applyFont="1" applyAlignment="1">
      <alignment horizontal="left"/>
    </xf>
    <xf numFmtId="0" fontId="11" fillId="0" borderId="0" xfId="0" applyFont="1" applyAlignment="1">
      <alignment horizontal="left" vertical="top"/>
    </xf>
    <xf numFmtId="0" fontId="1" fillId="0" borderId="132" xfId="0" applyFont="1" applyFill="1" applyBorder="1" applyAlignment="1">
      <alignment horizontal="center" vertical="center" wrapText="1"/>
    </xf>
    <xf numFmtId="0" fontId="1" fillId="0" borderId="131" xfId="0" applyFont="1" applyFill="1" applyBorder="1" applyAlignment="1">
      <alignment horizontal="center" vertical="center"/>
    </xf>
    <xf numFmtId="0" fontId="1" fillId="0" borderId="131" xfId="0" applyFont="1" applyFill="1" applyBorder="1" applyAlignment="1">
      <alignment horizontal="center" vertical="center" wrapText="1"/>
    </xf>
    <xf numFmtId="3" fontId="1" fillId="0" borderId="131" xfId="0" applyNumberFormat="1" applyFont="1" applyFill="1" applyBorder="1" applyAlignment="1">
      <alignment horizontal="right" vertical="center"/>
    </xf>
    <xf numFmtId="3" fontId="21" fillId="0" borderId="0" xfId="0" applyNumberFormat="1" applyFont="1" applyAlignment="1">
      <alignment horizontal="right" vertical="center"/>
    </xf>
    <xf numFmtId="0" fontId="21" fillId="0" borderId="0" xfId="0" applyFont="1" applyAlignment="1">
      <alignment horizontal="right" vertical="center"/>
    </xf>
    <xf numFmtId="0" fontId="8" fillId="0" borderId="0" xfId="0" applyFont="1" applyAlignment="1">
      <alignment horizontal="left" wrapText="1"/>
    </xf>
    <xf numFmtId="0" fontId="8" fillId="0" borderId="0" xfId="0" applyFont="1" applyAlignment="1">
      <alignment horizontal="left" vertical="top" wrapText="1"/>
    </xf>
    <xf numFmtId="3" fontId="21" fillId="0" borderId="132" xfId="0" applyNumberFormat="1" applyFont="1" applyFill="1" applyBorder="1" applyAlignment="1">
      <alignment horizontal="right" vertical="center"/>
    </xf>
    <xf numFmtId="0" fontId="20" fillId="0" borderId="131" xfId="0" applyFont="1" applyBorder="1" applyAlignment="1">
      <alignment horizontal="left" vertical="center" wrapText="1"/>
    </xf>
    <xf numFmtId="3" fontId="21" fillId="2" borderId="131" xfId="0" applyNumberFormat="1" applyFont="1" applyFill="1" applyBorder="1" applyAlignment="1">
      <alignment horizontal="right" vertical="center" wrapText="1"/>
    </xf>
    <xf numFmtId="49" fontId="8" fillId="0" borderId="0" xfId="0" applyNumberFormat="1" applyFont="1" applyAlignment="1">
      <alignment horizontal="justify" vertical="top" wrapText="1"/>
    </xf>
    <xf numFmtId="0" fontId="8" fillId="0" borderId="0" xfId="0" applyFont="1" applyAlignment="1">
      <alignment horizontal="justify" vertical="top" wrapText="1"/>
    </xf>
    <xf numFmtId="0" fontId="21" fillId="0" borderId="132" xfId="0" applyFont="1" applyBorder="1" applyAlignment="1">
      <alignment horizontal="left" vertical="center"/>
    </xf>
    <xf numFmtId="3" fontId="21" fillId="0" borderId="130" xfId="0" applyNumberFormat="1" applyFont="1" applyFill="1" applyBorder="1" applyAlignment="1">
      <alignment horizontal="right" vertical="center" wrapText="1"/>
    </xf>
    <xf numFmtId="0" fontId="20" fillId="0" borderId="123" xfId="0" applyFont="1" applyFill="1" applyBorder="1" applyAlignment="1">
      <alignment vertical="center" wrapText="1"/>
    </xf>
    <xf numFmtId="0" fontId="20" fillId="0" borderId="137" xfId="0" applyFont="1" applyFill="1" applyBorder="1" applyAlignment="1">
      <alignment vertical="center" wrapText="1"/>
    </xf>
    <xf numFmtId="0" fontId="20" fillId="0" borderId="109" xfId="0" applyFont="1" applyFill="1" applyBorder="1" applyAlignment="1">
      <alignment vertical="center" wrapText="1"/>
    </xf>
    <xf numFmtId="175" fontId="20" fillId="0" borderId="131" xfId="0" applyNumberFormat="1" applyFont="1" applyFill="1" applyBorder="1" applyAlignment="1">
      <alignment horizontal="right" vertical="center"/>
    </xf>
    <xf numFmtId="9" fontId="20" fillId="0" borderId="123" xfId="1" applyFont="1" applyFill="1" applyBorder="1" applyAlignment="1">
      <alignment horizontal="right" vertical="center"/>
    </xf>
    <xf numFmtId="9" fontId="20" fillId="0" borderId="137" xfId="1" applyFont="1" applyFill="1" applyBorder="1" applyAlignment="1">
      <alignment horizontal="right" vertical="center"/>
    </xf>
    <xf numFmtId="9" fontId="20" fillId="0" borderId="109" xfId="1" applyFont="1" applyFill="1" applyBorder="1" applyAlignment="1">
      <alignment horizontal="right" vertical="center"/>
    </xf>
    <xf numFmtId="0" fontId="8" fillId="0" borderId="0" xfId="0" applyFont="1" applyFill="1" applyAlignment="1">
      <alignment horizontal="justify" vertical="top" wrapText="1"/>
    </xf>
    <xf numFmtId="0" fontId="1" fillId="0" borderId="130" xfId="0" applyFont="1" applyFill="1" applyBorder="1" applyAlignment="1">
      <alignment vertical="center" wrapText="1"/>
    </xf>
    <xf numFmtId="0" fontId="21" fillId="0" borderId="130" xfId="0" applyFont="1" applyFill="1" applyBorder="1" applyAlignment="1">
      <alignment vertical="center" wrapText="1"/>
    </xf>
    <xf numFmtId="175" fontId="21" fillId="0" borderId="130" xfId="0" applyNumberFormat="1" applyFont="1" applyFill="1" applyBorder="1" applyAlignment="1">
      <alignment horizontal="right" vertical="center"/>
    </xf>
    <xf numFmtId="10" fontId="21" fillId="0" borderId="130" xfId="0" applyNumberFormat="1" applyFont="1" applyFill="1" applyBorder="1" applyAlignment="1">
      <alignment horizontal="right" vertical="center"/>
    </xf>
    <xf numFmtId="0" fontId="1" fillId="0" borderId="132" xfId="0" applyFont="1" applyFill="1" applyBorder="1" applyAlignment="1">
      <alignment vertical="center" wrapText="1"/>
    </xf>
    <xf numFmtId="0" fontId="21" fillId="0" borderId="132" xfId="0" applyFont="1" applyFill="1" applyBorder="1" applyAlignment="1">
      <alignment vertical="center" wrapText="1"/>
    </xf>
    <xf numFmtId="175" fontId="21" fillId="0" borderId="132" xfId="0" applyNumberFormat="1" applyFont="1" applyFill="1" applyBorder="1" applyAlignment="1">
      <alignment horizontal="right" vertical="center"/>
    </xf>
    <xf numFmtId="9" fontId="21" fillId="0" borderId="132" xfId="0" applyNumberFormat="1" applyFont="1" applyFill="1" applyBorder="1" applyAlignment="1">
      <alignment horizontal="right" vertical="center"/>
    </xf>
    <xf numFmtId="0" fontId="21" fillId="0" borderId="132" xfId="0" applyFont="1" applyFill="1" applyBorder="1" applyAlignment="1">
      <alignment horizontal="right" vertical="center"/>
    </xf>
    <xf numFmtId="9" fontId="1" fillId="0" borderId="132" xfId="0" applyNumberFormat="1" applyFont="1" applyFill="1" applyBorder="1" applyAlignment="1">
      <alignment horizontal="right" vertical="center"/>
    </xf>
    <xf numFmtId="3" fontId="21" fillId="2" borderId="130" xfId="0" applyNumberFormat="1" applyFont="1" applyFill="1" applyBorder="1" applyAlignment="1">
      <alignment horizontal="right" vertical="center"/>
    </xf>
    <xf numFmtId="0" fontId="21" fillId="0" borderId="92" xfId="0" applyFont="1" applyBorder="1" applyAlignment="1">
      <alignment horizontal="left" vertical="center"/>
    </xf>
    <xf numFmtId="0" fontId="21" fillId="0" borderId="93" xfId="0" applyFont="1" applyBorder="1" applyAlignment="1">
      <alignment horizontal="left" vertical="center"/>
    </xf>
    <xf numFmtId="0" fontId="21" fillId="0" borderId="17" xfId="0" applyFont="1" applyBorder="1" applyAlignment="1">
      <alignment horizontal="left" vertical="center"/>
    </xf>
    <xf numFmtId="0" fontId="20" fillId="0" borderId="128" xfId="0" applyFont="1" applyBorder="1" applyAlignment="1">
      <alignment horizontal="left" vertical="center" wrapText="1"/>
    </xf>
    <xf numFmtId="3" fontId="21" fillId="2" borderId="128" xfId="0" applyNumberFormat="1" applyFont="1" applyFill="1" applyBorder="1" applyAlignment="1">
      <alignment horizontal="right" vertical="center" wrapText="1"/>
    </xf>
    <xf numFmtId="0" fontId="20" fillId="0" borderId="130" xfId="0" applyFont="1" applyBorder="1" applyAlignment="1">
      <alignment horizontal="left" vertical="center" wrapText="1"/>
    </xf>
    <xf numFmtId="3" fontId="21" fillId="0" borderId="130" xfId="0" applyNumberFormat="1" applyFont="1" applyFill="1" applyBorder="1" applyAlignment="1">
      <alignment horizontal="right" vertical="center"/>
    </xf>
    <xf numFmtId="0" fontId="20" fillId="0" borderId="94" xfId="0" applyFont="1" applyBorder="1" applyAlignment="1">
      <alignment horizontal="center" vertical="center" wrapText="1"/>
    </xf>
    <xf numFmtId="0" fontId="20" fillId="0" borderId="95" xfId="0" applyFont="1" applyBorder="1" applyAlignment="1">
      <alignment horizontal="center" vertical="center" wrapText="1"/>
    </xf>
    <xf numFmtId="0" fontId="20" fillId="0" borderId="96" xfId="0" applyFont="1" applyBorder="1" applyAlignment="1">
      <alignment horizontal="center" vertical="center" wrapText="1"/>
    </xf>
    <xf numFmtId="0" fontId="20" fillId="0" borderId="98"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13" xfId="0" applyFont="1" applyBorder="1" applyAlignment="1">
      <alignment horizontal="center" vertical="center" wrapText="1"/>
    </xf>
    <xf numFmtId="3" fontId="21" fillId="2" borderId="131" xfId="0" applyNumberFormat="1" applyFont="1" applyFill="1" applyBorder="1" applyAlignment="1">
      <alignment horizontal="right" vertical="center"/>
    </xf>
    <xf numFmtId="0" fontId="20" fillId="0" borderId="123" xfId="0" applyFont="1" applyBorder="1" applyAlignment="1">
      <alignment horizontal="left" vertical="center" wrapText="1"/>
    </xf>
    <xf numFmtId="0" fontId="20" fillId="0" borderId="137" xfId="0" applyFont="1" applyBorder="1" applyAlignment="1">
      <alignment horizontal="left" vertical="center" wrapText="1"/>
    </xf>
    <xf numFmtId="0" fontId="20" fillId="0" borderId="109" xfId="0" applyFont="1" applyBorder="1" applyAlignment="1">
      <alignment horizontal="left" vertical="center" wrapText="1"/>
    </xf>
    <xf numFmtId="0" fontId="21" fillId="0" borderId="37" xfId="0" applyFont="1" applyBorder="1" applyAlignment="1">
      <alignment horizontal="left" vertical="center"/>
    </xf>
    <xf numFmtId="3" fontId="21" fillId="2" borderId="128" xfId="0" applyNumberFormat="1" applyFont="1" applyFill="1" applyBorder="1" applyAlignment="1">
      <alignment horizontal="right" vertical="center"/>
    </xf>
    <xf numFmtId="0" fontId="21" fillId="0" borderId="103" xfId="0" applyFont="1" applyBorder="1" applyAlignment="1">
      <alignment horizontal="left" vertical="center"/>
    </xf>
    <xf numFmtId="0" fontId="21" fillId="0" borderId="90" xfId="0" applyFont="1" applyBorder="1" applyAlignment="1">
      <alignment horizontal="left" vertical="center"/>
    </xf>
    <xf numFmtId="0" fontId="21" fillId="0" borderId="104" xfId="0" applyFont="1" applyBorder="1" applyAlignment="1">
      <alignment horizontal="left" vertical="center"/>
    </xf>
    <xf numFmtId="3" fontId="21" fillId="0" borderId="103" xfId="0" applyNumberFormat="1" applyFont="1" applyBorder="1" applyAlignment="1">
      <alignment horizontal="right" vertical="center"/>
    </xf>
    <xf numFmtId="3" fontId="21" fillId="0" borderId="90" xfId="0" applyNumberFormat="1" applyFont="1" applyBorder="1" applyAlignment="1">
      <alignment horizontal="right" vertical="center"/>
    </xf>
    <xf numFmtId="3" fontId="21" fillId="0" borderId="104" xfId="0" applyNumberFormat="1" applyFont="1" applyBorder="1" applyAlignment="1">
      <alignment horizontal="right" vertical="center"/>
    </xf>
    <xf numFmtId="3" fontId="21" fillId="2" borderId="103" xfId="0" applyNumberFormat="1" applyFont="1" applyFill="1" applyBorder="1" applyAlignment="1">
      <alignment horizontal="right" vertical="center"/>
    </xf>
    <xf numFmtId="3" fontId="21" fillId="2" borderId="90" xfId="0" applyNumberFormat="1" applyFont="1" applyFill="1" applyBorder="1" applyAlignment="1">
      <alignment horizontal="right" vertical="center"/>
    </xf>
    <xf numFmtId="3" fontId="21" fillId="2" borderId="104" xfId="0" applyNumberFormat="1" applyFont="1" applyFill="1" applyBorder="1" applyAlignment="1">
      <alignment horizontal="right" vertical="center"/>
    </xf>
    <xf numFmtId="0" fontId="20" fillId="0" borderId="124" xfId="0" applyFont="1" applyBorder="1" applyAlignment="1">
      <alignment horizontal="left" vertical="center" wrapText="1"/>
    </xf>
    <xf numFmtId="0" fontId="20" fillId="0" borderId="115" xfId="0" applyFont="1" applyBorder="1" applyAlignment="1">
      <alignment horizontal="left" vertical="center" wrapText="1"/>
    </xf>
    <xf numFmtId="0" fontId="20" fillId="0" borderId="112" xfId="0" applyFont="1" applyBorder="1" applyAlignment="1">
      <alignment horizontal="left" vertical="center" wrapText="1"/>
    </xf>
    <xf numFmtId="3" fontId="21" fillId="0" borderId="124" xfId="0" applyNumberFormat="1" applyFont="1" applyBorder="1" applyAlignment="1">
      <alignment horizontal="right" vertical="center"/>
    </xf>
    <xf numFmtId="3" fontId="21" fillId="0" borderId="115" xfId="0" applyNumberFormat="1" applyFont="1" applyBorder="1" applyAlignment="1">
      <alignment horizontal="right" vertical="center"/>
    </xf>
    <xf numFmtId="3" fontId="21" fillId="0" borderId="112" xfId="0" applyNumberFormat="1" applyFont="1" applyBorder="1" applyAlignment="1">
      <alignment horizontal="right" vertical="center"/>
    </xf>
    <xf numFmtId="3" fontId="21" fillId="2" borderId="124" xfId="0" applyNumberFormat="1" applyFont="1" applyFill="1" applyBorder="1" applyAlignment="1">
      <alignment horizontal="right" vertical="center"/>
    </xf>
    <xf numFmtId="3" fontId="21" fillId="2" borderId="115" xfId="0" applyNumberFormat="1" applyFont="1" applyFill="1" applyBorder="1" applyAlignment="1">
      <alignment horizontal="right" vertical="center"/>
    </xf>
    <xf numFmtId="3" fontId="21" fillId="2" borderId="112" xfId="0" applyNumberFormat="1" applyFont="1" applyFill="1" applyBorder="1" applyAlignment="1">
      <alignment horizontal="right" vertical="center"/>
    </xf>
    <xf numFmtId="3" fontId="21" fillId="0" borderId="130" xfId="0" applyNumberFormat="1" applyFont="1" applyBorder="1" applyAlignment="1">
      <alignment horizontal="right" vertical="center"/>
    </xf>
    <xf numFmtId="3" fontId="20" fillId="0" borderId="132" xfId="0" applyNumberFormat="1" applyFont="1" applyFill="1" applyBorder="1" applyAlignment="1">
      <alignment horizontal="right" vertical="center" wrapText="1"/>
    </xf>
    <xf numFmtId="3" fontId="1" fillId="0" borderId="132" xfId="0" applyNumberFormat="1" applyFont="1" applyFill="1" applyBorder="1" applyAlignment="1">
      <alignment horizontal="right" vertical="center" wrapText="1"/>
    </xf>
    <xf numFmtId="0" fontId="20" fillId="0" borderId="132" xfId="0" applyFont="1" applyBorder="1" applyAlignment="1">
      <alignment horizontal="left" vertical="center" wrapText="1"/>
    </xf>
    <xf numFmtId="0" fontId="1" fillId="0" borderId="130" xfId="0" applyFont="1" applyBorder="1" applyAlignment="1">
      <alignment horizontal="center"/>
    </xf>
    <xf numFmtId="0" fontId="21" fillId="0" borderId="130" xfId="0" applyFont="1" applyBorder="1" applyAlignment="1">
      <alignment horizontal="center"/>
    </xf>
    <xf numFmtId="3" fontId="20" fillId="0" borderId="130" xfId="0" applyNumberFormat="1" applyFont="1" applyBorder="1" applyAlignment="1">
      <alignment horizontal="right" vertical="center" wrapText="1"/>
    </xf>
    <xf numFmtId="0" fontId="1" fillId="0" borderId="132" xfId="0" applyFont="1" applyBorder="1" applyAlignment="1">
      <alignment horizontal="left" vertical="center" wrapText="1"/>
    </xf>
    <xf numFmtId="3" fontId="21" fillId="0" borderId="132" xfId="0" applyNumberFormat="1" applyFont="1" applyBorder="1" applyAlignment="1">
      <alignment horizontal="right" vertical="center" wrapText="1"/>
    </xf>
    <xf numFmtId="0" fontId="20" fillId="0" borderId="123" xfId="0" applyFont="1" applyBorder="1" applyAlignment="1">
      <alignment horizontal="center"/>
    </xf>
    <xf numFmtId="0" fontId="20" fillId="0" borderId="137" xfId="0" applyFont="1" applyBorder="1" applyAlignment="1">
      <alignment horizontal="center"/>
    </xf>
    <xf numFmtId="0" fontId="20" fillId="0" borderId="109" xfId="0" applyFont="1" applyBorder="1" applyAlignment="1">
      <alignment horizontal="center"/>
    </xf>
    <xf numFmtId="0" fontId="21" fillId="0" borderId="103" xfId="0" applyFont="1" applyBorder="1" applyAlignment="1">
      <alignment horizontal="left" vertical="center" wrapText="1"/>
    </xf>
    <xf numFmtId="0" fontId="21" fillId="0" borderId="90" xfId="0" applyFont="1" applyBorder="1" applyAlignment="1">
      <alignment horizontal="left" vertical="center" wrapText="1"/>
    </xf>
    <xf numFmtId="0" fontId="21" fillId="0" borderId="104" xfId="0" applyFont="1" applyBorder="1" applyAlignment="1">
      <alignment horizontal="left" vertical="center" wrapText="1"/>
    </xf>
    <xf numFmtId="3" fontId="1" fillId="0" borderId="132" xfId="0" applyNumberFormat="1" applyFont="1" applyBorder="1" applyAlignment="1">
      <alignment horizontal="right" vertical="center" wrapText="1"/>
    </xf>
    <xf numFmtId="3" fontId="20" fillId="2" borderId="127" xfId="0" applyNumberFormat="1" applyFont="1" applyFill="1" applyBorder="1" applyAlignment="1">
      <alignment horizontal="right" vertical="center" wrapText="1"/>
    </xf>
    <xf numFmtId="0" fontId="21" fillId="0" borderId="127" xfId="0" applyFont="1" applyBorder="1" applyAlignment="1">
      <alignment horizontal="left" vertical="center" wrapText="1"/>
    </xf>
    <xf numFmtId="0" fontId="22" fillId="0" borderId="132" xfId="0" applyFont="1" applyBorder="1" applyAlignment="1">
      <alignment horizontal="left" vertical="center" wrapText="1"/>
    </xf>
    <xf numFmtId="3" fontId="21" fillId="0" borderId="127" xfId="0" applyNumberFormat="1" applyFont="1" applyBorder="1" applyAlignment="1">
      <alignment horizontal="right" vertical="center" wrapText="1"/>
    </xf>
    <xf numFmtId="3" fontId="21" fillId="0" borderId="131" xfId="0" applyNumberFormat="1" applyFont="1" applyBorder="1" applyAlignment="1">
      <alignment horizontal="right" vertical="center"/>
    </xf>
    <xf numFmtId="0" fontId="20" fillId="0" borderId="99" xfId="0" applyFont="1" applyBorder="1" applyAlignment="1">
      <alignment horizontal="left" vertical="center"/>
    </xf>
    <xf numFmtId="0" fontId="4" fillId="0" borderId="92" xfId="0" applyFont="1" applyBorder="1" applyAlignment="1">
      <alignment horizontal="center" vertical="center"/>
    </xf>
    <xf numFmtId="0" fontId="4" fillId="0" borderId="93" xfId="0" applyFont="1" applyBorder="1" applyAlignment="1">
      <alignment horizontal="center" vertical="center"/>
    </xf>
    <xf numFmtId="0" fontId="4" fillId="0" borderId="17" xfId="0" applyFont="1" applyBorder="1" applyAlignment="1">
      <alignment horizontal="center" vertical="center"/>
    </xf>
    <xf numFmtId="0" fontId="12" fillId="0" borderId="0" xfId="0" applyFont="1" applyAlignment="1">
      <alignment horizontal="justify" vertical="top" wrapText="1"/>
    </xf>
    <xf numFmtId="0" fontId="21" fillId="2" borderId="99" xfId="0" applyFont="1" applyFill="1" applyBorder="1" applyAlignment="1">
      <alignment horizontal="center"/>
    </xf>
    <xf numFmtId="0" fontId="21" fillId="2" borderId="107" xfId="0" applyFont="1" applyFill="1" applyBorder="1" applyAlignment="1">
      <alignment horizontal="center"/>
    </xf>
    <xf numFmtId="0" fontId="20" fillId="0" borderId="92" xfId="0" applyFont="1" applyBorder="1" applyAlignment="1">
      <alignment horizontal="center" vertical="center"/>
    </xf>
    <xf numFmtId="0" fontId="20" fillId="0" borderId="93" xfId="0" applyFont="1" applyBorder="1" applyAlignment="1">
      <alignment horizontal="center" vertical="center"/>
    </xf>
    <xf numFmtId="0" fontId="20" fillId="0" borderId="17" xfId="0" applyFont="1" applyBorder="1" applyAlignment="1">
      <alignment horizontal="center" vertical="center"/>
    </xf>
    <xf numFmtId="0" fontId="20" fillId="0" borderId="98" xfId="0" applyFont="1" applyBorder="1" applyAlignment="1">
      <alignment horizontal="left" vertical="center" wrapText="1"/>
    </xf>
    <xf numFmtId="0" fontId="20" fillId="0" borderId="99" xfId="0" applyFont="1" applyBorder="1" applyAlignment="1">
      <alignment horizontal="left" vertical="center" wrapText="1"/>
    </xf>
    <xf numFmtId="0" fontId="20" fillId="0" borderId="13" xfId="0" applyFont="1" applyBorder="1" applyAlignment="1">
      <alignment horizontal="left" vertical="center" wrapText="1"/>
    </xf>
    <xf numFmtId="0" fontId="12" fillId="0" borderId="0" xfId="0" applyFont="1" applyAlignment="1">
      <alignment horizontal="left" vertical="top" wrapText="1"/>
    </xf>
    <xf numFmtId="0" fontId="20" fillId="0" borderId="94" xfId="0" applyFont="1" applyBorder="1" applyAlignment="1">
      <alignment horizontal="left" vertical="center" wrapText="1"/>
    </xf>
    <xf numFmtId="0" fontId="20" fillId="0" borderId="95" xfId="0" applyFont="1" applyBorder="1" applyAlignment="1">
      <alignment horizontal="left" vertical="center" wrapText="1"/>
    </xf>
    <xf numFmtId="0" fontId="20" fillId="0" borderId="96" xfId="0" applyFont="1" applyBorder="1" applyAlignment="1">
      <alignment horizontal="left" vertical="center" wrapText="1"/>
    </xf>
    <xf numFmtId="3" fontId="20" fillId="0" borderId="132" xfId="0" applyNumberFormat="1" applyFont="1" applyFill="1" applyBorder="1" applyAlignment="1">
      <alignment horizontal="right" vertical="center"/>
    </xf>
    <xf numFmtId="9" fontId="20" fillId="0" borderId="132" xfId="1" applyFont="1" applyFill="1" applyBorder="1" applyAlignment="1">
      <alignment horizontal="right" vertical="center"/>
    </xf>
    <xf numFmtId="3" fontId="20" fillId="0" borderId="132" xfId="0" applyNumberFormat="1" applyFont="1" applyBorder="1" applyAlignment="1">
      <alignment horizontal="right" vertical="center"/>
    </xf>
    <xf numFmtId="3" fontId="20" fillId="0" borderId="130" xfId="0" applyNumberFormat="1" applyFont="1" applyFill="1" applyBorder="1" applyAlignment="1">
      <alignment horizontal="right" vertical="center"/>
    </xf>
    <xf numFmtId="0" fontId="1" fillId="0" borderId="141" xfId="0" applyFont="1" applyBorder="1" applyAlignment="1">
      <alignment horizontal="left" vertical="center" wrapText="1"/>
    </xf>
    <xf numFmtId="0" fontId="21" fillId="0" borderId="141" xfId="0" applyFont="1" applyBorder="1" applyAlignment="1">
      <alignment horizontal="left" vertical="center" wrapText="1"/>
    </xf>
    <xf numFmtId="3" fontId="21" fillId="0" borderId="141" xfId="0" applyNumberFormat="1" applyFont="1" applyBorder="1" applyAlignment="1">
      <alignment horizontal="right" vertical="center"/>
    </xf>
    <xf numFmtId="0" fontId="20" fillId="0" borderId="37" xfId="0" applyFont="1" applyBorder="1" applyAlignment="1">
      <alignment horizontal="left" vertical="center" wrapText="1"/>
    </xf>
    <xf numFmtId="3" fontId="20" fillId="0" borderId="37" xfId="0" applyNumberFormat="1" applyFont="1" applyBorder="1" applyAlignment="1">
      <alignment horizontal="right" vertical="center"/>
    </xf>
    <xf numFmtId="0" fontId="8" fillId="7" borderId="0" xfId="0" applyFont="1" applyFill="1" applyAlignment="1">
      <alignment horizontal="left" vertical="top" wrapText="1"/>
    </xf>
    <xf numFmtId="0" fontId="20" fillId="0" borderId="130" xfId="0" applyFont="1" applyBorder="1" applyAlignment="1">
      <alignment horizontal="center" vertical="center" wrapText="1"/>
    </xf>
    <xf numFmtId="0" fontId="21" fillId="0" borderId="95" xfId="0" applyFont="1" applyBorder="1" applyAlignment="1">
      <alignment horizontal="left" vertical="center"/>
    </xf>
    <xf numFmtId="10" fontId="4" fillId="0" borderId="124" xfId="0" applyNumberFormat="1" applyFont="1" applyBorder="1" applyAlignment="1">
      <alignment horizontal="center" vertical="center"/>
    </xf>
    <xf numFmtId="0" fontId="4" fillId="0" borderId="115" xfId="0" applyFont="1" applyBorder="1" applyAlignment="1">
      <alignment horizontal="center" vertical="center"/>
    </xf>
    <xf numFmtId="0" fontId="4" fillId="0" borderId="114" xfId="0" applyFont="1" applyBorder="1" applyAlignment="1">
      <alignment horizontal="center" vertical="center"/>
    </xf>
    <xf numFmtId="14" fontId="4" fillId="0" borderId="113" xfId="0" applyNumberFormat="1" applyFont="1" applyBorder="1" applyAlignment="1">
      <alignment horizontal="center" vertical="center"/>
    </xf>
    <xf numFmtId="14" fontId="4" fillId="0" borderId="115" xfId="0" applyNumberFormat="1" applyFont="1" applyBorder="1" applyAlignment="1">
      <alignment horizontal="center" vertical="center"/>
    </xf>
    <xf numFmtId="14" fontId="4" fillId="0" borderId="114" xfId="0" applyNumberFormat="1" applyFont="1" applyBorder="1" applyAlignment="1">
      <alignment horizontal="center" vertical="center"/>
    </xf>
    <xf numFmtId="3" fontId="4" fillId="0" borderId="113" xfId="0" applyNumberFormat="1" applyFont="1" applyBorder="1" applyAlignment="1">
      <alignment horizontal="right" vertical="center"/>
    </xf>
    <xf numFmtId="3" fontId="4" fillId="0" borderId="115" xfId="0" applyNumberFormat="1" applyFont="1" applyBorder="1" applyAlignment="1">
      <alignment horizontal="right" vertical="center"/>
    </xf>
    <xf numFmtId="3" fontId="4" fillId="0" borderId="114" xfId="0" applyNumberFormat="1" applyFont="1" applyBorder="1" applyAlignment="1">
      <alignment horizontal="right" vertical="center"/>
    </xf>
    <xf numFmtId="3" fontId="4" fillId="0" borderId="112" xfId="0" applyNumberFormat="1" applyFont="1" applyBorder="1" applyAlignment="1">
      <alignment horizontal="right" vertical="center"/>
    </xf>
    <xf numFmtId="0" fontId="20" fillId="0" borderId="37" xfId="0" applyFont="1" applyBorder="1" applyAlignment="1">
      <alignment horizontal="left" vertical="center"/>
    </xf>
    <xf numFmtId="0" fontId="1" fillId="0" borderId="124" xfId="0" applyFont="1" applyBorder="1" applyAlignment="1">
      <alignment horizontal="center" vertical="center"/>
    </xf>
    <xf numFmtId="0" fontId="4" fillId="0" borderId="112" xfId="0" applyFont="1" applyBorder="1" applyAlignment="1">
      <alignment horizontal="center" vertical="center"/>
    </xf>
    <xf numFmtId="3" fontId="21" fillId="0" borderId="95" xfId="0" applyNumberFormat="1" applyFont="1" applyBorder="1" applyAlignment="1">
      <alignment horizontal="right" vertical="center"/>
    </xf>
    <xf numFmtId="0" fontId="21" fillId="0" borderId="95" xfId="0" applyFont="1" applyBorder="1" applyAlignment="1">
      <alignment horizontal="right" vertical="center"/>
    </xf>
    <xf numFmtId="0" fontId="20" fillId="0" borderId="103" xfId="0" applyFont="1" applyBorder="1" applyAlignment="1">
      <alignment horizontal="left" vertical="center"/>
    </xf>
    <xf numFmtId="0" fontId="20" fillId="0" borderId="90" xfId="0" applyFont="1" applyBorder="1" applyAlignment="1">
      <alignment horizontal="left" vertical="center"/>
    </xf>
    <xf numFmtId="0" fontId="20" fillId="0" borderId="104" xfId="0" applyFont="1" applyBorder="1" applyAlignment="1">
      <alignment horizontal="left" vertical="center"/>
    </xf>
    <xf numFmtId="3" fontId="20" fillId="0" borderId="104" xfId="0" applyNumberFormat="1" applyFont="1" applyBorder="1" applyAlignment="1">
      <alignment horizontal="right" vertical="center"/>
    </xf>
    <xf numFmtId="3" fontId="20" fillId="0" borderId="103" xfId="0" applyNumberFormat="1" applyFont="1" applyBorder="1" applyAlignment="1">
      <alignment horizontal="right" vertical="center"/>
    </xf>
    <xf numFmtId="3" fontId="20" fillId="0" borderId="90" xfId="0" applyNumberFormat="1" applyFont="1" applyBorder="1" applyAlignment="1">
      <alignment horizontal="right" vertical="center"/>
    </xf>
    <xf numFmtId="0" fontId="20" fillId="0" borderId="123" xfId="0" applyFont="1" applyBorder="1" applyAlignment="1">
      <alignment horizontal="left" vertical="center"/>
    </xf>
    <xf numFmtId="0" fontId="20" fillId="0" borderId="137" xfId="0" applyFont="1" applyBorder="1" applyAlignment="1">
      <alignment horizontal="left" vertical="center"/>
    </xf>
    <xf numFmtId="0" fontId="20" fillId="0" borderId="109" xfId="0" applyFont="1" applyBorder="1" applyAlignment="1">
      <alignment horizontal="left" vertical="center"/>
    </xf>
    <xf numFmtId="3" fontId="20" fillId="2" borderId="13" xfId="0" applyNumberFormat="1" applyFont="1" applyFill="1" applyBorder="1" applyAlignment="1">
      <alignment horizontal="right" vertical="center"/>
    </xf>
    <xf numFmtId="3" fontId="20" fillId="2" borderId="131" xfId="0" applyNumberFormat="1" applyFont="1" applyFill="1" applyBorder="1" applyAlignment="1">
      <alignment horizontal="right" vertical="center"/>
    </xf>
    <xf numFmtId="0" fontId="20" fillId="0" borderId="92" xfId="0" applyFont="1" applyBorder="1" applyAlignment="1">
      <alignment horizontal="center" vertical="center" wrapText="1"/>
    </xf>
    <xf numFmtId="0" fontId="20" fillId="0" borderId="93" xfId="0" applyFont="1" applyBorder="1" applyAlignment="1">
      <alignment horizontal="center" vertical="center" wrapText="1"/>
    </xf>
    <xf numFmtId="0" fontId="20" fillId="0" borderId="17" xfId="0" applyFont="1" applyBorder="1" applyAlignment="1">
      <alignment horizontal="center" vertical="center" wrapText="1"/>
    </xf>
    <xf numFmtId="0" fontId="88" fillId="0" borderId="99" xfId="0" applyFont="1" applyBorder="1" applyAlignment="1">
      <alignment horizontal="left" vertical="center"/>
    </xf>
    <xf numFmtId="3" fontId="20" fillId="2" borderId="104" xfId="0" applyNumberFormat="1" applyFont="1" applyFill="1" applyBorder="1" applyAlignment="1">
      <alignment horizontal="right" vertical="center"/>
    </xf>
    <xf numFmtId="3" fontId="20" fillId="2" borderId="132" xfId="0" applyNumberFormat="1" applyFont="1" applyFill="1" applyBorder="1" applyAlignment="1">
      <alignment horizontal="right" vertical="center"/>
    </xf>
    <xf numFmtId="0" fontId="12" fillId="0" borderId="0" xfId="0" applyFont="1" applyFill="1" applyAlignment="1">
      <alignment horizontal="left" vertical="top"/>
    </xf>
    <xf numFmtId="0" fontId="20" fillId="0" borderId="124" xfId="0" applyFont="1" applyBorder="1" applyAlignment="1">
      <alignment horizontal="left" vertical="center"/>
    </xf>
    <xf numFmtId="0" fontId="20" fillId="0" borderId="115" xfId="0" applyFont="1" applyBorder="1" applyAlignment="1">
      <alignment horizontal="left" vertical="center"/>
    </xf>
    <xf numFmtId="0" fontId="20" fillId="0" borderId="112" xfId="0" applyFont="1" applyBorder="1" applyAlignment="1">
      <alignment horizontal="left" vertical="center"/>
    </xf>
    <xf numFmtId="3" fontId="20" fillId="0" borderId="102" xfId="0" applyNumberFormat="1" applyFont="1" applyBorder="1" applyAlignment="1">
      <alignment horizontal="right" vertical="center"/>
    </xf>
    <xf numFmtId="3" fontId="20" fillId="0" borderId="141" xfId="0" applyNumberFormat="1" applyFont="1" applyBorder="1" applyAlignment="1">
      <alignment horizontal="right" vertical="center"/>
    </xf>
    <xf numFmtId="0" fontId="12" fillId="0" borderId="0" xfId="0" applyFont="1" applyAlignment="1">
      <alignment horizontal="left"/>
    </xf>
    <xf numFmtId="0" fontId="20" fillId="0" borderId="0" xfId="0" applyFont="1" applyAlignment="1">
      <alignment horizontal="left"/>
    </xf>
    <xf numFmtId="0" fontId="20" fillId="0" borderId="0" xfId="0" applyFont="1" applyAlignment="1">
      <alignment horizontal="center"/>
    </xf>
    <xf numFmtId="0" fontId="20" fillId="0" borderId="92" xfId="0" applyFont="1" applyBorder="1" applyAlignment="1">
      <alignment horizontal="left" vertical="center" wrapText="1"/>
    </xf>
    <xf numFmtId="0" fontId="20" fillId="0" borderId="93" xfId="0" applyFont="1" applyBorder="1" applyAlignment="1">
      <alignment horizontal="left" vertical="center" wrapText="1"/>
    </xf>
    <xf numFmtId="0" fontId="20" fillId="0" borderId="17" xfId="0" applyFont="1" applyBorder="1" applyAlignment="1">
      <alignment horizontal="left" vertical="center" wrapText="1"/>
    </xf>
    <xf numFmtId="3" fontId="20" fillId="2" borderId="17" xfId="0" applyNumberFormat="1" applyFont="1" applyFill="1" applyBorder="1" applyAlignment="1">
      <alignment horizontal="right" vertical="center"/>
    </xf>
    <xf numFmtId="3" fontId="20" fillId="2" borderId="37" xfId="0" applyNumberFormat="1" applyFont="1" applyFill="1" applyBorder="1" applyAlignment="1">
      <alignment horizontal="right" vertical="center"/>
    </xf>
    <xf numFmtId="3" fontId="1" fillId="0" borderId="104" xfId="0" applyNumberFormat="1" applyFont="1" applyBorder="1" applyAlignment="1">
      <alignment horizontal="right" vertical="center"/>
    </xf>
    <xf numFmtId="3" fontId="1" fillId="0" borderId="132" xfId="0" applyNumberFormat="1" applyFont="1" applyBorder="1" applyAlignment="1">
      <alignment horizontal="right" vertical="center"/>
    </xf>
    <xf numFmtId="0" fontId="21" fillId="0" borderId="97" xfId="0" applyFont="1" applyBorder="1" applyAlignment="1">
      <alignment horizontal="left" vertical="center" wrapText="1"/>
    </xf>
    <xf numFmtId="0" fontId="21" fillId="0" borderId="0" xfId="0" applyFont="1" applyBorder="1" applyAlignment="1">
      <alignment horizontal="left" vertical="center" wrapText="1"/>
    </xf>
    <xf numFmtId="0" fontId="21" fillId="0" borderId="29" xfId="0" applyFont="1" applyBorder="1" applyAlignment="1">
      <alignment horizontal="left" vertical="center" wrapText="1"/>
    </xf>
    <xf numFmtId="3" fontId="1" fillId="0" borderId="142" xfId="0" applyNumberFormat="1" applyFont="1" applyBorder="1" applyAlignment="1">
      <alignment horizontal="right" vertical="center"/>
    </xf>
    <xf numFmtId="3" fontId="1" fillId="0" borderId="140" xfId="0" applyNumberFormat="1" applyFont="1" applyBorder="1" applyAlignment="1">
      <alignment horizontal="right" vertical="center"/>
    </xf>
    <xf numFmtId="0" fontId="3" fillId="0" borderId="131" xfId="0" applyFont="1" applyBorder="1" applyAlignment="1">
      <alignment horizontal="left" vertical="center" wrapText="1"/>
    </xf>
    <xf numFmtId="0" fontId="21" fillId="0" borderId="131" xfId="0" applyFont="1" applyBorder="1" applyAlignment="1">
      <alignment horizontal="left" vertical="center" wrapText="1"/>
    </xf>
    <xf numFmtId="0" fontId="21" fillId="0" borderId="123" xfId="0" applyFont="1" applyBorder="1" applyAlignment="1">
      <alignment horizontal="left" vertical="center" wrapText="1"/>
    </xf>
    <xf numFmtId="0" fontId="21" fillId="0" borderId="137" xfId="0" applyFont="1" applyBorder="1" applyAlignment="1">
      <alignment horizontal="left" vertical="center" wrapText="1"/>
    </xf>
    <xf numFmtId="0" fontId="21" fillId="0" borderId="109" xfId="0" applyFont="1" applyBorder="1" applyAlignment="1">
      <alignment horizontal="left" vertical="center" wrapText="1"/>
    </xf>
    <xf numFmtId="3" fontId="1" fillId="0" borderId="109" xfId="0" applyNumberFormat="1" applyFont="1" applyBorder="1" applyAlignment="1">
      <alignment horizontal="right" vertical="center"/>
    </xf>
    <xf numFmtId="3" fontId="1" fillId="0" borderId="127" xfId="0" applyNumberFormat="1" applyFont="1" applyBorder="1" applyAlignment="1">
      <alignment horizontal="right" vertical="center"/>
    </xf>
    <xf numFmtId="3" fontId="1" fillId="0" borderId="103" xfId="0" applyNumberFormat="1" applyFont="1" applyBorder="1" applyAlignment="1">
      <alignment horizontal="right" vertical="center"/>
    </xf>
    <xf numFmtId="3" fontId="1" fillId="0" borderId="90" xfId="0" applyNumberFormat="1" applyFont="1" applyBorder="1" applyAlignment="1">
      <alignment horizontal="right" vertical="center"/>
    </xf>
    <xf numFmtId="3" fontId="21" fillId="0" borderId="74" xfId="0" applyNumberFormat="1" applyFont="1" applyBorder="1" applyAlignment="1">
      <alignment horizontal="right" vertical="center"/>
    </xf>
    <xf numFmtId="3" fontId="21" fillId="0" borderId="75" xfId="0" applyNumberFormat="1" applyFont="1" applyBorder="1" applyAlignment="1">
      <alignment horizontal="right" vertical="center"/>
    </xf>
    <xf numFmtId="3" fontId="21" fillId="2" borderId="75" xfId="0" applyNumberFormat="1" applyFont="1" applyFill="1" applyBorder="1" applyAlignment="1">
      <alignment horizontal="right" vertical="center"/>
    </xf>
    <xf numFmtId="3" fontId="21" fillId="2" borderId="76" xfId="0" applyNumberFormat="1" applyFont="1" applyFill="1" applyBorder="1" applyAlignment="1">
      <alignment horizontal="right" vertical="center"/>
    </xf>
    <xf numFmtId="3" fontId="20" fillId="0" borderId="133" xfId="0" applyNumberFormat="1" applyFont="1" applyBorder="1" applyAlignment="1">
      <alignment horizontal="right" vertical="center"/>
    </xf>
    <xf numFmtId="3" fontId="20" fillId="0" borderId="139" xfId="0" applyNumberFormat="1" applyFont="1" applyBorder="1" applyAlignment="1">
      <alignment horizontal="right" vertical="center"/>
    </xf>
    <xf numFmtId="3" fontId="20" fillId="2" borderId="139" xfId="0" applyNumberFormat="1" applyFont="1" applyFill="1" applyBorder="1" applyAlignment="1">
      <alignment horizontal="right" vertical="center"/>
    </xf>
    <xf numFmtId="3" fontId="20" fillId="2" borderId="125" xfId="0" applyNumberFormat="1" applyFont="1" applyFill="1" applyBorder="1" applyAlignment="1">
      <alignment horizontal="right" vertical="center"/>
    </xf>
    <xf numFmtId="0" fontId="1" fillId="0" borderId="124" xfId="0" applyFont="1" applyBorder="1" applyAlignment="1">
      <alignment horizontal="left" vertical="center" wrapText="1"/>
    </xf>
    <xf numFmtId="0" fontId="21" fillId="0" borderId="115" xfId="0" applyFont="1" applyBorder="1" applyAlignment="1">
      <alignment horizontal="left" vertical="center" wrapText="1"/>
    </xf>
    <xf numFmtId="0" fontId="21" fillId="0" borderId="112" xfId="0" applyFont="1" applyBorder="1" applyAlignment="1">
      <alignment horizontal="left" vertical="center" wrapText="1"/>
    </xf>
    <xf numFmtId="3" fontId="21" fillId="0" borderId="63" xfId="0" applyNumberFormat="1" applyFont="1" applyBorder="1" applyAlignment="1">
      <alignment horizontal="right" vertical="center"/>
    </xf>
    <xf numFmtId="3" fontId="21" fillId="0" borderId="64" xfId="0" applyNumberFormat="1" applyFont="1" applyBorder="1" applyAlignment="1">
      <alignment horizontal="right" vertical="center"/>
    </xf>
    <xf numFmtId="3" fontId="21" fillId="2" borderId="64" xfId="0" applyNumberFormat="1" applyFont="1" applyFill="1" applyBorder="1" applyAlignment="1">
      <alignment horizontal="right" vertical="center"/>
    </xf>
    <xf numFmtId="3" fontId="21" fillId="2" borderId="65" xfId="0" applyNumberFormat="1" applyFont="1" applyFill="1" applyBorder="1" applyAlignment="1">
      <alignment horizontal="right" vertical="center"/>
    </xf>
    <xf numFmtId="0" fontId="1" fillId="0" borderId="92" xfId="0" applyFont="1" applyBorder="1" applyAlignment="1">
      <alignment horizontal="left" vertical="center" wrapText="1"/>
    </xf>
    <xf numFmtId="0" fontId="21" fillId="0" borderId="93" xfId="0" applyFont="1" applyBorder="1" applyAlignment="1">
      <alignment horizontal="left" vertical="center" wrapText="1"/>
    </xf>
    <xf numFmtId="0" fontId="21" fillId="0" borderId="17" xfId="0" applyFont="1" applyBorder="1" applyAlignment="1">
      <alignment horizontal="left" vertical="center" wrapText="1"/>
    </xf>
    <xf numFmtId="3" fontId="21" fillId="0" borderId="133" xfId="0" applyNumberFormat="1" applyFont="1" applyBorder="1" applyAlignment="1">
      <alignment horizontal="right" vertical="center"/>
    </xf>
    <xf numFmtId="3" fontId="21" fillId="0" borderId="139" xfId="0" applyNumberFormat="1" applyFont="1" applyBorder="1" applyAlignment="1">
      <alignment horizontal="right" vertical="center"/>
    </xf>
    <xf numFmtId="3" fontId="21" fillId="2" borderId="139" xfId="0" applyNumberFormat="1" applyFont="1" applyFill="1" applyBorder="1" applyAlignment="1">
      <alignment horizontal="right" vertical="center"/>
    </xf>
    <xf numFmtId="3" fontId="21" fillId="2" borderId="125" xfId="0" applyNumberFormat="1" applyFont="1" applyFill="1" applyBorder="1" applyAlignment="1">
      <alignment horizontal="right" vertical="center"/>
    </xf>
    <xf numFmtId="3" fontId="21" fillId="0" borderId="127" xfId="0" applyNumberFormat="1" applyFont="1" applyBorder="1" applyAlignment="1">
      <alignment horizontal="right" vertical="center"/>
    </xf>
    <xf numFmtId="0" fontId="8" fillId="0" borderId="0" xfId="0" applyFont="1" applyAlignment="1">
      <alignment horizontal="justify" vertical="top"/>
    </xf>
    <xf numFmtId="0" fontId="12" fillId="0" borderId="0" xfId="0" applyFont="1" applyAlignment="1">
      <alignment horizontal="justify" vertical="top"/>
    </xf>
    <xf numFmtId="0" fontId="21" fillId="0" borderId="128" xfId="0" applyFont="1" applyBorder="1" applyAlignment="1">
      <alignment horizontal="left" vertical="center" wrapText="1"/>
    </xf>
    <xf numFmtId="3" fontId="21" fillId="0" borderId="128" xfId="0" applyNumberFormat="1" applyFont="1" applyBorder="1" applyAlignment="1">
      <alignment horizontal="right" vertical="center"/>
    </xf>
    <xf numFmtId="0" fontId="56" fillId="0" borderId="0" xfId="0" applyFont="1" applyAlignment="1">
      <alignment horizontal="left" vertical="top"/>
    </xf>
    <xf numFmtId="0" fontId="21" fillId="0" borderId="103" xfId="0" applyFont="1" applyBorder="1" applyAlignment="1">
      <alignment horizontal="left"/>
    </xf>
    <xf numFmtId="0" fontId="21" fillId="0" borderId="90" xfId="0" applyFont="1" applyBorder="1" applyAlignment="1">
      <alignment horizontal="left"/>
    </xf>
    <xf numFmtId="0" fontId="21" fillId="0" borderId="104" xfId="0" applyFont="1" applyBorder="1" applyAlignment="1">
      <alignment horizontal="left"/>
    </xf>
    <xf numFmtId="0" fontId="3" fillId="0" borderId="103" xfId="0" applyFont="1" applyBorder="1" applyAlignment="1">
      <alignment horizontal="left"/>
    </xf>
    <xf numFmtId="0" fontId="21" fillId="0" borderId="124" xfId="0" applyFont="1" applyBorder="1" applyAlignment="1">
      <alignment horizontal="left"/>
    </xf>
    <xf numFmtId="0" fontId="21" fillId="0" borderId="115" xfId="0" applyFont="1" applyBorder="1" applyAlignment="1">
      <alignment horizontal="left"/>
    </xf>
    <xf numFmtId="0" fontId="21" fillId="0" borderId="112" xfId="0" applyFont="1" applyBorder="1" applyAlignment="1">
      <alignment horizontal="left"/>
    </xf>
    <xf numFmtId="0" fontId="20" fillId="0" borderId="92" xfId="0" applyFont="1" applyBorder="1" applyAlignment="1">
      <alignment horizontal="left"/>
    </xf>
    <xf numFmtId="0" fontId="20" fillId="0" borderId="93" xfId="0" applyFont="1" applyBorder="1" applyAlignment="1">
      <alignment horizontal="left"/>
    </xf>
    <xf numFmtId="0" fontId="20" fillId="0" borderId="17" xfId="0" applyFont="1" applyBorder="1" applyAlignment="1">
      <alignment horizontal="left"/>
    </xf>
    <xf numFmtId="0" fontId="20" fillId="0" borderId="92" xfId="0" applyFont="1" applyBorder="1" applyAlignment="1">
      <alignment horizontal="center"/>
    </xf>
    <xf numFmtId="0" fontId="20" fillId="0" borderId="93" xfId="0" applyFont="1" applyBorder="1" applyAlignment="1">
      <alignment horizontal="center"/>
    </xf>
    <xf numFmtId="0" fontId="20" fillId="0" borderId="17" xfId="0" applyFont="1" applyBorder="1" applyAlignment="1">
      <alignment horizontal="center"/>
    </xf>
    <xf numFmtId="3" fontId="20" fillId="2" borderId="123" xfId="0" applyNumberFormat="1" applyFont="1" applyFill="1" applyBorder="1" applyAlignment="1">
      <alignment horizontal="right" vertical="center"/>
    </xf>
    <xf numFmtId="3" fontId="20" fillId="2" borderId="137" xfId="0" applyNumberFormat="1" applyFont="1" applyFill="1" applyBorder="1" applyAlignment="1">
      <alignment horizontal="right" vertical="center"/>
    </xf>
    <xf numFmtId="3" fontId="20" fillId="2" borderId="109" xfId="0" applyNumberFormat="1" applyFont="1" applyFill="1" applyBorder="1" applyAlignment="1">
      <alignment horizontal="right" vertical="center"/>
    </xf>
    <xf numFmtId="3" fontId="1" fillId="0" borderId="37" xfId="0" applyNumberFormat="1" applyFont="1" applyBorder="1" applyAlignment="1">
      <alignment horizontal="right" vertical="center"/>
    </xf>
    <xf numFmtId="3" fontId="21" fillId="0" borderId="37" xfId="0" applyNumberFormat="1" applyFont="1" applyBorder="1" applyAlignment="1">
      <alignment horizontal="right" vertical="center"/>
    </xf>
    <xf numFmtId="3" fontId="1" fillId="0" borderId="103" xfId="0" applyNumberFormat="1" applyFont="1" applyBorder="1" applyAlignment="1">
      <alignment horizontal="right" vertical="center" wrapText="1"/>
    </xf>
    <xf numFmtId="3" fontId="1" fillId="0" borderId="90" xfId="0" applyNumberFormat="1" applyFont="1" applyBorder="1" applyAlignment="1">
      <alignment horizontal="right" vertical="center" wrapText="1"/>
    </xf>
    <xf numFmtId="3" fontId="1" fillId="0" borderId="104" xfId="0" applyNumberFormat="1" applyFont="1" applyBorder="1" applyAlignment="1">
      <alignment horizontal="right" vertical="center" wrapText="1"/>
    </xf>
    <xf numFmtId="3" fontId="21" fillId="0" borderId="124" xfId="0" applyNumberFormat="1" applyFont="1" applyBorder="1" applyAlignment="1"/>
    <xf numFmtId="3" fontId="21" fillId="0" borderId="115" xfId="0" applyNumberFormat="1" applyFont="1" applyBorder="1" applyAlignment="1"/>
    <xf numFmtId="3" fontId="21" fillId="0" borderId="114" xfId="0" applyNumberFormat="1" applyFont="1" applyBorder="1" applyAlignment="1"/>
    <xf numFmtId="3" fontId="21" fillId="0" borderId="113" xfId="0" applyNumberFormat="1" applyFont="1" applyBorder="1" applyAlignment="1"/>
    <xf numFmtId="3" fontId="21" fillId="0" borderId="112" xfId="0" applyNumberFormat="1" applyFont="1" applyBorder="1" applyAlignment="1"/>
    <xf numFmtId="0" fontId="1" fillId="0" borderId="127" xfId="0" applyFont="1" applyBorder="1" applyAlignment="1">
      <alignment horizontal="left" vertical="center" wrapText="1"/>
    </xf>
    <xf numFmtId="3" fontId="21" fillId="0" borderId="127" xfId="0" applyNumberFormat="1" applyFont="1" applyBorder="1" applyAlignment="1"/>
    <xf numFmtId="3" fontId="21" fillId="0" borderId="74" xfId="0" applyNumberFormat="1" applyFont="1" applyBorder="1" applyAlignment="1"/>
    <xf numFmtId="3" fontId="21" fillId="0" borderId="109" xfId="0" applyNumberFormat="1" applyFont="1" applyBorder="1" applyAlignment="1"/>
    <xf numFmtId="3" fontId="20" fillId="0" borderId="92" xfId="0" applyNumberFormat="1" applyFont="1" applyBorder="1" applyAlignment="1">
      <alignment vertical="center"/>
    </xf>
    <xf numFmtId="3" fontId="20" fillId="0" borderId="93" xfId="0" applyNumberFormat="1" applyFont="1" applyBorder="1" applyAlignment="1">
      <alignment vertical="center"/>
    </xf>
    <xf numFmtId="3" fontId="20" fillId="0" borderId="17" xfId="0" applyNumberFormat="1" applyFont="1" applyBorder="1" applyAlignment="1">
      <alignment vertical="center"/>
    </xf>
    <xf numFmtId="3" fontId="20" fillId="0" borderId="135" xfId="0" applyNumberFormat="1" applyFont="1" applyBorder="1" applyAlignment="1">
      <alignment vertical="center"/>
    </xf>
    <xf numFmtId="0" fontId="1" fillId="0" borderId="123" xfId="0" applyFont="1" applyBorder="1" applyAlignment="1">
      <alignment horizontal="left" vertical="center" wrapText="1"/>
    </xf>
    <xf numFmtId="3" fontId="21" fillId="0" borderId="123" xfId="0" applyNumberFormat="1" applyFont="1" applyBorder="1" applyAlignment="1"/>
    <xf numFmtId="3" fontId="21" fillId="0" borderId="137" xfId="0" applyNumberFormat="1" applyFont="1" applyBorder="1" applyAlignment="1"/>
    <xf numFmtId="3" fontId="21" fillId="0" borderId="111" xfId="0" applyNumberFormat="1" applyFont="1" applyBorder="1" applyAlignment="1"/>
    <xf numFmtId="3" fontId="21" fillId="0" borderId="110" xfId="0" applyNumberFormat="1" applyFont="1" applyBorder="1" applyAlignment="1"/>
    <xf numFmtId="0" fontId="20" fillId="0" borderId="94" xfId="0" applyFont="1" applyBorder="1" applyAlignment="1">
      <alignment horizontal="center" vertical="center"/>
    </xf>
    <xf numFmtId="0" fontId="20" fillId="0" borderId="95" xfId="0" applyFont="1" applyBorder="1" applyAlignment="1">
      <alignment horizontal="center" vertical="center"/>
    </xf>
    <xf numFmtId="0" fontId="20" fillId="0" borderId="96" xfId="0" applyFont="1" applyBorder="1" applyAlignment="1">
      <alignment horizontal="center" vertical="center"/>
    </xf>
    <xf numFmtId="0" fontId="20" fillId="0" borderId="98" xfId="0" applyFont="1" applyBorder="1" applyAlignment="1">
      <alignment horizontal="center" vertical="center"/>
    </xf>
    <xf numFmtId="0" fontId="20" fillId="0" borderId="99" xfId="0" applyFont="1" applyBorder="1" applyAlignment="1">
      <alignment horizontal="center" vertical="center"/>
    </xf>
    <xf numFmtId="0" fontId="20" fillId="0" borderId="13" xfId="0" applyFont="1" applyBorder="1" applyAlignment="1">
      <alignment horizontal="center" vertical="center"/>
    </xf>
    <xf numFmtId="0" fontId="20" fillId="0" borderId="123" xfId="0" applyFont="1" applyBorder="1" applyAlignment="1">
      <alignment horizontal="left"/>
    </xf>
    <xf numFmtId="0" fontId="20" fillId="0" borderId="137" xfId="0" applyFont="1" applyBorder="1" applyAlignment="1">
      <alignment horizontal="left"/>
    </xf>
    <xf numFmtId="0" fontId="20" fillId="0" borderId="109" xfId="0" applyFont="1" applyBorder="1" applyAlignment="1">
      <alignment horizontal="left"/>
    </xf>
    <xf numFmtId="0" fontId="21" fillId="0" borderId="13" xfId="0" applyFont="1" applyBorder="1" applyAlignment="1">
      <alignment horizontal="center" vertical="center"/>
    </xf>
    <xf numFmtId="0" fontId="21" fillId="0" borderId="131" xfId="0" applyFont="1" applyBorder="1" applyAlignment="1">
      <alignment horizontal="center" vertical="center"/>
    </xf>
    <xf numFmtId="0" fontId="21" fillId="0" borderId="100" xfId="0" applyFont="1" applyBorder="1" applyAlignment="1">
      <alignment horizontal="left" vertical="center" wrapText="1"/>
    </xf>
    <xf numFmtId="0" fontId="21" fillId="0" borderId="101" xfId="0" applyFont="1" applyBorder="1" applyAlignment="1">
      <alignment horizontal="left" vertical="center" wrapText="1"/>
    </xf>
    <xf numFmtId="0" fontId="21" fillId="0" borderId="102" xfId="0" applyFont="1" applyBorder="1" applyAlignment="1">
      <alignment horizontal="left" vertical="center" wrapText="1"/>
    </xf>
    <xf numFmtId="3" fontId="21" fillId="0" borderId="102" xfId="0" applyNumberFormat="1" applyFont="1" applyBorder="1" applyAlignment="1">
      <alignment horizontal="right" vertical="center"/>
    </xf>
    <xf numFmtId="3" fontId="21" fillId="0" borderId="96" xfId="0" applyNumberFormat="1" applyFont="1" applyBorder="1" applyAlignment="1">
      <alignment horizontal="right" vertical="center"/>
    </xf>
    <xf numFmtId="0" fontId="21" fillId="0" borderId="104" xfId="0" applyFont="1" applyBorder="1" applyAlignment="1">
      <alignment horizontal="center" vertical="center"/>
    </xf>
    <xf numFmtId="0" fontId="21" fillId="0" borderId="132" xfId="0" applyFont="1" applyBorder="1" applyAlignment="1">
      <alignment horizontal="center" vertical="center"/>
    </xf>
    <xf numFmtId="0" fontId="12" fillId="0" borderId="0" xfId="0" applyFont="1" applyFill="1" applyAlignment="1">
      <alignment horizontal="left" vertical="top" wrapText="1"/>
    </xf>
    <xf numFmtId="3" fontId="20" fillId="2" borderId="127" xfId="0" applyNumberFormat="1" applyFont="1" applyFill="1" applyBorder="1" applyAlignment="1">
      <alignment horizontal="right" vertical="center"/>
    </xf>
    <xf numFmtId="0" fontId="20" fillId="0" borderId="127" xfId="0" applyFont="1" applyBorder="1" applyAlignment="1">
      <alignment horizontal="left" vertical="center" wrapText="1"/>
    </xf>
    <xf numFmtId="0" fontId="21" fillId="0" borderId="130" xfId="0" applyFont="1" applyBorder="1" applyAlignment="1">
      <alignment horizontal="left" vertical="center" wrapText="1"/>
    </xf>
    <xf numFmtId="0" fontId="12" fillId="0" borderId="0" xfId="0" applyFont="1" applyFill="1" applyAlignment="1">
      <alignment horizontal="justify" vertical="top"/>
    </xf>
    <xf numFmtId="3" fontId="20" fillId="2" borderId="74" xfId="0" applyNumberFormat="1" applyFont="1" applyFill="1" applyBorder="1" applyAlignment="1">
      <alignment horizontal="right" vertical="center"/>
    </xf>
    <xf numFmtId="3" fontId="20" fillId="2" borderId="75" xfId="0" applyNumberFormat="1" applyFont="1" applyFill="1" applyBorder="1" applyAlignment="1">
      <alignment horizontal="right" vertical="center"/>
    </xf>
    <xf numFmtId="3" fontId="20" fillId="2" borderId="76" xfId="0" applyNumberFormat="1" applyFont="1" applyFill="1" applyBorder="1" applyAlignment="1">
      <alignment horizontal="right" vertical="center"/>
    </xf>
    <xf numFmtId="0" fontId="21" fillId="0" borderId="124" xfId="0" applyFont="1" applyBorder="1" applyAlignment="1">
      <alignment horizontal="left" vertical="center" wrapText="1"/>
    </xf>
    <xf numFmtId="3" fontId="21" fillId="0" borderId="138" xfId="0" applyNumberFormat="1" applyFont="1" applyBorder="1" applyAlignment="1">
      <alignment horizontal="right" vertical="center"/>
    </xf>
    <xf numFmtId="3" fontId="21" fillId="2" borderId="138" xfId="0" applyNumberFormat="1" applyFont="1" applyFill="1" applyBorder="1" applyAlignment="1">
      <alignment horizontal="right" vertical="center"/>
    </xf>
    <xf numFmtId="3" fontId="21" fillId="2" borderId="129" xfId="0" applyNumberFormat="1" applyFont="1" applyFill="1" applyBorder="1" applyAlignment="1">
      <alignment horizontal="right" vertical="center"/>
    </xf>
    <xf numFmtId="49" fontId="0" fillId="0" borderId="0" xfId="0" applyNumberFormat="1" applyAlignment="1">
      <alignment horizontal="justify" vertical="top" wrapText="1"/>
    </xf>
    <xf numFmtId="0" fontId="0" fillId="0" borderId="0" xfId="0" applyAlignment="1">
      <alignment horizontal="justify" vertical="top" wrapText="1"/>
    </xf>
    <xf numFmtId="0" fontId="21" fillId="0" borderId="0" xfId="0" applyFont="1" applyAlignment="1">
      <alignment horizontal="left"/>
    </xf>
    <xf numFmtId="0" fontId="1" fillId="0" borderId="0" xfId="0" applyFont="1" applyAlignment="1">
      <alignment horizontal="center"/>
    </xf>
    <xf numFmtId="49" fontId="1" fillId="0" borderId="0" xfId="0" applyNumberFormat="1" applyFont="1" applyAlignment="1">
      <alignment horizontal="center"/>
    </xf>
    <xf numFmtId="3" fontId="21" fillId="0" borderId="126" xfId="0" applyNumberFormat="1" applyFont="1" applyBorder="1" applyAlignment="1">
      <alignment horizontal="right" vertical="center"/>
    </xf>
    <xf numFmtId="0" fontId="13" fillId="0" borderId="0" xfId="0" applyFont="1" applyAlignment="1">
      <alignment horizontal="justify" vertical="top" wrapText="1"/>
    </xf>
    <xf numFmtId="0" fontId="20" fillId="0" borderId="108" xfId="0" applyFont="1" applyBorder="1" applyAlignment="1">
      <alignment horizontal="center"/>
    </xf>
    <xf numFmtId="0" fontId="20" fillId="0" borderId="99" xfId="0" applyFont="1" applyBorder="1" applyAlignment="1">
      <alignment horizontal="center"/>
    </xf>
    <xf numFmtId="0" fontId="20" fillId="0" borderId="107" xfId="0" applyFont="1" applyBorder="1" applyAlignment="1">
      <alignment horizontal="center"/>
    </xf>
    <xf numFmtId="3" fontId="21" fillId="0" borderId="131" xfId="0" applyNumberFormat="1" applyFont="1" applyBorder="1" applyAlignment="1">
      <alignment horizontal="right" vertical="center" wrapText="1"/>
    </xf>
    <xf numFmtId="3" fontId="21" fillId="0" borderId="130" xfId="0" applyNumberFormat="1" applyFont="1" applyBorder="1" applyAlignment="1">
      <alignment horizontal="right" vertical="center" wrapText="1"/>
    </xf>
    <xf numFmtId="0" fontId="20" fillId="0" borderId="37" xfId="0" applyNumberFormat="1" applyFont="1" applyBorder="1" applyAlignment="1">
      <alignment horizontal="center" vertical="center" wrapText="1"/>
    </xf>
    <xf numFmtId="0" fontId="21" fillId="0" borderId="131" xfId="0" applyNumberFormat="1" applyFont="1" applyBorder="1" applyAlignment="1">
      <alignment horizontal="left" vertical="center" wrapText="1"/>
    </xf>
    <xf numFmtId="0" fontId="21" fillId="0" borderId="132" xfId="0" applyNumberFormat="1" applyFont="1" applyBorder="1" applyAlignment="1">
      <alignment horizontal="left" vertical="center" wrapText="1"/>
    </xf>
    <xf numFmtId="0" fontId="21" fillId="0" borderId="130" xfId="0" applyNumberFormat="1" applyFont="1" applyBorder="1" applyAlignment="1">
      <alignment horizontal="left" vertical="center" wrapText="1"/>
    </xf>
    <xf numFmtId="0" fontId="14" fillId="0" borderId="0" xfId="0" applyFont="1" applyAlignment="1">
      <alignment horizontal="justify" vertical="top" wrapText="1"/>
    </xf>
    <xf numFmtId="49" fontId="1" fillId="0" borderId="115" xfId="0" applyNumberFormat="1" applyFont="1" applyBorder="1" applyAlignment="1">
      <alignment horizontal="center"/>
    </xf>
    <xf numFmtId="0" fontId="1" fillId="0" borderId="115" xfId="0" applyFont="1" applyBorder="1" applyAlignment="1">
      <alignment horizontal="center"/>
    </xf>
    <xf numFmtId="0" fontId="13" fillId="0" borderId="0" xfId="0" applyFont="1" applyAlignment="1">
      <alignment horizontal="justify" vertical="top"/>
    </xf>
    <xf numFmtId="0" fontId="21" fillId="0" borderId="101" xfId="0" applyFont="1" applyBorder="1" applyAlignment="1">
      <alignment horizontal="left"/>
    </xf>
    <xf numFmtId="0" fontId="1" fillId="0" borderId="101" xfId="0" applyFont="1" applyBorder="1" applyAlignment="1">
      <alignment horizontal="center"/>
    </xf>
    <xf numFmtId="49" fontId="1" fillId="0" borderId="101" xfId="0" applyNumberFormat="1" applyFont="1" applyBorder="1" applyAlignment="1">
      <alignment horizontal="center"/>
    </xf>
    <xf numFmtId="0" fontId="1" fillId="0" borderId="103" xfId="0" applyFont="1" applyBorder="1" applyAlignment="1">
      <alignment horizontal="left" vertical="center" wrapText="1"/>
    </xf>
    <xf numFmtId="3" fontId="21" fillId="0" borderId="103" xfId="0" applyNumberFormat="1" applyFont="1" applyBorder="1" applyAlignment="1">
      <alignment horizontal="right" vertical="center" wrapText="1"/>
    </xf>
    <xf numFmtId="3" fontId="21" fillId="0" borderId="90" xfId="0" applyNumberFormat="1" applyFont="1" applyBorder="1" applyAlignment="1">
      <alignment horizontal="right" vertical="center" wrapText="1"/>
    </xf>
    <xf numFmtId="3" fontId="21" fillId="0" borderId="104" xfId="0" applyNumberFormat="1" applyFont="1" applyBorder="1" applyAlignment="1">
      <alignment horizontal="right" vertical="center" wrapText="1"/>
    </xf>
    <xf numFmtId="3" fontId="21" fillId="0" borderId="103" xfId="0" applyNumberFormat="1" applyFont="1" applyFill="1" applyBorder="1" applyAlignment="1">
      <alignment horizontal="right" vertical="center" wrapText="1"/>
    </xf>
    <xf numFmtId="3" fontId="21" fillId="0" borderId="90" xfId="0" applyNumberFormat="1" applyFont="1" applyFill="1" applyBorder="1" applyAlignment="1">
      <alignment horizontal="right" vertical="center" wrapText="1"/>
    </xf>
    <xf numFmtId="3" fontId="21" fillId="0" borderId="104" xfId="0" applyNumberFormat="1" applyFont="1" applyFill="1" applyBorder="1" applyAlignment="1">
      <alignment horizontal="right" vertical="center" wrapText="1"/>
    </xf>
    <xf numFmtId="0" fontId="4" fillId="0" borderId="92" xfId="0" applyFont="1" applyFill="1" applyBorder="1" applyAlignment="1">
      <alignment horizontal="center" vertical="center" wrapText="1"/>
    </xf>
    <xf numFmtId="0" fontId="4" fillId="0" borderId="93" xfId="0" applyFont="1" applyFill="1" applyBorder="1" applyAlignment="1">
      <alignment horizontal="center" vertical="center"/>
    </xf>
    <xf numFmtId="0" fontId="4" fillId="0" borderId="135" xfId="0" applyFont="1" applyFill="1" applyBorder="1" applyAlignment="1">
      <alignment horizontal="center" vertical="center"/>
    </xf>
    <xf numFmtId="0" fontId="4" fillId="0" borderId="134" xfId="0" applyFont="1" applyFill="1" applyBorder="1" applyAlignment="1">
      <alignment horizontal="center" vertical="center"/>
    </xf>
    <xf numFmtId="3" fontId="4" fillId="0" borderId="134" xfId="0" applyNumberFormat="1" applyFont="1" applyFill="1" applyBorder="1" applyAlignment="1">
      <alignment horizontal="right" vertical="center"/>
    </xf>
    <xf numFmtId="3" fontId="4" fillId="0" borderId="93" xfId="0" applyNumberFormat="1" applyFont="1" applyFill="1" applyBorder="1" applyAlignment="1">
      <alignment horizontal="right" vertical="center"/>
    </xf>
    <xf numFmtId="3" fontId="4" fillId="0" borderId="135" xfId="0" applyNumberFormat="1" applyFont="1" applyFill="1" applyBorder="1" applyAlignment="1">
      <alignment horizontal="right" vertical="center"/>
    </xf>
    <xf numFmtId="3" fontId="4" fillId="0" borderId="110" xfId="0" applyNumberFormat="1" applyFont="1" applyFill="1" applyBorder="1" applyAlignment="1">
      <alignment horizontal="right" vertical="center"/>
    </xf>
    <xf numFmtId="3" fontId="4" fillId="0" borderId="137" xfId="0" applyNumberFormat="1" applyFont="1" applyFill="1" applyBorder="1" applyAlignment="1">
      <alignment horizontal="right" vertical="center"/>
    </xf>
    <xf numFmtId="3" fontId="4" fillId="0" borderId="109" xfId="0" applyNumberFormat="1" applyFont="1" applyFill="1" applyBorder="1" applyAlignment="1">
      <alignment horizontal="right" vertical="center"/>
    </xf>
    <xf numFmtId="0" fontId="20" fillId="0" borderId="103" xfId="0" applyFont="1" applyBorder="1" applyAlignment="1">
      <alignment horizontal="left" vertical="center" wrapText="1"/>
    </xf>
    <xf numFmtId="0" fontId="20" fillId="0" borderId="90" xfId="0" applyFont="1" applyBorder="1" applyAlignment="1">
      <alignment horizontal="left" vertical="center" wrapText="1"/>
    </xf>
    <xf numFmtId="0" fontId="20" fillId="0" borderId="104" xfId="0" applyFont="1" applyBorder="1" applyAlignment="1">
      <alignment horizontal="left" vertical="center" wrapText="1"/>
    </xf>
    <xf numFmtId="0" fontId="22" fillId="0" borderId="103" xfId="0" applyFont="1" applyBorder="1" applyAlignment="1">
      <alignment horizontal="left" vertical="center" wrapText="1"/>
    </xf>
    <xf numFmtId="0" fontId="22" fillId="0" borderId="90" xfId="0" applyFont="1" applyBorder="1" applyAlignment="1">
      <alignment horizontal="left" vertical="center" wrapText="1"/>
    </xf>
    <xf numFmtId="0" fontId="22" fillId="0" borderId="104" xfId="0" applyFont="1" applyBorder="1" applyAlignment="1">
      <alignment horizontal="left" vertical="center" wrapText="1"/>
    </xf>
    <xf numFmtId="0" fontId="21" fillId="0" borderId="129" xfId="0" applyFont="1" applyBorder="1" applyAlignment="1">
      <alignment horizontal="center" vertical="center"/>
    </xf>
    <xf numFmtId="0" fontId="21" fillId="0" borderId="130" xfId="0" applyFont="1" applyBorder="1" applyAlignment="1">
      <alignment horizontal="center" vertical="center"/>
    </xf>
    <xf numFmtId="0" fontId="21" fillId="0" borderId="126" xfId="0" applyFont="1" applyBorder="1" applyAlignment="1">
      <alignment horizontal="center" vertical="center"/>
    </xf>
    <xf numFmtId="0" fontId="21" fillId="0" borderId="96" xfId="0" applyFont="1" applyBorder="1" applyAlignment="1">
      <alignment horizontal="center" vertical="center"/>
    </xf>
    <xf numFmtId="3" fontId="21" fillId="0" borderId="94" xfId="0" applyNumberFormat="1" applyFont="1" applyBorder="1" applyAlignment="1">
      <alignment horizontal="right" vertical="center"/>
    </xf>
    <xf numFmtId="0" fontId="10" fillId="0" borderId="0" xfId="0" applyFont="1" applyAlignment="1">
      <alignment horizontal="left" vertical="top"/>
    </xf>
    <xf numFmtId="3" fontId="21" fillId="0" borderId="44" xfId="0" applyNumberFormat="1" applyFont="1" applyBorder="1" applyAlignment="1">
      <alignment horizontal="right" vertical="center"/>
    </xf>
    <xf numFmtId="3" fontId="21" fillId="0" borderId="97" xfId="0" applyNumberFormat="1" applyFont="1" applyBorder="1" applyAlignment="1">
      <alignment horizontal="right" vertical="center"/>
    </xf>
    <xf numFmtId="3" fontId="21" fillId="0" borderId="116" xfId="0" applyNumberFormat="1" applyFont="1" applyBorder="1" applyAlignment="1">
      <alignment horizontal="right" vertical="center"/>
    </xf>
    <xf numFmtId="3" fontId="21" fillId="0" borderId="146" xfId="0" applyNumberFormat="1" applyFont="1" applyBorder="1" applyAlignment="1">
      <alignment horizontal="right" vertical="center"/>
    </xf>
    <xf numFmtId="9" fontId="21" fillId="0" borderId="29" xfId="0" applyNumberFormat="1" applyFont="1" applyBorder="1" applyAlignment="1">
      <alignment horizontal="right" vertical="center"/>
    </xf>
    <xf numFmtId="0" fontId="21" fillId="0" borderId="44" xfId="0" applyFont="1" applyBorder="1" applyAlignment="1">
      <alignment horizontal="right" vertical="center"/>
    </xf>
    <xf numFmtId="3" fontId="21" fillId="0" borderId="67" xfId="0" applyNumberFormat="1" applyFont="1" applyBorder="1" applyAlignment="1">
      <alignment horizontal="right" vertical="center"/>
    </xf>
    <xf numFmtId="3" fontId="21" fillId="0" borderId="66" xfId="0" applyNumberFormat="1" applyFont="1" applyBorder="1" applyAlignment="1">
      <alignment horizontal="right" vertical="center"/>
    </xf>
    <xf numFmtId="9" fontId="21" fillId="0" borderId="104" xfId="0" applyNumberFormat="1" applyFont="1" applyBorder="1" applyAlignment="1">
      <alignment horizontal="right" vertical="center"/>
    </xf>
    <xf numFmtId="0" fontId="21" fillId="0" borderId="132" xfId="0" applyFont="1" applyBorder="1" applyAlignment="1">
      <alignment horizontal="right" vertical="center"/>
    </xf>
    <xf numFmtId="0" fontId="21" fillId="0" borderId="104" xfId="0" applyFont="1" applyBorder="1" applyAlignment="1">
      <alignment horizontal="right" vertical="center"/>
    </xf>
    <xf numFmtId="0" fontId="21" fillId="0" borderId="103" xfId="0" applyFont="1" applyBorder="1" applyAlignment="1">
      <alignment horizontal="center" vertical="center"/>
    </xf>
    <xf numFmtId="0" fontId="21" fillId="0" borderId="127" xfId="0" applyFont="1" applyBorder="1" applyAlignment="1">
      <alignment horizontal="center" vertical="center"/>
    </xf>
    <xf numFmtId="0" fontId="21" fillId="0" borderId="123" xfId="0" applyFont="1" applyBorder="1" applyAlignment="1">
      <alignment horizontal="center" vertical="center"/>
    </xf>
    <xf numFmtId="3" fontId="21" fillId="2" borderId="74" xfId="0" applyNumberFormat="1" applyFont="1" applyFill="1" applyBorder="1" applyAlignment="1">
      <alignment horizontal="right" vertical="center"/>
    </xf>
    <xf numFmtId="9" fontId="21" fillId="0" borderId="109" xfId="0" applyNumberFormat="1" applyFont="1" applyBorder="1" applyAlignment="1">
      <alignment horizontal="right" vertical="center"/>
    </xf>
    <xf numFmtId="0" fontId="21" fillId="0" borderId="127" xfId="0" applyFont="1" applyBorder="1" applyAlignment="1">
      <alignment horizontal="right" vertical="center"/>
    </xf>
    <xf numFmtId="0" fontId="1" fillId="0" borderId="44" xfId="0" applyFont="1" applyBorder="1" applyAlignment="1">
      <alignment horizontal="center" vertical="center"/>
    </xf>
    <xf numFmtId="0" fontId="21" fillId="0" borderId="44" xfId="0" applyFont="1" applyBorder="1" applyAlignment="1">
      <alignment horizontal="center" vertical="center"/>
    </xf>
    <xf numFmtId="0" fontId="1" fillId="0" borderId="132" xfId="0" applyFont="1" applyBorder="1" applyAlignment="1">
      <alignment horizontal="center" vertical="center"/>
    </xf>
    <xf numFmtId="0" fontId="1" fillId="0" borderId="127" xfId="0" applyFont="1" applyBorder="1" applyAlignment="1">
      <alignment horizontal="center" vertical="center"/>
    </xf>
    <xf numFmtId="0" fontId="21" fillId="0" borderId="89" xfId="0" applyFont="1" applyBorder="1" applyAlignment="1">
      <alignment horizontal="center" vertical="center"/>
    </xf>
    <xf numFmtId="0" fontId="21" fillId="0" borderId="90" xfId="0" applyFont="1" applyBorder="1" applyAlignment="1">
      <alignment horizontal="center" vertical="center"/>
    </xf>
    <xf numFmtId="0" fontId="10" fillId="0" borderId="0" xfId="0" applyFont="1" applyAlignment="1">
      <alignment horizontal="left" vertical="top" wrapText="1"/>
    </xf>
    <xf numFmtId="0" fontId="1" fillId="0" borderId="0" xfId="0" applyFont="1" applyAlignment="1">
      <alignment horizontal="left" vertical="center"/>
    </xf>
    <xf numFmtId="0" fontId="21" fillId="0" borderId="0" xfId="0" applyFont="1" applyAlignment="1">
      <alignment horizontal="left" vertical="center"/>
    </xf>
    <xf numFmtId="0" fontId="10" fillId="0" borderId="0" xfId="0" applyFont="1" applyAlignment="1">
      <alignment horizontal="left"/>
    </xf>
    <xf numFmtId="0" fontId="11" fillId="0" borderId="0" xfId="0" applyFont="1" applyAlignment="1">
      <alignment horizontal="left"/>
    </xf>
    <xf numFmtId="3" fontId="30" fillId="0" borderId="0" xfId="2" applyNumberFormat="1" applyFont="1" applyAlignment="1">
      <alignment horizontal="left" vertical="center" wrapText="1"/>
    </xf>
    <xf numFmtId="3" fontId="30" fillId="0" borderId="0" xfId="2" applyNumberFormat="1" applyFont="1" applyAlignment="1">
      <alignment vertical="center" wrapText="1"/>
    </xf>
    <xf numFmtId="0" fontId="62" fillId="0" borderId="106" xfId="8" applyFont="1" applyFill="1" applyBorder="1" applyAlignment="1">
      <alignment horizontal="left" vertical="top" wrapText="1"/>
    </xf>
    <xf numFmtId="0" fontId="62" fillId="0" borderId="105" xfId="8" applyFont="1" applyFill="1" applyBorder="1" applyAlignment="1">
      <alignment horizontal="left" vertical="top" wrapText="1"/>
    </xf>
    <xf numFmtId="0" fontId="62" fillId="0" borderId="77" xfId="8" applyFont="1" applyFill="1" applyBorder="1" applyAlignment="1">
      <alignment horizontal="left" vertical="top" wrapText="1"/>
    </xf>
    <xf numFmtId="0" fontId="62" fillId="0" borderId="79" xfId="8" applyFont="1" applyFill="1" applyBorder="1" applyAlignment="1">
      <alignment horizontal="left" vertical="top" wrapText="1"/>
    </xf>
    <xf numFmtId="0" fontId="31" fillId="0" borderId="108" xfId="8" applyFont="1" applyBorder="1" applyAlignment="1">
      <alignment horizontal="center" vertical="top"/>
    </xf>
    <xf numFmtId="0" fontId="31" fillId="0" borderId="99" xfId="8" applyFont="1" applyBorder="1" applyAlignment="1">
      <alignment horizontal="center" vertical="top"/>
    </xf>
    <xf numFmtId="0" fontId="31" fillId="0" borderId="107" xfId="8" applyFont="1" applyBorder="1" applyAlignment="1">
      <alignment horizontal="center" vertical="top"/>
    </xf>
    <xf numFmtId="0" fontId="31" fillId="0" borderId="108" xfId="8" applyFont="1" applyFill="1" applyBorder="1" applyAlignment="1">
      <alignment horizontal="center" vertical="top"/>
    </xf>
    <xf numFmtId="0" fontId="31" fillId="0" borderId="13" xfId="8" applyFont="1" applyBorder="1" applyAlignment="1">
      <alignment horizontal="center" vertical="top"/>
    </xf>
    <xf numFmtId="171" fontId="74" fillId="0" borderId="89" xfId="8" applyNumberFormat="1" applyFont="1" applyFill="1" applyBorder="1" applyAlignment="1">
      <alignment horizontal="center" vertical="center"/>
    </xf>
    <xf numFmtId="171" fontId="74" fillId="0" borderId="90" xfId="8" applyNumberFormat="1" applyFont="1" applyFill="1" applyBorder="1" applyAlignment="1">
      <alignment horizontal="center" vertical="center"/>
    </xf>
    <xf numFmtId="171" fontId="74" fillId="0" borderId="91" xfId="8" applyNumberFormat="1" applyFont="1" applyFill="1" applyBorder="1" applyAlignment="1">
      <alignment horizontal="center" vertical="center"/>
    </xf>
    <xf numFmtId="49" fontId="76" fillId="0" borderId="117" xfId="8" applyNumberFormat="1" applyFont="1" applyFill="1" applyBorder="1" applyAlignment="1">
      <alignment horizontal="center" vertical="top"/>
    </xf>
    <xf numFmtId="49" fontId="76" fillId="0" borderId="120" xfId="8" applyNumberFormat="1" applyFont="1" applyFill="1" applyBorder="1" applyAlignment="1">
      <alignment horizontal="center" vertical="top"/>
    </xf>
    <xf numFmtId="49" fontId="76" fillId="0" borderId="86" xfId="8" applyNumberFormat="1" applyFont="1" applyFill="1" applyBorder="1" applyAlignment="1">
      <alignment horizontal="center" vertical="top"/>
    </xf>
    <xf numFmtId="49" fontId="76" fillId="0" borderId="87" xfId="8" applyNumberFormat="1" applyFont="1" applyFill="1" applyBorder="1" applyAlignment="1">
      <alignment horizontal="center" vertical="top"/>
    </xf>
    <xf numFmtId="49" fontId="75" fillId="0" borderId="117" xfId="8" applyNumberFormat="1" applyFont="1" applyFill="1" applyBorder="1" applyAlignment="1">
      <alignment horizontal="center" vertical="top"/>
    </xf>
    <xf numFmtId="49" fontId="75" fillId="0" borderId="120" xfId="8" applyNumberFormat="1" applyFont="1" applyFill="1" applyBorder="1" applyAlignment="1">
      <alignment horizontal="center" vertical="top"/>
    </xf>
    <xf numFmtId="49" fontId="75" fillId="0" borderId="86" xfId="8" applyNumberFormat="1" applyFont="1" applyFill="1" applyBorder="1" applyAlignment="1">
      <alignment horizontal="center" vertical="top"/>
    </xf>
    <xf numFmtId="49" fontId="75" fillId="0" borderId="87" xfId="8" applyNumberFormat="1" applyFont="1" applyFill="1" applyBorder="1" applyAlignment="1">
      <alignment horizontal="center" vertical="top"/>
    </xf>
    <xf numFmtId="171" fontId="74" fillId="0" borderId="89" xfId="8" applyNumberFormat="1" applyFont="1" applyFill="1" applyBorder="1" applyAlignment="1">
      <alignment horizontal="right" vertical="center"/>
    </xf>
    <xf numFmtId="171" fontId="74" fillId="0" borderId="90" xfId="8" applyNumberFormat="1" applyFont="1" applyFill="1" applyBorder="1" applyAlignment="1">
      <alignment horizontal="right" vertical="center"/>
    </xf>
    <xf numFmtId="171" fontId="74" fillId="0" borderId="91" xfId="8" applyNumberFormat="1" applyFont="1" applyFill="1" applyBorder="1" applyAlignment="1">
      <alignment horizontal="right" vertical="center"/>
    </xf>
    <xf numFmtId="171" fontId="74" fillId="0" borderId="43" xfId="8" applyNumberFormat="1" applyFont="1" applyFill="1" applyBorder="1" applyAlignment="1">
      <alignment horizontal="right" vertical="center"/>
    </xf>
    <xf numFmtId="171" fontId="74" fillId="0" borderId="104" xfId="8" applyNumberFormat="1" applyFont="1" applyFill="1" applyBorder="1" applyAlignment="1">
      <alignment horizontal="right" vertical="center"/>
    </xf>
    <xf numFmtId="0" fontId="76" fillId="0" borderId="113" xfId="8" applyFont="1" applyFill="1" applyBorder="1" applyAlignment="1">
      <alignment horizontal="center" vertical="center" wrapText="1"/>
    </xf>
    <xf numFmtId="0" fontId="76" fillId="0" borderId="112" xfId="8" applyFont="1" applyFill="1" applyBorder="1" applyAlignment="1">
      <alignment horizontal="center" vertical="center" wrapText="1"/>
    </xf>
    <xf numFmtId="0" fontId="76" fillId="0" borderId="86" xfId="8" applyFont="1" applyFill="1" applyBorder="1" applyAlignment="1">
      <alignment horizontal="center" vertical="center" wrapText="1"/>
    </xf>
    <xf numFmtId="0" fontId="76" fillId="0" borderId="102" xfId="8" applyFont="1" applyFill="1" applyBorder="1" applyAlignment="1">
      <alignment horizontal="center" vertical="center" wrapText="1"/>
    </xf>
    <xf numFmtId="0" fontId="76" fillId="0" borderId="114" xfId="8" applyFont="1" applyFill="1" applyBorder="1" applyAlignment="1">
      <alignment horizontal="center" vertical="center" wrapText="1"/>
    </xf>
    <xf numFmtId="0" fontId="76" fillId="0" borderId="87" xfId="8" applyFont="1" applyFill="1" applyBorder="1" applyAlignment="1">
      <alignment horizontal="center" vertical="center" wrapText="1"/>
    </xf>
    <xf numFmtId="0" fontId="76" fillId="0" borderId="77" xfId="8" applyFont="1" applyFill="1" applyBorder="1" applyAlignment="1">
      <alignment horizontal="center" vertical="center" wrapText="1"/>
    </xf>
    <xf numFmtId="0" fontId="76" fillId="0" borderId="29" xfId="8" applyFont="1" applyFill="1" applyBorder="1" applyAlignment="1">
      <alignment horizontal="center" vertical="center" wrapText="1"/>
    </xf>
    <xf numFmtId="0" fontId="76" fillId="0" borderId="86" xfId="8" applyFont="1" applyFill="1" applyBorder="1" applyAlignment="1">
      <alignment horizontal="center" wrapText="1"/>
    </xf>
    <xf numFmtId="0" fontId="76" fillId="0" borderId="87" xfId="8" applyFont="1" applyFill="1" applyBorder="1" applyAlignment="1">
      <alignment horizontal="center" wrapText="1"/>
    </xf>
    <xf numFmtId="0" fontId="76" fillId="0" borderId="89" xfId="8" applyFont="1" applyFill="1" applyBorder="1" applyAlignment="1">
      <alignment horizontal="center" vertical="center" wrapText="1"/>
    </xf>
    <xf numFmtId="0" fontId="76" fillId="0" borderId="104" xfId="8" applyFont="1" applyFill="1" applyBorder="1" applyAlignment="1">
      <alignment horizontal="center" vertical="center" wrapText="1"/>
    </xf>
    <xf numFmtId="0" fontId="77" fillId="0" borderId="70" xfId="8" applyFont="1" applyFill="1" applyBorder="1" applyAlignment="1">
      <alignment horizontal="center" vertical="center" wrapText="1"/>
    </xf>
    <xf numFmtId="0" fontId="77" fillId="0" borderId="66" xfId="8" applyFont="1" applyFill="1" applyBorder="1" applyAlignment="1">
      <alignment horizontal="center" vertical="center" wrapText="1"/>
    </xf>
    <xf numFmtId="0" fontId="75" fillId="0" borderId="70" xfId="8" applyFont="1" applyFill="1" applyBorder="1" applyAlignment="1">
      <alignment horizontal="right" vertical="top" wrapText="1"/>
    </xf>
    <xf numFmtId="0" fontId="75" fillId="0" borderId="66" xfId="8" applyFont="1" applyFill="1" applyBorder="1" applyAlignment="1">
      <alignment horizontal="right" vertical="top" wrapText="1"/>
    </xf>
    <xf numFmtId="0" fontId="75" fillId="0" borderId="71" xfId="8" applyFont="1" applyFill="1" applyBorder="1" applyAlignment="1">
      <alignment horizontal="left" vertical="top" wrapText="1"/>
    </xf>
    <xf numFmtId="0" fontId="75" fillId="0" borderId="43" xfId="8" applyFont="1" applyFill="1" applyBorder="1" applyAlignment="1">
      <alignment horizontal="left" vertical="top" wrapText="1"/>
    </xf>
    <xf numFmtId="49" fontId="75" fillId="0" borderId="71" xfId="8" applyNumberFormat="1" applyFont="1" applyFill="1" applyBorder="1" applyAlignment="1">
      <alignment horizontal="center" vertical="top"/>
    </xf>
    <xf numFmtId="49" fontId="75" fillId="0" borderId="43" xfId="8" applyNumberFormat="1" applyFont="1" applyFill="1" applyBorder="1" applyAlignment="1">
      <alignment horizontal="center" vertical="top"/>
    </xf>
    <xf numFmtId="0" fontId="76" fillId="0" borderId="71" xfId="8" applyFont="1" applyFill="1" applyBorder="1" applyAlignment="1">
      <alignment horizontal="center" vertical="center" wrapText="1"/>
    </xf>
    <xf numFmtId="0" fontId="76" fillId="0" borderId="43" xfId="8" applyFont="1" applyFill="1" applyBorder="1" applyAlignment="1">
      <alignment horizontal="center" vertical="center" wrapText="1"/>
    </xf>
    <xf numFmtId="0" fontId="77" fillId="0" borderId="71" xfId="8" applyFont="1" applyFill="1" applyBorder="1" applyAlignment="1">
      <alignment horizontal="center" vertical="center" wrapText="1"/>
    </xf>
    <xf numFmtId="0" fontId="77" fillId="0" borderId="43" xfId="8" applyFont="1" applyFill="1" applyBorder="1" applyAlignment="1">
      <alignment horizontal="center" vertical="center" wrapText="1"/>
    </xf>
    <xf numFmtId="0" fontId="76" fillId="0" borderId="101" xfId="8" applyFont="1" applyFill="1" applyBorder="1" applyAlignment="1">
      <alignment horizontal="center" vertical="center" wrapText="1"/>
    </xf>
    <xf numFmtId="1" fontId="76" fillId="0" borderId="43" xfId="8" applyNumberFormat="1" applyFont="1" applyFill="1" applyBorder="1" applyAlignment="1">
      <alignment horizontal="center" vertical="center"/>
    </xf>
    <xf numFmtId="0" fontId="75" fillId="0" borderId="66" xfId="8" applyFont="1" applyFill="1" applyBorder="1" applyAlignment="1">
      <alignment horizontal="left" vertical="top" wrapText="1"/>
    </xf>
    <xf numFmtId="0" fontId="76" fillId="0" borderId="66" xfId="8" applyFont="1" applyFill="1" applyBorder="1" applyAlignment="1">
      <alignment horizontal="left" vertical="top" wrapText="1"/>
    </xf>
    <xf numFmtId="0" fontId="76" fillId="0" borderId="71" xfId="8" quotePrefix="1" applyFont="1" applyFill="1" applyBorder="1" applyAlignment="1">
      <alignment horizontal="left" vertical="top" wrapText="1"/>
    </xf>
    <xf numFmtId="0" fontId="76" fillId="0" borderId="43" xfId="8" applyFont="1" applyFill="1" applyBorder="1" applyAlignment="1">
      <alignment horizontal="left" vertical="top" wrapText="1"/>
    </xf>
    <xf numFmtId="0" fontId="76" fillId="0" borderId="70" xfId="8" quotePrefix="1" applyFont="1" applyFill="1" applyBorder="1" applyAlignment="1">
      <alignment horizontal="right" vertical="top" wrapText="1"/>
    </xf>
    <xf numFmtId="0" fontId="76" fillId="0" borderId="66" xfId="8" applyFont="1" applyFill="1" applyBorder="1" applyAlignment="1">
      <alignment horizontal="right" vertical="top" wrapText="1"/>
    </xf>
    <xf numFmtId="49" fontId="76" fillId="0" borderId="43" xfId="8" applyNumberFormat="1" applyFont="1" applyFill="1" applyBorder="1" applyAlignment="1">
      <alignment horizontal="center" vertical="top"/>
    </xf>
    <xf numFmtId="0" fontId="76" fillId="0" borderId="66" xfId="8" quotePrefix="1" applyFont="1" applyFill="1" applyBorder="1" applyAlignment="1">
      <alignment horizontal="right" vertical="top" wrapText="1"/>
    </xf>
    <xf numFmtId="0" fontId="76" fillId="0" borderId="43" xfId="8" quotePrefix="1" applyFont="1" applyFill="1" applyBorder="1" applyAlignment="1">
      <alignment horizontal="left" vertical="top" wrapText="1"/>
    </xf>
    <xf numFmtId="0" fontId="76" fillId="0" borderId="117" xfId="8" applyFont="1" applyFill="1" applyBorder="1" applyAlignment="1">
      <alignment horizontal="center" vertical="center" wrapText="1"/>
    </xf>
    <xf numFmtId="0" fontId="76" fillId="0" borderId="118" xfId="8" applyFont="1" applyFill="1" applyBorder="1" applyAlignment="1">
      <alignment horizontal="center" vertical="center" wrapText="1"/>
    </xf>
    <xf numFmtId="0" fontId="76" fillId="0" borderId="77" xfId="8" applyFont="1" applyFill="1" applyBorder="1" applyAlignment="1">
      <alignment horizontal="center" wrapText="1"/>
    </xf>
    <xf numFmtId="0" fontId="76" fillId="0" borderId="79" xfId="8" applyFont="1" applyFill="1" applyBorder="1" applyAlignment="1">
      <alignment horizontal="center" wrapText="1"/>
    </xf>
    <xf numFmtId="0" fontId="75" fillId="0" borderId="66" xfId="8" quotePrefix="1" applyFont="1" applyFill="1" applyBorder="1" applyAlignment="1">
      <alignment horizontal="left" vertical="top" wrapText="1"/>
    </xf>
    <xf numFmtId="0" fontId="76" fillId="0" borderId="66" xfId="8" quotePrefix="1" applyFont="1" applyFill="1" applyBorder="1" applyAlignment="1">
      <alignment horizontal="left" vertical="top" wrapText="1"/>
    </xf>
    <xf numFmtId="0" fontId="77" fillId="0" borderId="119" xfId="8" applyFont="1" applyFill="1" applyBorder="1" applyAlignment="1">
      <alignment horizontal="center" vertical="center" wrapText="1"/>
    </xf>
    <xf numFmtId="1" fontId="76" fillId="0" borderId="118" xfId="8" applyNumberFormat="1" applyFont="1" applyFill="1" applyBorder="1" applyAlignment="1">
      <alignment horizontal="center" vertical="center"/>
    </xf>
    <xf numFmtId="0" fontId="75" fillId="0" borderId="66" xfId="8" applyFont="1" applyFill="1" applyBorder="1" applyAlignment="1">
      <alignment horizontal="center" vertical="top" wrapText="1"/>
    </xf>
    <xf numFmtId="0" fontId="75" fillId="0" borderId="66" xfId="8" quotePrefix="1" applyFont="1" applyFill="1" applyBorder="1" applyAlignment="1">
      <alignment horizontal="center" vertical="top" wrapText="1"/>
    </xf>
    <xf numFmtId="0" fontId="75" fillId="0" borderId="66" xfId="8" applyFont="1" applyFill="1" applyBorder="1"/>
    <xf numFmtId="0" fontId="77" fillId="0" borderId="63" xfId="8" applyFont="1" applyFill="1" applyBorder="1" applyAlignment="1">
      <alignment horizontal="center" vertical="center" wrapText="1"/>
    </xf>
    <xf numFmtId="0" fontId="76" fillId="0" borderId="64" xfId="8" applyFont="1" applyFill="1" applyBorder="1" applyAlignment="1">
      <alignment horizontal="center" vertical="center" wrapText="1"/>
    </xf>
    <xf numFmtId="0" fontId="76" fillId="0" borderId="66" xfId="8" applyFont="1" applyFill="1" applyBorder="1" applyAlignment="1">
      <alignment horizontal="left" vertical="center"/>
    </xf>
    <xf numFmtId="0" fontId="77" fillId="0" borderId="0" xfId="8" applyFont="1" applyFill="1" applyBorder="1" applyAlignment="1">
      <alignment horizontal="center" vertical="center" wrapText="1"/>
    </xf>
    <xf numFmtId="0" fontId="77" fillId="0" borderId="79" xfId="8" applyFont="1" applyFill="1" applyBorder="1" applyAlignment="1">
      <alignment horizontal="center" vertical="center" wrapText="1"/>
    </xf>
    <xf numFmtId="0" fontId="77" fillId="0" borderId="101" xfId="8" applyFont="1" applyFill="1" applyBorder="1" applyAlignment="1">
      <alignment horizontal="center" vertical="center" wrapText="1"/>
    </xf>
    <xf numFmtId="0" fontId="77" fillId="0" borderId="87" xfId="8" applyFont="1" applyFill="1" applyBorder="1" applyAlignment="1">
      <alignment horizontal="center" vertical="center" wrapText="1"/>
    </xf>
    <xf numFmtId="0" fontId="28" fillId="0" borderId="43" xfId="8" applyFont="1" applyFill="1" applyBorder="1" applyAlignment="1">
      <alignment horizontal="left" vertical="top" wrapText="1"/>
    </xf>
    <xf numFmtId="0" fontId="28" fillId="0" borderId="43" xfId="8" applyFill="1" applyBorder="1" applyAlignment="1">
      <alignment horizontal="left" vertical="top" wrapText="1"/>
    </xf>
    <xf numFmtId="0" fontId="76" fillId="0" borderId="75" xfId="8" applyFont="1" applyFill="1" applyBorder="1" applyAlignment="1">
      <alignment horizontal="left" vertical="top" wrapText="1"/>
    </xf>
    <xf numFmtId="0" fontId="28" fillId="0" borderId="75" xfId="8" applyFill="1" applyBorder="1" applyAlignment="1">
      <alignment horizontal="left" vertical="top" wrapText="1"/>
    </xf>
    <xf numFmtId="0" fontId="75" fillId="0" borderId="75" xfId="8" applyFont="1" applyFill="1" applyBorder="1" applyAlignment="1">
      <alignment horizontal="left" vertical="top" wrapText="1"/>
    </xf>
    <xf numFmtId="0" fontId="28" fillId="0" borderId="75" xfId="8" applyFont="1" applyFill="1" applyBorder="1" applyAlignment="1">
      <alignment horizontal="left" vertical="top" wrapText="1"/>
    </xf>
    <xf numFmtId="0" fontId="76" fillId="0" borderId="115" xfId="8" applyFont="1" applyFill="1" applyBorder="1" applyAlignment="1">
      <alignment horizontal="center" vertical="center" wrapText="1"/>
    </xf>
    <xf numFmtId="0" fontId="28" fillId="0" borderId="115" xfId="8" applyFill="1" applyBorder="1" applyAlignment="1">
      <alignment horizontal="center" vertical="center" wrapText="1"/>
    </xf>
    <xf numFmtId="0" fontId="28" fillId="0" borderId="114" xfId="8" applyFill="1" applyBorder="1" applyAlignment="1">
      <alignment horizontal="center" vertical="center" wrapText="1"/>
    </xf>
    <xf numFmtId="0" fontId="76" fillId="0" borderId="106" xfId="8" applyFont="1" applyFill="1" applyBorder="1" applyAlignment="1">
      <alignment horizontal="center" vertical="center" wrapText="1"/>
    </xf>
    <xf numFmtId="0" fontId="76" fillId="0" borderId="96" xfId="8" applyFont="1" applyFill="1" applyBorder="1" applyAlignment="1">
      <alignment horizontal="center" vertical="center" wrapText="1"/>
    </xf>
    <xf numFmtId="171" fontId="74" fillId="0" borderId="86" xfId="8" applyNumberFormat="1" applyFont="1" applyFill="1" applyBorder="1" applyAlignment="1">
      <alignment horizontal="right" vertical="center"/>
    </xf>
    <xf numFmtId="171" fontId="74" fillId="0" borderId="101" xfId="8" applyNumberFormat="1" applyFont="1" applyFill="1" applyBorder="1" applyAlignment="1">
      <alignment horizontal="right" vertical="center"/>
    </xf>
    <xf numFmtId="0" fontId="76" fillId="0" borderId="89" xfId="8" applyFont="1" applyFill="1" applyBorder="1" applyAlignment="1">
      <alignment horizontal="center" wrapText="1"/>
    </xf>
    <xf numFmtId="0" fontId="76" fillId="0" borderId="90" xfId="8" applyFont="1" applyFill="1" applyBorder="1" applyAlignment="1">
      <alignment horizontal="center" wrapText="1"/>
    </xf>
    <xf numFmtId="0" fontId="76" fillId="0" borderId="91" xfId="8" applyFont="1" applyFill="1" applyBorder="1" applyAlignment="1">
      <alignment horizontal="center" wrapText="1"/>
    </xf>
    <xf numFmtId="0" fontId="76" fillId="0" borderId="90" xfId="8" applyFont="1" applyFill="1" applyBorder="1" applyAlignment="1">
      <alignment horizontal="center" vertical="center" wrapText="1"/>
    </xf>
    <xf numFmtId="0" fontId="76" fillId="0" borderId="91" xfId="8" applyFont="1" applyFill="1" applyBorder="1" applyAlignment="1">
      <alignment horizontal="center" vertical="center" wrapText="1"/>
    </xf>
    <xf numFmtId="0" fontId="76" fillId="0" borderId="65" xfId="8" applyFont="1" applyFill="1" applyBorder="1" applyAlignment="1">
      <alignment horizontal="center" vertical="center" wrapText="1"/>
    </xf>
    <xf numFmtId="0" fontId="60" fillId="0" borderId="0" xfId="8" applyFont="1" applyFill="1" applyAlignment="1">
      <alignment horizontal="center" vertical="center" wrapText="1"/>
    </xf>
    <xf numFmtId="0" fontId="60" fillId="0" borderId="99" xfId="8" applyFont="1" applyFill="1" applyBorder="1" applyAlignment="1">
      <alignment horizontal="center" vertical="center" wrapText="1"/>
    </xf>
    <xf numFmtId="0" fontId="62" fillId="0" borderId="106" xfId="8" applyFont="1" applyFill="1" applyBorder="1" applyAlignment="1">
      <alignment horizontal="center" vertical="top" wrapText="1"/>
    </xf>
    <xf numFmtId="0" fontId="62" fillId="0" borderId="95" xfId="8" applyFont="1" applyFill="1" applyBorder="1" applyAlignment="1">
      <alignment horizontal="center" vertical="top" wrapText="1"/>
    </xf>
    <xf numFmtId="0" fontId="62" fillId="0" borderId="105" xfId="8" applyFont="1" applyFill="1" applyBorder="1" applyAlignment="1">
      <alignment horizontal="center" vertical="top" wrapText="1"/>
    </xf>
    <xf numFmtId="0" fontId="62" fillId="0" borderId="77" xfId="8" applyFont="1" applyFill="1" applyBorder="1" applyAlignment="1">
      <alignment horizontal="center" vertical="top" wrapText="1"/>
    </xf>
    <xf numFmtId="0" fontId="62" fillId="0" borderId="0" xfId="8" applyFont="1" applyFill="1" applyBorder="1" applyAlignment="1">
      <alignment horizontal="center" vertical="top" wrapText="1"/>
    </xf>
    <xf numFmtId="0" fontId="62" fillId="0" borderId="79" xfId="8" applyFont="1" applyFill="1" applyBorder="1" applyAlignment="1">
      <alignment horizontal="center" vertical="top" wrapText="1"/>
    </xf>
    <xf numFmtId="0" fontId="62" fillId="0" borderId="96" xfId="8" applyFont="1" applyFill="1" applyBorder="1" applyAlignment="1">
      <alignment horizontal="center" vertical="top" wrapText="1"/>
    </xf>
    <xf numFmtId="0" fontId="62" fillId="0" borderId="29" xfId="8" applyFont="1" applyFill="1" applyBorder="1" applyAlignment="1">
      <alignment horizontal="center" vertical="top" wrapText="1"/>
    </xf>
    <xf numFmtId="3" fontId="51" fillId="0" borderId="0" xfId="7" applyNumberFormat="1" applyFont="1" applyFill="1" applyAlignment="1">
      <alignment horizontal="center"/>
    </xf>
    <xf numFmtId="0" fontId="60" fillId="3" borderId="118" xfId="0" applyFont="1" applyFill="1" applyBorder="1" applyAlignment="1" applyProtection="1">
      <alignment horizontal="center" vertical="center" wrapText="1"/>
    </xf>
    <xf numFmtId="0" fontId="60" fillId="3" borderId="78" xfId="0" applyFont="1" applyFill="1" applyBorder="1" applyAlignment="1" applyProtection="1">
      <alignment horizontal="center" vertical="center" wrapText="1"/>
    </xf>
    <xf numFmtId="0" fontId="60" fillId="3" borderId="71" xfId="0" applyFont="1" applyFill="1" applyBorder="1" applyAlignment="1" applyProtection="1">
      <alignment horizontal="center" vertical="center" wrapText="1"/>
    </xf>
    <xf numFmtId="176" fontId="60" fillId="0" borderId="89" xfId="0" applyNumberFormat="1" applyFont="1" applyFill="1" applyBorder="1" applyAlignment="1" applyProtection="1">
      <alignment horizontal="center"/>
    </xf>
    <xf numFmtId="176" fontId="60" fillId="0" borderId="91" xfId="0" applyNumberFormat="1" applyFont="1" applyFill="1" applyBorder="1" applyAlignment="1" applyProtection="1">
      <alignment horizontal="center"/>
    </xf>
    <xf numFmtId="0" fontId="62" fillId="0" borderId="143" xfId="8" applyFont="1" applyFill="1" applyBorder="1" applyAlignment="1">
      <alignment horizontal="left" wrapText="1"/>
    </xf>
    <xf numFmtId="0" fontId="62" fillId="0" borderId="121" xfId="8" applyFont="1" applyFill="1" applyBorder="1" applyAlignment="1">
      <alignment horizontal="left" wrapText="1"/>
    </xf>
    <xf numFmtId="0" fontId="62" fillId="0" borderId="97" xfId="8" applyFont="1" applyFill="1" applyBorder="1" applyAlignment="1">
      <alignment horizontal="left" wrapText="1"/>
    </xf>
    <xf numFmtId="0" fontId="62" fillId="0" borderId="0" xfId="8" applyFont="1" applyFill="1" applyBorder="1" applyAlignment="1">
      <alignment horizontal="left" wrapText="1"/>
    </xf>
    <xf numFmtId="0" fontId="62" fillId="0" borderId="98" xfId="8" applyFont="1" applyFill="1" applyBorder="1" applyAlignment="1">
      <alignment horizontal="left" wrapText="1"/>
    </xf>
    <xf numFmtId="0" fontId="62" fillId="0" borderId="99" xfId="8" applyFont="1" applyFill="1" applyBorder="1" applyAlignment="1">
      <alignment horizontal="left" wrapText="1"/>
    </xf>
    <xf numFmtId="0" fontId="28" fillId="0" borderId="0" xfId="8" applyFill="1" applyAlignment="1">
      <alignment vertical="center"/>
    </xf>
    <xf numFmtId="0" fontId="60" fillId="0" borderId="0" xfId="8" applyFont="1" applyFill="1" applyBorder="1" applyAlignment="1">
      <alignment horizontal="center" vertical="center" wrapText="1"/>
    </xf>
    <xf numFmtId="0" fontId="28" fillId="0" borderId="0" xfId="8" applyFill="1" applyBorder="1" applyAlignment="1">
      <alignment vertical="center"/>
    </xf>
    <xf numFmtId="0" fontId="59" fillId="0" borderId="92" xfId="8" applyFont="1" applyFill="1" applyBorder="1" applyAlignment="1">
      <alignment vertical="center"/>
    </xf>
    <xf numFmtId="0" fontId="59" fillId="0" borderId="93" xfId="8" applyFont="1" applyFill="1" applyBorder="1" applyAlignment="1">
      <alignment vertical="center"/>
    </xf>
    <xf numFmtId="0" fontId="77" fillId="0" borderId="113" xfId="19" applyFont="1" applyFill="1" applyBorder="1" applyAlignment="1">
      <alignment horizontal="center" vertical="center" wrapText="1"/>
    </xf>
    <xf numFmtId="0" fontId="77" fillId="0" borderId="89" xfId="19" applyFont="1" applyFill="1" applyBorder="1" applyAlignment="1">
      <alignment horizontal="center" vertical="center" wrapText="1"/>
    </xf>
    <xf numFmtId="0" fontId="77" fillId="0" borderId="114" xfId="19" applyFont="1" applyFill="1" applyBorder="1" applyAlignment="1">
      <alignment horizontal="center" vertical="center" wrapText="1"/>
    </xf>
    <xf numFmtId="0" fontId="77" fillId="0" borderId="91" xfId="19" applyFont="1" applyFill="1" applyBorder="1" applyAlignment="1">
      <alignment horizontal="center" vertical="center" wrapText="1"/>
    </xf>
    <xf numFmtId="0" fontId="76" fillId="0" borderId="0" xfId="19" applyFont="1" applyFill="1" applyBorder="1" applyAlignment="1">
      <alignment horizontal="center" wrapText="1"/>
    </xf>
    <xf numFmtId="0" fontId="76" fillId="0" borderId="79" xfId="19" applyFont="1" applyFill="1" applyBorder="1" applyAlignment="1">
      <alignment horizontal="center" wrapText="1"/>
    </xf>
    <xf numFmtId="0" fontId="75" fillId="0" borderId="63" xfId="19" applyFont="1" applyFill="1" applyBorder="1" applyAlignment="1">
      <alignment horizontal="right" vertical="top" wrapText="1"/>
    </xf>
    <xf numFmtId="0" fontId="75" fillId="0" borderId="138" xfId="19" applyFont="1" applyFill="1" applyBorder="1" applyAlignment="1">
      <alignment horizontal="left" vertical="top" wrapText="1"/>
    </xf>
    <xf numFmtId="49" fontId="75" fillId="0" borderId="105" xfId="19" applyNumberFormat="1" applyFont="1" applyFill="1" applyBorder="1" applyAlignment="1">
      <alignment horizontal="center" vertical="top"/>
    </xf>
    <xf numFmtId="171" fontId="74" fillId="0" borderId="64" xfId="19" applyNumberFormat="1" applyFont="1" applyFill="1" applyBorder="1" applyAlignment="1">
      <alignment horizontal="right" vertical="center"/>
    </xf>
    <xf numFmtId="171" fontId="74" fillId="0" borderId="113" xfId="19" applyNumberFormat="1" applyFont="1" applyFill="1" applyBorder="1" applyAlignment="1">
      <alignment horizontal="right" vertical="center"/>
    </xf>
    <xf numFmtId="171" fontId="74" fillId="0" borderId="115" xfId="19" applyNumberFormat="1" applyFont="1" applyFill="1" applyBorder="1" applyAlignment="1">
      <alignment horizontal="right" vertical="center"/>
    </xf>
    <xf numFmtId="171" fontId="74" fillId="0" borderId="114" xfId="19" applyNumberFormat="1" applyFont="1" applyFill="1" applyBorder="1" applyAlignment="1">
      <alignment horizontal="right" vertical="center"/>
    </xf>
    <xf numFmtId="0" fontId="77" fillId="0" borderId="119" xfId="19" applyFont="1" applyFill="1" applyBorder="1" applyAlignment="1">
      <alignment horizontal="center" vertical="center" wrapText="1"/>
    </xf>
    <xf numFmtId="0" fontId="76" fillId="0" borderId="118" xfId="19" applyFont="1" applyFill="1" applyBorder="1" applyAlignment="1">
      <alignment horizontal="center" vertical="center" wrapText="1"/>
    </xf>
    <xf numFmtId="0" fontId="77" fillId="0" borderId="117" xfId="19" applyFont="1" applyFill="1" applyBorder="1" applyAlignment="1">
      <alignment horizontal="center" vertical="center" wrapText="1"/>
    </xf>
    <xf numFmtId="0" fontId="77" fillId="0" borderId="120" xfId="19" applyFont="1" applyFill="1" applyBorder="1" applyAlignment="1">
      <alignment horizontal="center" vertical="center" wrapText="1"/>
    </xf>
    <xf numFmtId="0" fontId="75" fillId="4" borderId="118" xfId="19" applyFont="1" applyFill="1" applyBorder="1" applyAlignment="1">
      <alignment horizontal="left" vertical="top" wrapText="1"/>
    </xf>
    <xf numFmtId="0" fontId="75" fillId="4" borderId="71" xfId="19" applyFont="1" applyFill="1" applyBorder="1" applyAlignment="1">
      <alignment horizontal="left" vertical="top" wrapText="1"/>
    </xf>
    <xf numFmtId="0" fontId="76" fillId="0" borderId="78" xfId="19" applyFont="1" applyFill="1" applyBorder="1" applyAlignment="1">
      <alignment horizontal="left" vertical="top" wrapText="1"/>
    </xf>
    <xf numFmtId="0" fontId="76" fillId="0" borderId="91" xfId="19" applyFont="1" applyFill="1" applyBorder="1" applyAlignment="1">
      <alignment horizontal="center" vertical="center" wrapText="1"/>
    </xf>
    <xf numFmtId="0" fontId="28" fillId="0" borderId="90" xfId="19" applyFill="1" applyBorder="1" applyAlignment="1">
      <alignment horizontal="left" vertical="top" wrapText="1"/>
    </xf>
    <xf numFmtId="0" fontId="28" fillId="0" borderId="91" xfId="19" applyFill="1" applyBorder="1" applyAlignment="1">
      <alignment horizontal="left" vertical="top" wrapText="1"/>
    </xf>
    <xf numFmtId="0" fontId="28" fillId="0" borderId="90" xfId="19" applyFont="1" applyFill="1" applyBorder="1" applyAlignment="1">
      <alignment horizontal="left" vertical="top" wrapText="1"/>
    </xf>
    <xf numFmtId="0" fontId="28" fillId="0" borderId="91" xfId="19" applyFont="1" applyFill="1" applyBorder="1" applyAlignment="1">
      <alignment horizontal="left" vertical="top" wrapText="1"/>
    </xf>
    <xf numFmtId="0" fontId="61" fillId="0" borderId="90" xfId="19" applyFont="1" applyFill="1" applyBorder="1" applyAlignment="1">
      <alignment horizontal="left" vertical="top" wrapText="1"/>
    </xf>
    <xf numFmtId="0" fontId="61" fillId="0" borderId="91" xfId="19" applyFont="1" applyFill="1" applyBorder="1" applyAlignment="1">
      <alignment horizontal="left" vertical="top" wrapText="1"/>
    </xf>
    <xf numFmtId="0" fontId="62" fillId="0" borderId="77" xfId="19" applyFont="1" applyFill="1" applyBorder="1" applyAlignment="1">
      <alignment horizontal="left"/>
    </xf>
    <xf numFmtId="0" fontId="62" fillId="0" borderId="0" xfId="19" applyFont="1" applyFill="1" applyAlignment="1">
      <alignment horizontal="left"/>
    </xf>
    <xf numFmtId="0" fontId="75" fillId="0" borderId="89" xfId="8" applyFont="1" applyFill="1" applyBorder="1" applyAlignment="1">
      <alignment horizontal="left" vertical="top" wrapText="1"/>
    </xf>
    <xf numFmtId="0" fontId="75" fillId="0" borderId="90" xfId="8" applyFont="1" applyFill="1" applyBorder="1" applyAlignment="1">
      <alignment horizontal="left" vertical="top" wrapText="1"/>
    </xf>
    <xf numFmtId="0" fontId="75" fillId="0" borderId="91" xfId="8" applyFont="1" applyFill="1" applyBorder="1" applyAlignment="1">
      <alignment horizontal="left" vertical="top" wrapText="1"/>
    </xf>
    <xf numFmtId="0" fontId="75" fillId="0" borderId="110" xfId="8" applyFont="1" applyFill="1" applyBorder="1" applyAlignment="1">
      <alignment horizontal="left" vertical="top" wrapText="1"/>
    </xf>
    <xf numFmtId="0" fontId="75" fillId="0" borderId="137" xfId="8" applyFont="1" applyFill="1" applyBorder="1" applyAlignment="1">
      <alignment horizontal="left" vertical="top" wrapText="1"/>
    </xf>
    <xf numFmtId="0" fontId="75" fillId="0" borderId="111" xfId="8" applyFont="1" applyFill="1" applyBorder="1" applyAlignment="1">
      <alignment horizontal="left" vertical="top" wrapText="1"/>
    </xf>
    <xf numFmtId="171" fontId="74" fillId="0" borderId="110" xfId="8" applyNumberFormat="1" applyFont="1" applyFill="1" applyBorder="1" applyAlignment="1">
      <alignment horizontal="right" vertical="center"/>
    </xf>
    <xf numFmtId="171" fontId="74" fillId="0" borderId="111" xfId="8" applyNumberFormat="1" applyFont="1" applyFill="1" applyBorder="1" applyAlignment="1">
      <alignment horizontal="right" vertical="center"/>
    </xf>
    <xf numFmtId="171" fontId="74" fillId="0" borderId="109" xfId="8" applyNumberFormat="1" applyFont="1" applyFill="1" applyBorder="1" applyAlignment="1">
      <alignment horizontal="right" vertical="center"/>
    </xf>
    <xf numFmtId="0" fontId="76" fillId="0" borderId="89" xfId="8" applyFont="1" applyFill="1" applyBorder="1" applyAlignment="1">
      <alignment horizontal="left" vertical="top" wrapText="1"/>
    </xf>
    <xf numFmtId="0" fontId="76" fillId="0" borderId="90" xfId="8" applyFont="1" applyFill="1" applyBorder="1" applyAlignment="1">
      <alignment horizontal="left" vertical="top" wrapText="1"/>
    </xf>
    <xf numFmtId="0" fontId="76" fillId="0" borderId="91" xfId="8" applyFont="1" applyFill="1" applyBorder="1" applyAlignment="1">
      <alignment horizontal="left" vertical="top" wrapText="1"/>
    </xf>
    <xf numFmtId="0" fontId="76" fillId="0" borderId="86" xfId="8" applyFont="1" applyFill="1" applyBorder="1" applyAlignment="1">
      <alignment horizontal="center" vertical="top" wrapText="1"/>
    </xf>
    <xf numFmtId="0" fontId="76" fillId="0" borderId="101" xfId="8" applyFont="1" applyFill="1" applyBorder="1" applyAlignment="1">
      <alignment horizontal="center" vertical="top" wrapText="1"/>
    </xf>
    <xf numFmtId="0" fontId="76" fillId="0" borderId="87" xfId="8" applyFont="1" applyFill="1" applyBorder="1" applyAlignment="1">
      <alignment horizontal="center" vertical="top" wrapText="1"/>
    </xf>
    <xf numFmtId="0" fontId="75" fillId="0" borderId="119" xfId="8" applyFont="1" applyFill="1" applyBorder="1" applyAlignment="1">
      <alignment horizontal="right" vertical="top" wrapText="1"/>
    </xf>
    <xf numFmtId="0" fontId="75" fillId="0" borderId="43" xfId="8" quotePrefix="1" applyFont="1" applyFill="1" applyBorder="1" applyAlignment="1">
      <alignment horizontal="left" vertical="top" wrapText="1"/>
    </xf>
    <xf numFmtId="0" fontId="75" fillId="0" borderId="119" xfId="8" applyFont="1" applyFill="1" applyBorder="1" applyAlignment="1">
      <alignment horizontal="left" vertical="top" wrapText="1"/>
    </xf>
    <xf numFmtId="0" fontId="75" fillId="0" borderId="70" xfId="8" applyFont="1" applyFill="1" applyBorder="1" applyAlignment="1">
      <alignment horizontal="left" vertical="top" wrapText="1"/>
    </xf>
    <xf numFmtId="0" fontId="76" fillId="0" borderId="119" xfId="8" applyFont="1" applyFill="1" applyBorder="1" applyAlignment="1">
      <alignment horizontal="left" vertical="top" wrapText="1"/>
    </xf>
    <xf numFmtId="0" fontId="76" fillId="0" borderId="70" xfId="8" applyFont="1" applyFill="1" applyBorder="1" applyAlignment="1">
      <alignment horizontal="left" vertical="top" wrapText="1"/>
    </xf>
    <xf numFmtId="0" fontId="77" fillId="0" borderId="146" xfId="8" applyFont="1" applyFill="1" applyBorder="1" applyAlignment="1">
      <alignment horizontal="center" vertical="center" wrapText="1"/>
    </xf>
    <xf numFmtId="0" fontId="76" fillId="0" borderId="78" xfId="8" applyFont="1" applyFill="1" applyBorder="1" applyAlignment="1">
      <alignment horizontal="center" vertical="center" wrapText="1"/>
    </xf>
    <xf numFmtId="0" fontId="77" fillId="0" borderId="78" xfId="8" applyFont="1" applyFill="1" applyBorder="1" applyAlignment="1">
      <alignment horizontal="center" vertical="center" wrapText="1"/>
    </xf>
    <xf numFmtId="1" fontId="76" fillId="0" borderId="71" xfId="8" applyNumberFormat="1" applyFont="1" applyFill="1" applyBorder="1" applyAlignment="1">
      <alignment horizontal="center" vertical="center"/>
    </xf>
    <xf numFmtId="0" fontId="76" fillId="0" borderId="119" xfId="8" quotePrefix="1" applyFont="1" applyFill="1" applyBorder="1" applyAlignment="1">
      <alignment horizontal="right" vertical="top" wrapText="1"/>
    </xf>
    <xf numFmtId="171" fontId="74" fillId="0" borderId="71" xfId="8" applyNumberFormat="1" applyFont="1" applyFill="1" applyBorder="1" applyAlignment="1">
      <alignment horizontal="right" vertical="center"/>
    </xf>
    <xf numFmtId="0" fontId="75" fillId="0" borderId="118" xfId="8" applyFont="1" applyFill="1" applyBorder="1" applyAlignment="1">
      <alignment horizontal="left" vertical="top" wrapText="1"/>
    </xf>
    <xf numFmtId="0" fontId="75" fillId="0" borderId="119" xfId="8" applyFont="1" applyFill="1" applyBorder="1" applyAlignment="1">
      <alignment horizontal="center" vertical="top" wrapText="1"/>
    </xf>
    <xf numFmtId="0" fontId="75" fillId="0" borderId="70" xfId="8" applyFont="1" applyFill="1" applyBorder="1" applyAlignment="1">
      <alignment horizontal="center" vertical="top" wrapText="1"/>
    </xf>
    <xf numFmtId="0" fontId="75" fillId="0" borderId="78" xfId="8" applyFont="1" applyFill="1" applyBorder="1" applyAlignment="1">
      <alignment horizontal="left" vertical="top" wrapText="1"/>
    </xf>
    <xf numFmtId="0" fontId="75" fillId="0" borderId="119" xfId="8" quotePrefix="1" applyFont="1" applyFill="1" applyBorder="1" applyAlignment="1">
      <alignment horizontal="left" vertical="top" wrapText="1"/>
    </xf>
    <xf numFmtId="0" fontId="75" fillId="0" borderId="70" xfId="8" quotePrefix="1" applyFont="1" applyFill="1" applyBorder="1" applyAlignment="1">
      <alignment horizontal="left" vertical="top" wrapText="1"/>
    </xf>
    <xf numFmtId="0" fontId="76" fillId="0" borderId="119" xfId="8" quotePrefix="1" applyFont="1" applyFill="1" applyBorder="1" applyAlignment="1">
      <alignment horizontal="left" vertical="top" wrapText="1"/>
    </xf>
    <xf numFmtId="0" fontId="76" fillId="0" borderId="70" xfId="8" quotePrefix="1" applyFont="1" applyFill="1" applyBorder="1" applyAlignment="1">
      <alignment horizontal="left" vertical="top" wrapText="1"/>
    </xf>
    <xf numFmtId="0" fontId="75" fillId="0" borderId="119" xfId="8" quotePrefix="1" applyFont="1" applyFill="1" applyBorder="1" applyAlignment="1">
      <alignment horizontal="center" vertical="top" wrapText="1"/>
    </xf>
    <xf numFmtId="0" fontId="75" fillId="0" borderId="70" xfId="8" quotePrefix="1" applyFont="1" applyFill="1" applyBorder="1" applyAlignment="1">
      <alignment horizontal="center" vertical="top" wrapText="1"/>
    </xf>
    <xf numFmtId="171" fontId="74" fillId="0" borderId="87" xfId="8" applyNumberFormat="1" applyFont="1" applyFill="1" applyBorder="1" applyAlignment="1">
      <alignment horizontal="right" vertical="center"/>
    </xf>
    <xf numFmtId="49" fontId="75" fillId="0" borderId="118" xfId="8" applyNumberFormat="1" applyFont="1" applyFill="1" applyBorder="1" applyAlignment="1">
      <alignment horizontal="center" vertical="top"/>
    </xf>
    <xf numFmtId="171" fontId="74" fillId="0" borderId="117" xfId="8" applyNumberFormat="1" applyFont="1" applyFill="1" applyBorder="1" applyAlignment="1">
      <alignment horizontal="right" vertical="center"/>
    </xf>
    <xf numFmtId="171" fontId="74" fillId="0" borderId="121" xfId="8" applyNumberFormat="1" applyFont="1" applyFill="1" applyBorder="1" applyAlignment="1">
      <alignment horizontal="right" vertical="center"/>
    </xf>
    <xf numFmtId="171" fontId="74" fillId="0" borderId="120" xfId="8" applyNumberFormat="1" applyFont="1" applyFill="1" applyBorder="1" applyAlignment="1">
      <alignment horizontal="right" vertical="center"/>
    </xf>
    <xf numFmtId="49" fontId="76" fillId="0" borderId="118" xfId="8" applyNumberFormat="1" applyFont="1" applyFill="1" applyBorder="1" applyAlignment="1">
      <alignment horizontal="center" vertical="top"/>
    </xf>
    <xf numFmtId="49" fontId="76" fillId="0" borderId="71" xfId="8" applyNumberFormat="1" applyFont="1" applyFill="1" applyBorder="1" applyAlignment="1">
      <alignment horizontal="center" vertical="top"/>
    </xf>
    <xf numFmtId="0" fontId="76" fillId="0" borderId="119" xfId="8" applyFont="1" applyFill="1" applyBorder="1" applyAlignment="1">
      <alignment horizontal="left" vertical="center"/>
    </xf>
    <xf numFmtId="0" fontId="76" fillId="0" borderId="70" xfId="8" applyFont="1" applyFill="1" applyBorder="1" applyAlignment="1">
      <alignment horizontal="left" vertical="center"/>
    </xf>
    <xf numFmtId="0" fontId="76" fillId="0" borderId="71" xfId="8" applyFont="1" applyFill="1" applyBorder="1" applyAlignment="1">
      <alignment horizontal="left" vertical="top" wrapText="1"/>
    </xf>
    <xf numFmtId="0" fontId="62" fillId="0" borderId="89" xfId="8" applyFont="1" applyFill="1" applyBorder="1" applyAlignment="1">
      <alignment horizontal="center" vertical="center"/>
    </xf>
    <xf numFmtId="0" fontId="62" fillId="0" borderId="91" xfId="8" applyFont="1" applyFill="1" applyBorder="1" applyAlignment="1">
      <alignment horizontal="center" vertical="center"/>
    </xf>
    <xf numFmtId="0" fontId="74" fillId="0" borderId="89" xfId="8" applyFont="1" applyFill="1" applyBorder="1" applyAlignment="1">
      <alignment horizontal="left" vertical="center"/>
    </xf>
    <xf numFmtId="0" fontId="28" fillId="0" borderId="90" xfId="8" applyBorder="1" applyAlignment="1">
      <alignment horizontal="left" vertical="center"/>
    </xf>
    <xf numFmtId="0" fontId="28" fillId="0" borderId="91" xfId="8" applyBorder="1" applyAlignment="1">
      <alignment horizontal="left" vertical="center"/>
    </xf>
    <xf numFmtId="0" fontId="77" fillId="0" borderId="126" xfId="8" applyFont="1" applyFill="1" applyBorder="1" applyAlignment="1">
      <alignment horizontal="center" vertical="center" wrapText="1"/>
    </xf>
    <xf numFmtId="0" fontId="76" fillId="0" borderId="138" xfId="8" applyFont="1" applyFill="1" applyBorder="1" applyAlignment="1">
      <alignment horizontal="center" vertical="center" wrapText="1"/>
    </xf>
    <xf numFmtId="0" fontId="77" fillId="0" borderId="138" xfId="8" applyFont="1" applyFill="1" applyBorder="1" applyAlignment="1">
      <alignment horizontal="center" vertical="center" wrapText="1"/>
    </xf>
    <xf numFmtId="0" fontId="28" fillId="0" borderId="99" xfId="8" applyFill="1" applyBorder="1" applyAlignment="1">
      <alignment vertical="center"/>
    </xf>
    <xf numFmtId="0" fontId="28" fillId="0" borderId="93" xfId="8" applyFill="1" applyBorder="1" applyAlignment="1">
      <alignment vertical="center"/>
    </xf>
    <xf numFmtId="0" fontId="62" fillId="0" borderId="117" xfId="8" applyFont="1" applyFill="1" applyBorder="1" applyAlignment="1">
      <alignment horizontal="left" wrapText="1"/>
    </xf>
    <xf numFmtId="0" fontId="62" fillId="0" borderId="77" xfId="8" applyFont="1" applyFill="1" applyBorder="1" applyAlignment="1">
      <alignment horizontal="left" wrapText="1"/>
    </xf>
    <xf numFmtId="0" fontId="62" fillId="0" borderId="108" xfId="8" applyFont="1" applyFill="1" applyBorder="1" applyAlignment="1">
      <alignment horizontal="left" wrapText="1"/>
    </xf>
    <xf numFmtId="0" fontId="75" fillId="0" borderId="0" xfId="19" applyFont="1" applyFill="1" applyAlignment="1">
      <alignment horizontal="left" vertical="center" wrapText="1"/>
    </xf>
    <xf numFmtId="3" fontId="3" fillId="0" borderId="103" xfId="0" applyNumberFormat="1" applyFont="1" applyBorder="1" applyAlignment="1">
      <alignment horizontal="right" vertical="center" wrapText="1"/>
    </xf>
    <xf numFmtId="3" fontId="3" fillId="0" borderId="90" xfId="0" applyNumberFormat="1" applyFont="1" applyBorder="1" applyAlignment="1">
      <alignment horizontal="right" vertical="center" wrapText="1"/>
    </xf>
    <xf numFmtId="3" fontId="3" fillId="0" borderId="104" xfId="0" applyNumberFormat="1" applyFont="1" applyBorder="1" applyAlignment="1">
      <alignment horizontal="right" vertical="center" wrapText="1"/>
    </xf>
    <xf numFmtId="0" fontId="7" fillId="0" borderId="132" xfId="0" applyFont="1" applyBorder="1" applyAlignment="1">
      <alignment horizontal="left" vertical="center"/>
    </xf>
    <xf numFmtId="0" fontId="7" fillId="0" borderId="132" xfId="0" applyFont="1" applyBorder="1" applyAlignment="1">
      <alignment horizontal="left" vertical="center" wrapText="1"/>
    </xf>
    <xf numFmtId="0" fontId="7" fillId="0" borderId="103" xfId="0" applyFont="1" applyBorder="1" applyAlignment="1">
      <alignment horizontal="left" vertical="center" wrapText="1"/>
    </xf>
    <xf numFmtId="0" fontId="12" fillId="0" borderId="0" xfId="0" applyFont="1" applyFill="1" applyAlignment="1">
      <alignment horizontal="justify" vertical="top" wrapText="1"/>
    </xf>
    <xf numFmtId="0" fontId="8" fillId="0" borderId="0" xfId="0" applyFont="1" applyFill="1" applyAlignment="1">
      <alignment horizontal="justify" vertical="top"/>
    </xf>
    <xf numFmtId="0" fontId="2" fillId="0" borderId="132" xfId="0" applyFont="1" applyFill="1" applyBorder="1" applyAlignment="1">
      <alignment horizontal="left" vertical="center" wrapText="1"/>
    </xf>
    <xf numFmtId="0" fontId="21" fillId="0" borderId="132" xfId="0" applyFont="1" applyFill="1" applyBorder="1" applyAlignment="1">
      <alignment horizontal="left" vertical="center" wrapText="1"/>
    </xf>
    <xf numFmtId="0" fontId="8" fillId="0" borderId="0" xfId="0" applyFont="1" applyFill="1" applyAlignment="1">
      <alignment horizontal="left" vertical="top" wrapText="1"/>
    </xf>
    <xf numFmtId="0" fontId="7" fillId="0" borderId="37" xfId="0" applyFont="1" applyBorder="1" applyAlignment="1">
      <alignment horizontal="left" vertical="center"/>
    </xf>
    <xf numFmtId="0" fontId="7" fillId="0" borderId="37" xfId="0" applyFont="1" applyFill="1" applyBorder="1" applyAlignment="1">
      <alignment horizontal="left" vertical="center"/>
    </xf>
    <xf numFmtId="0" fontId="21" fillId="0" borderId="37" xfId="0" applyFont="1" applyFill="1" applyBorder="1" applyAlignment="1">
      <alignment horizontal="left" vertical="center"/>
    </xf>
    <xf numFmtId="0" fontId="31" fillId="0" borderId="94" xfId="0" applyFont="1" applyBorder="1" applyAlignment="1">
      <alignment horizontal="left" vertical="center"/>
    </xf>
    <xf numFmtId="0" fontId="31" fillId="0" borderId="95" xfId="0" applyFont="1" applyBorder="1" applyAlignment="1">
      <alignment horizontal="left" vertical="center"/>
    </xf>
    <xf numFmtId="0" fontId="31" fillId="0" borderId="96" xfId="0" applyFont="1" applyBorder="1" applyAlignment="1">
      <alignment horizontal="left" vertical="center"/>
    </xf>
    <xf numFmtId="0" fontId="31" fillId="0" borderId="98" xfId="0" applyFont="1" applyBorder="1" applyAlignment="1">
      <alignment horizontal="left" vertical="center"/>
    </xf>
    <xf numFmtId="0" fontId="31" fillId="0" borderId="99" xfId="0" applyFont="1" applyBorder="1" applyAlignment="1">
      <alignment horizontal="left" vertical="center"/>
    </xf>
    <xf numFmtId="0" fontId="31" fillId="0" borderId="13" xfId="0" applyFont="1" applyBorder="1" applyAlignment="1">
      <alignment horizontal="left" vertical="center"/>
    </xf>
    <xf numFmtId="0" fontId="31" fillId="0" borderId="94" xfId="0" applyFont="1" applyBorder="1" applyAlignment="1">
      <alignment horizontal="left" vertical="center" wrapText="1"/>
    </xf>
    <xf numFmtId="0" fontId="31" fillId="0" borderId="95" xfId="0" applyFont="1" applyBorder="1" applyAlignment="1">
      <alignment horizontal="left" vertical="center" wrapText="1"/>
    </xf>
    <xf numFmtId="0" fontId="31" fillId="0" borderId="96" xfId="0" applyFont="1" applyBorder="1" applyAlignment="1">
      <alignment horizontal="left" vertical="center" wrapText="1"/>
    </xf>
    <xf numFmtId="0" fontId="31" fillId="0" borderId="98" xfId="0" applyFont="1" applyBorder="1" applyAlignment="1">
      <alignment horizontal="left" vertical="center" wrapText="1"/>
    </xf>
    <xf numFmtId="0" fontId="31" fillId="0" borderId="99" xfId="0" applyFont="1" applyBorder="1" applyAlignment="1">
      <alignment horizontal="left" vertical="center" wrapText="1"/>
    </xf>
    <xf numFmtId="0" fontId="31" fillId="0" borderId="13" xfId="0" applyFont="1" applyBorder="1" applyAlignment="1">
      <alignment horizontal="left" vertical="center" wrapText="1"/>
    </xf>
    <xf numFmtId="0" fontId="7" fillId="0" borderId="94" xfId="0" applyFont="1" applyFill="1" applyBorder="1" applyAlignment="1">
      <alignment horizontal="left" vertical="center"/>
    </xf>
    <xf numFmtId="0" fontId="7" fillId="0" borderId="95" xfId="0" applyFont="1" applyFill="1" applyBorder="1" applyAlignment="1">
      <alignment horizontal="left" vertical="center"/>
    </xf>
    <xf numFmtId="0" fontId="7" fillId="0" borderId="96" xfId="0" applyFont="1" applyFill="1" applyBorder="1" applyAlignment="1">
      <alignment horizontal="left" vertical="center"/>
    </xf>
    <xf numFmtId="0" fontId="7" fillId="0" borderId="98" xfId="0" applyFont="1" applyFill="1" applyBorder="1" applyAlignment="1">
      <alignment horizontal="left" vertical="center"/>
    </xf>
    <xf numFmtId="0" fontId="7" fillId="0" borderId="99" xfId="0" applyFont="1" applyFill="1" applyBorder="1" applyAlignment="1">
      <alignment horizontal="left" vertical="center"/>
    </xf>
    <xf numFmtId="0" fontId="7" fillId="0" borderId="13" xfId="0" applyFont="1" applyFill="1" applyBorder="1" applyAlignment="1">
      <alignment horizontal="left" vertical="center"/>
    </xf>
    <xf numFmtId="3" fontId="31" fillId="0" borderId="132" xfId="0" applyNumberFormat="1" applyFont="1" applyBorder="1" applyAlignment="1">
      <alignment horizontal="right" vertical="center"/>
    </xf>
    <xf numFmtId="0" fontId="7" fillId="0" borderId="94" xfId="0" applyFont="1" applyBorder="1" applyAlignment="1">
      <alignment horizontal="left" vertical="center"/>
    </xf>
    <xf numFmtId="0" fontId="7" fillId="0" borderId="95" xfId="0" applyFont="1" applyBorder="1" applyAlignment="1">
      <alignment horizontal="left" vertical="center"/>
    </xf>
    <xf numFmtId="0" fontId="7" fillId="0" borderId="96" xfId="0" applyFont="1" applyBorder="1" applyAlignment="1">
      <alignment horizontal="left" vertical="center"/>
    </xf>
    <xf numFmtId="0" fontId="7" fillId="0" borderId="98" xfId="0" applyFont="1" applyBorder="1" applyAlignment="1">
      <alignment horizontal="left" vertical="center"/>
    </xf>
    <xf numFmtId="0" fontId="7" fillId="0" borderId="99" xfId="0" applyFont="1" applyBorder="1" applyAlignment="1">
      <alignment horizontal="left" vertical="center"/>
    </xf>
    <xf numFmtId="0" fontId="7" fillId="0" borderId="13" xfId="0" applyFont="1" applyBorder="1" applyAlignment="1">
      <alignment horizontal="left" vertical="center"/>
    </xf>
    <xf numFmtId="0" fontId="7" fillId="2" borderId="37" xfId="0" applyFont="1" applyFill="1" applyBorder="1" applyAlignment="1">
      <alignment horizontal="left" vertical="center"/>
    </xf>
    <xf numFmtId="0" fontId="21" fillId="2" borderId="37" xfId="0" applyFont="1" applyFill="1" applyBorder="1" applyAlignment="1">
      <alignment horizontal="left" vertical="center"/>
    </xf>
    <xf numFmtId="0" fontId="7" fillId="0" borderId="37" xfId="0" applyFont="1" applyBorder="1" applyAlignment="1">
      <alignment horizontal="center" vertical="center"/>
    </xf>
    <xf numFmtId="0" fontId="21" fillId="0" borderId="37" xfId="0" applyFont="1" applyBorder="1" applyAlignment="1">
      <alignment horizontal="center" vertical="center"/>
    </xf>
    <xf numFmtId="0" fontId="7" fillId="0" borderId="37" xfId="0" applyFont="1" applyBorder="1" applyAlignment="1">
      <alignment horizontal="center" vertical="center" wrapText="1"/>
    </xf>
    <xf numFmtId="0" fontId="21" fillId="0" borderId="37" xfId="0" applyFont="1" applyBorder="1" applyAlignment="1">
      <alignment horizontal="center" vertical="center" wrapText="1"/>
    </xf>
    <xf numFmtId="0" fontId="56" fillId="0" borderId="0" xfId="0" applyFont="1" applyAlignment="1">
      <alignment horizontal="left" wrapText="1"/>
    </xf>
    <xf numFmtId="0" fontId="11" fillId="0" borderId="0" xfId="0" applyFont="1" applyAlignment="1">
      <alignment horizontal="left" vertical="top" wrapText="1"/>
    </xf>
    <xf numFmtId="0" fontId="20" fillId="0" borderId="97"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29" xfId="0" applyFont="1" applyBorder="1" applyAlignment="1">
      <alignment horizontal="center" vertical="center" wrapText="1"/>
    </xf>
    <xf numFmtId="0" fontId="7" fillId="0" borderId="123" xfId="0" applyFont="1" applyBorder="1" applyAlignment="1">
      <alignment horizontal="left" vertical="center" wrapText="1"/>
    </xf>
    <xf numFmtId="0" fontId="21" fillId="0" borderId="109" xfId="0" applyFont="1" applyBorder="1" applyAlignment="1">
      <alignment horizontal="right" vertical="center"/>
    </xf>
    <xf numFmtId="0" fontId="7" fillId="0" borderId="103" xfId="0" applyFont="1" applyFill="1" applyBorder="1" applyAlignment="1">
      <alignment horizontal="left" vertical="center" wrapText="1"/>
    </xf>
    <xf numFmtId="0" fontId="21" fillId="0" borderId="90" xfId="0" applyFont="1" applyFill="1" applyBorder="1" applyAlignment="1">
      <alignment horizontal="left" vertical="center" wrapText="1"/>
    </xf>
    <xf numFmtId="0" fontId="21" fillId="0" borderId="104" xfId="0" applyFont="1" applyFill="1" applyBorder="1" applyAlignment="1">
      <alignment horizontal="left" vertical="center" wrapText="1"/>
    </xf>
    <xf numFmtId="0" fontId="3" fillId="0" borderId="103" xfId="0" applyFont="1" applyFill="1" applyBorder="1" applyAlignment="1">
      <alignment horizontal="left" vertical="center" wrapText="1"/>
    </xf>
    <xf numFmtId="0" fontId="21" fillId="0" borderId="29" xfId="0" applyFont="1" applyBorder="1" applyAlignment="1">
      <alignment horizontal="right" vertical="center"/>
    </xf>
    <xf numFmtId="0" fontId="7" fillId="0" borderId="124" xfId="0" applyFont="1" applyBorder="1" applyAlignment="1">
      <alignment horizontal="left" vertical="center" wrapText="1"/>
    </xf>
    <xf numFmtId="0" fontId="8" fillId="0" borderId="0" xfId="0" applyFont="1" applyAlignment="1">
      <alignment horizontal="left"/>
    </xf>
    <xf numFmtId="0" fontId="7" fillId="0" borderId="131" xfId="0" applyFont="1" applyBorder="1" applyAlignment="1">
      <alignment horizontal="left" vertical="center" wrapText="1"/>
    </xf>
    <xf numFmtId="0" fontId="7" fillId="0" borderId="130" xfId="0" applyFont="1" applyBorder="1" applyAlignment="1">
      <alignment horizontal="left" vertical="center" wrapText="1"/>
    </xf>
    <xf numFmtId="3" fontId="21" fillId="0" borderId="13" xfId="0" applyNumberFormat="1" applyFont="1" applyBorder="1" applyAlignment="1">
      <alignment horizontal="right" vertical="center" wrapText="1"/>
    </xf>
    <xf numFmtId="3" fontId="20" fillId="0" borderId="103" xfId="0" applyNumberFormat="1" applyFont="1" applyBorder="1" applyAlignment="1">
      <alignment horizontal="right" vertical="center" wrapText="1"/>
    </xf>
    <xf numFmtId="3" fontId="20" fillId="0" borderId="90" xfId="0" applyNumberFormat="1" applyFont="1" applyBorder="1" applyAlignment="1">
      <alignment horizontal="right" vertical="center" wrapText="1"/>
    </xf>
    <xf numFmtId="3" fontId="20" fillId="0" borderId="104" xfId="0" applyNumberFormat="1" applyFont="1" applyBorder="1" applyAlignment="1">
      <alignment horizontal="right" vertical="center" wrapText="1"/>
    </xf>
    <xf numFmtId="3" fontId="21" fillId="2" borderId="127" xfId="0" applyNumberFormat="1" applyFont="1" applyFill="1" applyBorder="1" applyAlignment="1">
      <alignment horizontal="right" vertical="center" wrapText="1"/>
    </xf>
    <xf numFmtId="3" fontId="20" fillId="4" borderId="132" xfId="0" applyNumberFormat="1" applyFont="1" applyFill="1" applyBorder="1" applyAlignment="1">
      <alignment horizontal="right" vertical="center" wrapText="1"/>
    </xf>
    <xf numFmtId="3" fontId="21" fillId="4" borderId="132" xfId="0" applyNumberFormat="1" applyFont="1" applyFill="1" applyBorder="1" applyAlignment="1">
      <alignment horizontal="right" vertical="center" wrapText="1"/>
    </xf>
    <xf numFmtId="0" fontId="7" fillId="0" borderId="94" xfId="0" applyFont="1" applyBorder="1" applyAlignment="1">
      <alignment horizontal="left" vertical="center" wrapText="1"/>
    </xf>
    <xf numFmtId="0" fontId="21" fillId="0" borderId="95" xfId="0" applyFont="1" applyBorder="1" applyAlignment="1">
      <alignment horizontal="left" vertical="center" wrapText="1"/>
    </xf>
    <xf numFmtId="0" fontId="21" fillId="0" borderId="96" xfId="0" applyFont="1" applyBorder="1" applyAlignment="1">
      <alignment horizontal="left" vertical="center" wrapText="1"/>
    </xf>
    <xf numFmtId="0" fontId="21" fillId="0" borderId="92" xfId="0" applyFont="1" applyBorder="1" applyAlignment="1">
      <alignment horizontal="center" vertical="center"/>
    </xf>
    <xf numFmtId="0" fontId="21" fillId="0" borderId="125" xfId="0" applyFont="1" applyBorder="1" applyAlignment="1">
      <alignment horizontal="center" vertical="center"/>
    </xf>
    <xf numFmtId="0" fontId="21" fillId="0" borderId="133" xfId="0" applyFont="1" applyBorder="1" applyAlignment="1">
      <alignment horizontal="center" vertical="center"/>
    </xf>
    <xf numFmtId="0" fontId="21" fillId="0" borderId="17" xfId="0" applyFont="1" applyBorder="1" applyAlignment="1">
      <alignment horizontal="center" vertical="center"/>
    </xf>
    <xf numFmtId="0" fontId="21" fillId="0" borderId="98" xfId="0" applyFont="1" applyBorder="1" applyAlignment="1">
      <alignment horizontal="center" vertical="center"/>
    </xf>
    <xf numFmtId="0" fontId="21" fillId="0" borderId="58" xfId="0" applyFont="1" applyBorder="1" applyAlignment="1">
      <alignment horizontal="center" vertical="center"/>
    </xf>
    <xf numFmtId="0" fontId="21" fillId="0" borderId="68" xfId="0" applyFont="1" applyBorder="1" applyAlignment="1">
      <alignment horizontal="center" vertical="center"/>
    </xf>
    <xf numFmtId="3" fontId="21" fillId="0" borderId="13" xfId="0" applyNumberFormat="1" applyFont="1" applyBorder="1" applyAlignment="1">
      <alignment horizontal="right" vertical="center"/>
    </xf>
    <xf numFmtId="0" fontId="21" fillId="0" borderId="66" xfId="0" applyFont="1" applyBorder="1" applyAlignment="1">
      <alignment horizontal="left" vertical="center" wrapText="1"/>
    </xf>
    <xf numFmtId="0" fontId="21" fillId="0" borderId="43" xfId="0" applyFont="1" applyBorder="1" applyAlignment="1">
      <alignment horizontal="left" vertical="center" wrapText="1"/>
    </xf>
    <xf numFmtId="0" fontId="21" fillId="0" borderId="67" xfId="0" applyFont="1" applyBorder="1" applyAlignment="1">
      <alignment horizontal="left" vertical="center" wrapText="1"/>
    </xf>
    <xf numFmtId="0" fontId="21" fillId="0" borderId="91" xfId="0" applyFont="1" applyBorder="1" applyAlignment="1">
      <alignment horizontal="center" vertical="center"/>
    </xf>
    <xf numFmtId="0" fontId="21" fillId="0" borderId="43" xfId="0" applyFont="1" applyBorder="1" applyAlignment="1">
      <alignment horizontal="center" vertical="center"/>
    </xf>
    <xf numFmtId="3" fontId="21" fillId="0" borderId="43" xfId="0" applyNumberFormat="1" applyFont="1" applyBorder="1" applyAlignment="1">
      <alignment horizontal="right" vertical="center"/>
    </xf>
    <xf numFmtId="3" fontId="21" fillId="0" borderId="91" xfId="0" applyNumberFormat="1" applyFont="1" applyBorder="1" applyAlignment="1">
      <alignment horizontal="right" vertical="center"/>
    </xf>
    <xf numFmtId="0" fontId="20" fillId="0" borderId="66" xfId="0" applyFont="1" applyBorder="1" applyAlignment="1">
      <alignment horizontal="left" vertical="center" wrapText="1"/>
    </xf>
    <xf numFmtId="0" fontId="20" fillId="0" borderId="43" xfId="0" applyFont="1" applyBorder="1" applyAlignment="1">
      <alignment horizontal="left" vertical="center" wrapText="1"/>
    </xf>
    <xf numFmtId="0" fontId="20" fillId="0" borderId="67" xfId="0" applyFont="1" applyBorder="1" applyAlignment="1">
      <alignment horizontal="left" vertical="center" wrapText="1"/>
    </xf>
    <xf numFmtId="3" fontId="20" fillId="2" borderId="91" xfId="0" applyNumberFormat="1" applyFont="1" applyFill="1" applyBorder="1" applyAlignment="1">
      <alignment horizontal="right" vertical="center"/>
    </xf>
    <xf numFmtId="3" fontId="20" fillId="2" borderId="43" xfId="0" applyNumberFormat="1" applyFont="1" applyFill="1" applyBorder="1" applyAlignment="1">
      <alignment horizontal="right" vertical="center"/>
    </xf>
    <xf numFmtId="3" fontId="20" fillId="2" borderId="89" xfId="0" applyNumberFormat="1" applyFont="1" applyFill="1" applyBorder="1" applyAlignment="1">
      <alignment horizontal="right" vertical="center"/>
    </xf>
    <xf numFmtId="3" fontId="20" fillId="2" borderId="66" xfId="0" applyNumberFormat="1" applyFont="1" applyFill="1" applyBorder="1" applyAlignment="1">
      <alignment horizontal="right" vertical="center"/>
    </xf>
    <xf numFmtId="3" fontId="20" fillId="2" borderId="67" xfId="0" applyNumberFormat="1" applyFont="1" applyFill="1" applyBorder="1" applyAlignment="1">
      <alignment horizontal="right" vertical="center"/>
    </xf>
    <xf numFmtId="3" fontId="21" fillId="0" borderId="89" xfId="0" applyNumberFormat="1" applyFont="1" applyBorder="1" applyAlignment="1">
      <alignment horizontal="right" vertical="center"/>
    </xf>
    <xf numFmtId="3" fontId="21" fillId="0" borderId="129" xfId="0" applyNumberFormat="1" applyFont="1" applyBorder="1" applyAlignment="1">
      <alignment horizontal="right" vertical="center"/>
    </xf>
    <xf numFmtId="0" fontId="20" fillId="0" borderId="131" xfId="0" applyFont="1" applyBorder="1" applyAlignment="1">
      <alignment horizontal="left"/>
    </xf>
    <xf numFmtId="0" fontId="21" fillId="0" borderId="132" xfId="0" applyFont="1" applyBorder="1" applyAlignment="1">
      <alignment horizontal="center"/>
    </xf>
    <xf numFmtId="3" fontId="21" fillId="0" borderId="109" xfId="0" applyNumberFormat="1" applyFont="1" applyBorder="1" applyAlignment="1">
      <alignment horizontal="right" vertical="center"/>
    </xf>
    <xf numFmtId="0" fontId="7" fillId="0" borderId="74" xfId="0" applyFont="1" applyBorder="1" applyAlignment="1">
      <alignment horizontal="left" vertical="center" wrapText="1"/>
    </xf>
    <xf numFmtId="0" fontId="21" fillId="0" borderId="75" xfId="0" applyFont="1" applyBorder="1" applyAlignment="1">
      <alignment horizontal="left" vertical="center" wrapText="1"/>
    </xf>
    <xf numFmtId="0" fontId="21" fillId="0" borderId="76" xfId="0" applyFont="1" applyBorder="1" applyAlignment="1">
      <alignment horizontal="left" vertical="center" wrapText="1"/>
    </xf>
    <xf numFmtId="0" fontId="7" fillId="0" borderId="66" xfId="0" applyFont="1" applyBorder="1" applyAlignment="1">
      <alignment horizontal="left" vertical="center" wrapText="1"/>
    </xf>
    <xf numFmtId="0" fontId="7" fillId="0" borderId="63" xfId="0" applyFont="1" applyBorder="1" applyAlignment="1">
      <alignment horizontal="left" vertical="center" wrapText="1"/>
    </xf>
    <xf numFmtId="0" fontId="21" fillId="0" borderId="64" xfId="0" applyFont="1" applyBorder="1" applyAlignment="1">
      <alignment horizontal="left" vertical="center" wrapText="1"/>
    </xf>
    <xf numFmtId="0" fontId="21" fillId="0" borderId="65" xfId="0" applyFont="1" applyBorder="1" applyAlignment="1">
      <alignment horizontal="left" vertical="center" wrapText="1"/>
    </xf>
    <xf numFmtId="0" fontId="7" fillId="0" borderId="123" xfId="0" applyFont="1" applyBorder="1" applyAlignment="1">
      <alignment horizontal="left" vertical="center"/>
    </xf>
    <xf numFmtId="0" fontId="21" fillId="0" borderId="137" xfId="0" applyFont="1" applyBorder="1" applyAlignment="1">
      <alignment horizontal="left" vertical="center"/>
    </xf>
    <xf numFmtId="0" fontId="21" fillId="0" borderId="109" xfId="0" applyFont="1" applyBorder="1" applyAlignment="1">
      <alignment horizontal="left" vertical="center"/>
    </xf>
    <xf numFmtId="0" fontId="7" fillId="0" borderId="103" xfId="0" applyFont="1" applyBorder="1" applyAlignment="1">
      <alignment horizontal="left" vertical="center"/>
    </xf>
    <xf numFmtId="0" fontId="7" fillId="0" borderId="124" xfId="0" applyFont="1" applyBorder="1" applyAlignment="1">
      <alignment horizontal="left" vertical="center"/>
    </xf>
    <xf numFmtId="0" fontId="21" fillId="0" borderId="115" xfId="0" applyFont="1" applyBorder="1" applyAlignment="1">
      <alignment horizontal="left" vertical="center"/>
    </xf>
    <xf numFmtId="0" fontId="21" fillId="0" borderId="112" xfId="0" applyFont="1" applyBorder="1" applyAlignment="1">
      <alignment horizontal="left" vertical="center"/>
    </xf>
    <xf numFmtId="3" fontId="20" fillId="0" borderId="130" xfId="0" applyNumberFormat="1" applyFont="1" applyBorder="1" applyAlignment="1">
      <alignment horizontal="right" vertical="center"/>
    </xf>
    <xf numFmtId="0" fontId="20" fillId="0" borderId="131" xfId="0" applyFont="1" applyBorder="1" applyAlignment="1">
      <alignment horizontal="left" vertical="center"/>
    </xf>
    <xf numFmtId="0" fontId="5" fillId="0" borderId="132" xfId="0" applyFont="1" applyFill="1" applyBorder="1" applyAlignment="1">
      <alignment horizontal="left" vertical="center"/>
    </xf>
    <xf numFmtId="0" fontId="21" fillId="0" borderId="132" xfId="0" applyFont="1" applyFill="1" applyBorder="1" applyAlignment="1">
      <alignment horizontal="left" vertical="center"/>
    </xf>
    <xf numFmtId="0" fontId="7" fillId="0" borderId="130" xfId="0" applyFont="1" applyBorder="1" applyAlignment="1">
      <alignment horizontal="left" vertical="center"/>
    </xf>
    <xf numFmtId="0" fontId="21" fillId="0" borderId="130" xfId="0" applyFont="1" applyBorder="1" applyAlignment="1">
      <alignment horizontal="left" vertical="center"/>
    </xf>
    <xf numFmtId="0" fontId="20" fillId="0" borderId="74" xfId="0" applyFont="1" applyBorder="1" applyAlignment="1">
      <alignment horizontal="left" vertical="center" wrapText="1"/>
    </xf>
    <xf numFmtId="0" fontId="20" fillId="0" borderId="75" xfId="0" applyFont="1" applyBorder="1" applyAlignment="1">
      <alignment horizontal="left" vertical="center" wrapText="1"/>
    </xf>
    <xf numFmtId="0" fontId="20" fillId="0" borderId="76" xfId="0" applyFont="1" applyBorder="1" applyAlignment="1">
      <alignment horizontal="left" vertical="center" wrapText="1"/>
    </xf>
    <xf numFmtId="3" fontId="21" fillId="2" borderId="109" xfId="0" applyNumberFormat="1" applyFont="1" applyFill="1" applyBorder="1" applyAlignment="1">
      <alignment horizontal="right" vertical="center"/>
    </xf>
    <xf numFmtId="0" fontId="2" fillId="0" borderId="66" xfId="0" applyFont="1" applyBorder="1" applyAlignment="1">
      <alignment horizontal="left" vertical="center" wrapText="1"/>
    </xf>
    <xf numFmtId="3" fontId="20" fillId="0" borderId="96" xfId="0" applyNumberFormat="1" applyFont="1" applyBorder="1" applyAlignment="1">
      <alignment horizontal="right" vertical="center"/>
    </xf>
    <xf numFmtId="0" fontId="21" fillId="0" borderId="131" xfId="0" applyFont="1" applyBorder="1" applyAlignment="1">
      <alignment horizontal="center"/>
    </xf>
    <xf numFmtId="0" fontId="20" fillId="0" borderId="37" xfId="0" applyFont="1" applyBorder="1" applyAlignment="1">
      <alignment horizontal="center"/>
    </xf>
    <xf numFmtId="0" fontId="21" fillId="0" borderId="140" xfId="0" applyFont="1" applyBorder="1" applyAlignment="1">
      <alignment horizontal="left" vertical="center" wrapText="1"/>
    </xf>
    <xf numFmtId="0" fontId="7" fillId="0" borderId="0" xfId="0" applyFont="1" applyAlignment="1">
      <alignment horizontal="left" vertical="center"/>
    </xf>
    <xf numFmtId="0" fontId="21" fillId="0" borderId="0" xfId="0" applyFont="1" applyAlignment="1">
      <alignment horizontal="center" vertical="center"/>
    </xf>
    <xf numFmtId="0" fontId="21" fillId="0" borderId="95" xfId="0" applyFont="1" applyBorder="1" applyAlignment="1">
      <alignment horizontal="center" vertical="center"/>
    </xf>
    <xf numFmtId="0" fontId="4" fillId="0" borderId="131" xfId="0" applyFont="1" applyBorder="1" applyAlignment="1">
      <alignment horizontal="right" vertical="center"/>
    </xf>
    <xf numFmtId="0" fontId="4" fillId="0" borderId="131" xfId="0" applyFont="1" applyBorder="1" applyAlignment="1">
      <alignment horizontal="center" vertical="center"/>
    </xf>
    <xf numFmtId="0" fontId="4" fillId="0" borderId="132" xfId="0" applyFont="1" applyBorder="1" applyAlignment="1">
      <alignment horizontal="right" vertical="center"/>
    </xf>
    <xf numFmtId="0" fontId="4" fillId="0" borderId="132" xfId="0" applyFont="1" applyBorder="1" applyAlignment="1">
      <alignment horizontal="center" vertical="center"/>
    </xf>
    <xf numFmtId="0" fontId="4" fillId="0" borderId="130" xfId="0" applyFont="1" applyBorder="1" applyAlignment="1">
      <alignment horizontal="right" vertical="center"/>
    </xf>
    <xf numFmtId="0" fontId="4" fillId="0" borderId="130" xfId="0" applyFont="1" applyBorder="1" applyAlignment="1">
      <alignment horizontal="center" vertical="center"/>
    </xf>
    <xf numFmtId="3" fontId="4" fillId="0" borderId="115" xfId="0" applyNumberFormat="1" applyFont="1" applyBorder="1" applyAlignment="1">
      <alignment horizontal="center" vertical="center"/>
    </xf>
    <xf numFmtId="3" fontId="4" fillId="0" borderId="112" xfId="0" applyNumberFormat="1" applyFont="1" applyBorder="1" applyAlignment="1">
      <alignment horizontal="center" vertical="center"/>
    </xf>
    <xf numFmtId="3" fontId="4" fillId="0" borderId="90" xfId="0" applyNumberFormat="1" applyFont="1" applyBorder="1" applyAlignment="1">
      <alignment horizontal="center" vertical="center"/>
    </xf>
    <xf numFmtId="3" fontId="4" fillId="0" borderId="104" xfId="0" applyNumberFormat="1" applyFont="1" applyBorder="1" applyAlignment="1">
      <alignment horizontal="center" vertical="center"/>
    </xf>
    <xf numFmtId="3" fontId="4" fillId="0" borderId="137" xfId="0" applyNumberFormat="1" applyFont="1" applyBorder="1" applyAlignment="1">
      <alignment horizontal="center" vertical="center"/>
    </xf>
    <xf numFmtId="3" fontId="4" fillId="0" borderId="109" xfId="0" applyNumberFormat="1" applyFont="1" applyBorder="1" applyAlignment="1">
      <alignment horizontal="center" vertical="center"/>
    </xf>
    <xf numFmtId="0" fontId="4" fillId="0" borderId="128" xfId="0" applyFont="1" applyBorder="1" applyAlignment="1">
      <alignment horizontal="right" vertical="center"/>
    </xf>
    <xf numFmtId="0" fontId="4" fillId="0" borderId="128" xfId="0" applyFont="1" applyBorder="1" applyAlignment="1">
      <alignment horizontal="center" vertical="center"/>
    </xf>
    <xf numFmtId="0" fontId="4" fillId="0" borderId="123" xfId="0" applyFont="1" applyBorder="1" applyAlignment="1">
      <alignment horizontal="right" vertical="center"/>
    </xf>
    <xf numFmtId="0" fontId="4" fillId="0" borderId="137" xfId="0" applyFont="1" applyBorder="1" applyAlignment="1">
      <alignment horizontal="right" vertical="center"/>
    </xf>
    <xf numFmtId="0" fontId="4" fillId="0" borderId="75" xfId="0" applyFont="1" applyBorder="1" applyAlignment="1">
      <alignment horizontal="right" vertical="center"/>
    </xf>
    <xf numFmtId="3" fontId="4" fillId="0" borderId="110" xfId="0" applyNumberFormat="1" applyFont="1" applyBorder="1" applyAlignment="1">
      <alignment horizontal="center" vertical="center"/>
    </xf>
    <xf numFmtId="3" fontId="4" fillId="0" borderId="111" xfId="0" applyNumberFormat="1" applyFont="1" applyBorder="1" applyAlignment="1">
      <alignment horizontal="center" vertical="center"/>
    </xf>
    <xf numFmtId="0" fontId="4" fillId="0" borderId="123" xfId="0" applyFont="1" applyBorder="1" applyAlignment="1">
      <alignment horizontal="center" vertical="center"/>
    </xf>
    <xf numFmtId="0" fontId="4" fillId="0" borderId="137" xfId="0" applyFont="1" applyBorder="1" applyAlignment="1">
      <alignment horizontal="center" vertical="center"/>
    </xf>
    <xf numFmtId="0" fontId="4" fillId="0" borderId="109" xfId="0" applyFont="1" applyBorder="1" applyAlignment="1">
      <alignment horizontal="center" vertical="center"/>
    </xf>
    <xf numFmtId="0" fontId="4" fillId="0" borderId="103" xfId="0" applyFont="1" applyBorder="1" applyAlignment="1">
      <alignment horizontal="center" vertical="center"/>
    </xf>
    <xf numFmtId="0" fontId="4" fillId="0" borderId="90" xfId="0" applyFont="1" applyBorder="1" applyAlignment="1">
      <alignment horizontal="center" vertical="center"/>
    </xf>
    <xf numFmtId="0" fontId="4" fillId="0" borderId="104" xfId="0" applyFont="1" applyBorder="1" applyAlignment="1">
      <alignment horizontal="center" vertical="center"/>
    </xf>
    <xf numFmtId="0" fontId="4" fillId="0" borderId="124" xfId="0" applyFont="1" applyBorder="1" applyAlignment="1">
      <alignment horizontal="right" vertical="center"/>
    </xf>
    <xf numFmtId="0" fontId="4" fillId="0" borderId="115" xfId="0" applyFont="1" applyBorder="1" applyAlignment="1">
      <alignment horizontal="right" vertical="center"/>
    </xf>
    <xf numFmtId="0" fontId="4" fillId="0" borderId="64" xfId="0" applyFont="1" applyBorder="1" applyAlignment="1">
      <alignment horizontal="right" vertical="center"/>
    </xf>
    <xf numFmtId="3" fontId="4" fillId="0" borderId="113" xfId="0" applyNumberFormat="1" applyFont="1" applyBorder="1" applyAlignment="1">
      <alignment horizontal="center" vertical="center"/>
    </xf>
    <xf numFmtId="3" fontId="4" fillId="0" borderId="114" xfId="0" applyNumberFormat="1" applyFont="1" applyBorder="1" applyAlignment="1">
      <alignment horizontal="center" vertical="center"/>
    </xf>
    <xf numFmtId="0" fontId="4" fillId="0" borderId="103" xfId="0" applyFont="1" applyBorder="1" applyAlignment="1">
      <alignment horizontal="right" vertical="center"/>
    </xf>
    <xf numFmtId="0" fontId="4" fillId="0" borderId="90" xfId="0" applyFont="1" applyBorder="1" applyAlignment="1">
      <alignment horizontal="right" vertical="center"/>
    </xf>
    <xf numFmtId="0" fontId="4" fillId="0" borderId="43" xfId="0" applyFont="1" applyBorder="1" applyAlignment="1">
      <alignment horizontal="right" vertical="center"/>
    </xf>
    <xf numFmtId="3" fontId="4" fillId="0" borderId="89" xfId="0" applyNumberFormat="1" applyFont="1" applyBorder="1" applyAlignment="1">
      <alignment horizontal="center" vertical="center"/>
    </xf>
    <xf numFmtId="3" fontId="4" fillId="0" borderId="91" xfId="0" applyNumberFormat="1" applyFont="1" applyBorder="1" applyAlignment="1">
      <alignment horizontal="center" vertical="center"/>
    </xf>
    <xf numFmtId="0" fontId="21" fillId="0" borderId="131" xfId="0" applyFont="1" applyBorder="1" applyAlignment="1">
      <alignment horizontal="right" vertical="center"/>
    </xf>
    <xf numFmtId="0" fontId="4" fillId="0" borderId="124" xfId="0" applyFont="1" applyBorder="1" applyAlignment="1">
      <alignment horizontal="center" vertical="center"/>
    </xf>
    <xf numFmtId="0" fontId="21" fillId="0" borderId="130" xfId="0" applyFont="1" applyBorder="1" applyAlignment="1">
      <alignment horizontal="right" vertical="center"/>
    </xf>
    <xf numFmtId="0" fontId="2" fillId="0" borderId="74" xfId="0" applyFont="1" applyBorder="1" applyAlignment="1">
      <alignment horizontal="left" vertical="center" wrapText="1"/>
    </xf>
    <xf numFmtId="0" fontId="21" fillId="0" borderId="110" xfId="0" applyFont="1" applyBorder="1" applyAlignment="1">
      <alignment horizontal="left" vertical="center" wrapText="1"/>
    </xf>
    <xf numFmtId="3" fontId="21" fillId="0" borderId="76" xfId="0" applyNumberFormat="1" applyFont="1" applyBorder="1" applyAlignment="1">
      <alignment horizontal="right" vertical="center"/>
    </xf>
    <xf numFmtId="3" fontId="83" fillId="0" borderId="111" xfId="0" applyNumberFormat="1" applyFont="1" applyBorder="1" applyAlignment="1">
      <alignment horizontal="right" vertical="center"/>
    </xf>
    <xf numFmtId="3" fontId="83" fillId="0" borderId="75" xfId="0" applyNumberFormat="1" applyFont="1" applyBorder="1" applyAlignment="1">
      <alignment horizontal="right" vertical="center"/>
    </xf>
    <xf numFmtId="3" fontId="83" fillId="0" borderId="76" xfId="0" applyNumberFormat="1" applyFont="1" applyBorder="1" applyAlignment="1">
      <alignment horizontal="right" vertical="center"/>
    </xf>
    <xf numFmtId="0" fontId="20" fillId="0" borderId="99" xfId="0" applyFont="1" applyBorder="1" applyAlignment="1">
      <alignment horizontal="center" wrapText="1"/>
    </xf>
    <xf numFmtId="0" fontId="20" fillId="0" borderId="0" xfId="0" applyFont="1" applyAlignment="1">
      <alignment horizontal="center" wrapText="1"/>
    </xf>
    <xf numFmtId="0" fontId="20" fillId="0" borderId="89" xfId="0" applyFont="1" applyBorder="1" applyAlignment="1">
      <alignment horizontal="left" vertical="center" wrapText="1"/>
    </xf>
    <xf numFmtId="0" fontId="21" fillId="0" borderId="89" xfId="0" applyFont="1" applyBorder="1" applyAlignment="1">
      <alignment horizontal="left" vertical="center" wrapText="1"/>
    </xf>
    <xf numFmtId="3" fontId="83" fillId="0" borderId="91" xfId="0" applyNumberFormat="1" applyFont="1" applyBorder="1" applyAlignment="1">
      <alignment horizontal="right" vertical="center"/>
    </xf>
    <xf numFmtId="3" fontId="83" fillId="0" borderId="43" xfId="0" applyNumberFormat="1" applyFont="1" applyBorder="1" applyAlignment="1">
      <alignment horizontal="right" vertical="center"/>
    </xf>
    <xf numFmtId="3" fontId="83" fillId="0" borderId="67" xfId="0" applyNumberFormat="1" applyFont="1" applyBorder="1" applyAlignment="1">
      <alignment horizontal="right" vertical="center"/>
    </xf>
    <xf numFmtId="0" fontId="20" fillId="0" borderId="63" xfId="0" applyFont="1" applyBorder="1" applyAlignment="1">
      <alignment horizontal="left" vertical="center" wrapText="1"/>
    </xf>
    <xf numFmtId="0" fontId="20" fillId="0" borderId="64" xfId="0" applyFont="1" applyBorder="1" applyAlignment="1">
      <alignment horizontal="left" vertical="center" wrapText="1"/>
    </xf>
    <xf numFmtId="0" fontId="20" fillId="0" borderId="113" xfId="0" applyFont="1" applyBorder="1" applyAlignment="1">
      <alignment horizontal="left" vertical="center" wrapText="1"/>
    </xf>
    <xf numFmtId="3" fontId="20" fillId="2" borderId="63" xfId="0" applyNumberFormat="1" applyFont="1" applyFill="1" applyBorder="1" applyAlignment="1">
      <alignment horizontal="right" vertical="center"/>
    </xf>
    <xf numFmtId="3" fontId="20" fillId="2" borderId="64" xfId="0" applyNumberFormat="1" applyFont="1" applyFill="1" applyBorder="1" applyAlignment="1">
      <alignment horizontal="right" vertical="center"/>
    </xf>
    <xf numFmtId="3" fontId="20" fillId="2" borderId="65" xfId="0" applyNumberFormat="1" applyFont="1" applyFill="1" applyBorder="1" applyAlignment="1">
      <alignment horizontal="right" vertical="center"/>
    </xf>
    <xf numFmtId="3" fontId="20" fillId="2" borderId="114" xfId="0" applyNumberFormat="1" applyFont="1" applyFill="1" applyBorder="1" applyAlignment="1">
      <alignment horizontal="right" vertical="center"/>
    </xf>
    <xf numFmtId="3" fontId="20" fillId="0" borderId="123" xfId="0" applyNumberFormat="1" applyFont="1" applyBorder="1" applyAlignment="1">
      <alignment horizontal="right" vertical="center"/>
    </xf>
    <xf numFmtId="3" fontId="20" fillId="0" borderId="137" xfId="0" applyNumberFormat="1" applyFont="1" applyBorder="1" applyAlignment="1">
      <alignment horizontal="right" vertical="center"/>
    </xf>
    <xf numFmtId="3" fontId="20" fillId="0" borderId="111" xfId="0" applyNumberFormat="1" applyFont="1" applyBorder="1" applyAlignment="1">
      <alignment horizontal="right" vertical="center"/>
    </xf>
    <xf numFmtId="3" fontId="20" fillId="0" borderId="110" xfId="0" applyNumberFormat="1" applyFont="1" applyBorder="1" applyAlignment="1">
      <alignment horizontal="right" vertical="center"/>
    </xf>
    <xf numFmtId="3" fontId="21" fillId="2" borderId="110" xfId="0" applyNumberFormat="1" applyFont="1" applyFill="1" applyBorder="1" applyAlignment="1">
      <alignment horizontal="right" vertical="center"/>
    </xf>
    <xf numFmtId="3" fontId="21" fillId="2" borderId="137" xfId="0" applyNumberFormat="1" applyFont="1" applyFill="1" applyBorder="1" applyAlignment="1">
      <alignment horizontal="right" vertical="center"/>
    </xf>
    <xf numFmtId="3" fontId="21" fillId="2" borderId="89" xfId="0" applyNumberFormat="1" applyFont="1" applyFill="1" applyBorder="1" applyAlignment="1">
      <alignment horizontal="right" vertical="center"/>
    </xf>
    <xf numFmtId="3" fontId="21" fillId="0" borderId="114" xfId="0" applyNumberFormat="1" applyFont="1" applyBorder="1" applyAlignment="1">
      <alignment horizontal="right" vertical="center"/>
    </xf>
    <xf numFmtId="3" fontId="21" fillId="0" borderId="113" xfId="0" applyNumberFormat="1" applyFont="1" applyBorder="1" applyAlignment="1">
      <alignment horizontal="right" vertical="center"/>
    </xf>
    <xf numFmtId="3" fontId="21" fillId="2" borderId="113" xfId="0" applyNumberFormat="1" applyFont="1" applyFill="1" applyBorder="1" applyAlignment="1">
      <alignment horizontal="right" vertical="center"/>
    </xf>
    <xf numFmtId="3" fontId="21" fillId="0" borderId="92" xfId="0" applyNumberFormat="1" applyFont="1" applyBorder="1" applyAlignment="1">
      <alignment horizontal="right" vertical="center"/>
    </xf>
    <xf numFmtId="3" fontId="21" fillId="0" borderId="93" xfId="0" applyNumberFormat="1" applyFont="1" applyBorder="1" applyAlignment="1">
      <alignment horizontal="right" vertical="center"/>
    </xf>
    <xf numFmtId="3" fontId="21" fillId="0" borderId="135" xfId="0" applyNumberFormat="1" applyFont="1" applyBorder="1" applyAlignment="1">
      <alignment horizontal="right" vertical="center"/>
    </xf>
    <xf numFmtId="3" fontId="21" fillId="0" borderId="134" xfId="0" applyNumberFormat="1" applyFont="1" applyBorder="1" applyAlignment="1">
      <alignment horizontal="right" vertical="center"/>
    </xf>
    <xf numFmtId="3" fontId="21" fillId="2" borderId="134" xfId="0" applyNumberFormat="1" applyFont="1" applyFill="1" applyBorder="1" applyAlignment="1">
      <alignment horizontal="right" vertical="center"/>
    </xf>
    <xf numFmtId="3" fontId="21" fillId="2" borderId="93" xfId="0" applyNumberFormat="1" applyFont="1" applyFill="1" applyBorder="1" applyAlignment="1">
      <alignment horizontal="right" vertical="center"/>
    </xf>
    <xf numFmtId="3" fontId="21" fillId="2" borderId="17" xfId="0" applyNumberFormat="1" applyFont="1" applyFill="1" applyBorder="1" applyAlignment="1">
      <alignment horizontal="right" vertical="center"/>
    </xf>
    <xf numFmtId="3" fontId="21" fillId="0" borderId="123" xfId="0" applyNumberFormat="1" applyFont="1" applyBorder="1" applyAlignment="1">
      <alignment horizontal="right" vertical="center"/>
    </xf>
    <xf numFmtId="3" fontId="21" fillId="0" borderId="137" xfId="0" applyNumberFormat="1" applyFont="1" applyBorder="1" applyAlignment="1">
      <alignment horizontal="right" vertical="center"/>
    </xf>
    <xf numFmtId="3" fontId="21" fillId="0" borderId="111" xfId="0" applyNumberFormat="1" applyFont="1" applyBorder="1" applyAlignment="1">
      <alignment horizontal="right" vertical="center"/>
    </xf>
    <xf numFmtId="3" fontId="21" fillId="0" borderId="110" xfId="0" applyNumberFormat="1" applyFont="1" applyBorder="1" applyAlignment="1">
      <alignment horizontal="right" vertical="center"/>
    </xf>
    <xf numFmtId="3" fontId="21" fillId="2" borderId="123" xfId="0" applyNumberFormat="1" applyFont="1" applyFill="1" applyBorder="1" applyAlignment="1">
      <alignment horizontal="right" vertical="center"/>
    </xf>
    <xf numFmtId="0" fontId="20" fillId="0" borderId="92" xfId="0" applyFont="1" applyBorder="1" applyAlignment="1">
      <alignment horizontal="left" vertical="center"/>
    </xf>
    <xf numFmtId="0" fontId="20" fillId="0" borderId="93" xfId="0" applyFont="1" applyBorder="1" applyAlignment="1">
      <alignment horizontal="left" vertical="center"/>
    </xf>
    <xf numFmtId="0" fontId="20" fillId="0" borderId="17" xfId="0" applyFont="1" applyBorder="1" applyAlignment="1">
      <alignment horizontal="left" vertical="center"/>
    </xf>
    <xf numFmtId="0" fontId="21" fillId="0" borderId="124" xfId="0" applyFont="1" applyBorder="1" applyAlignment="1">
      <alignment horizontal="left" vertical="center"/>
    </xf>
    <xf numFmtId="3" fontId="21" fillId="0" borderId="17" xfId="0" applyNumberFormat="1" applyFont="1" applyBorder="1" applyAlignment="1">
      <alignment horizontal="right" vertical="center"/>
    </xf>
    <xf numFmtId="3" fontId="21" fillId="0" borderId="127" xfId="0" applyNumberFormat="1" applyFont="1" applyBorder="1" applyAlignment="1">
      <alignment horizontal="center"/>
    </xf>
    <xf numFmtId="3" fontId="21" fillId="0" borderId="74" xfId="0" applyNumberFormat="1" applyFont="1" applyBorder="1" applyAlignment="1">
      <alignment horizontal="center"/>
    </xf>
    <xf numFmtId="3" fontId="21" fillId="0" borderId="109" xfId="0" applyNumberFormat="1" applyFont="1" applyBorder="1" applyAlignment="1">
      <alignment horizontal="center"/>
    </xf>
    <xf numFmtId="3" fontId="20" fillId="0" borderId="17" xfId="0" applyNumberFormat="1" applyFont="1" applyBorder="1" applyAlignment="1">
      <alignment horizontal="right" vertical="center"/>
    </xf>
    <xf numFmtId="3" fontId="21" fillId="0" borderId="141" xfId="0" applyNumberFormat="1" applyFont="1" applyBorder="1" applyAlignment="1">
      <alignment horizontal="center"/>
    </xf>
    <xf numFmtId="3" fontId="21" fillId="0" borderId="70" xfId="0" applyNumberFormat="1" applyFont="1" applyBorder="1" applyAlignment="1">
      <alignment horizontal="center"/>
    </xf>
    <xf numFmtId="3" fontId="21" fillId="0" borderId="102" xfId="0" applyNumberFormat="1" applyFont="1" applyBorder="1" applyAlignment="1">
      <alignment horizontal="center"/>
    </xf>
    <xf numFmtId="3" fontId="21" fillId="0" borderId="140" xfId="0" applyNumberFormat="1" applyFont="1" applyBorder="1" applyAlignment="1">
      <alignment horizontal="center"/>
    </xf>
    <xf numFmtId="3" fontId="21" fillId="0" borderId="119" xfId="0" applyNumberFormat="1" applyFont="1" applyBorder="1" applyAlignment="1">
      <alignment horizontal="center"/>
    </xf>
    <xf numFmtId="3" fontId="21" fillId="0" borderId="142" xfId="0" applyNumberFormat="1" applyFont="1" applyBorder="1" applyAlignment="1">
      <alignment horizontal="center"/>
    </xf>
    <xf numFmtId="0" fontId="7" fillId="0" borderId="128" xfId="0" applyFont="1" applyBorder="1" applyAlignment="1">
      <alignment horizontal="left" vertical="center" wrapText="1"/>
    </xf>
    <xf numFmtId="3" fontId="20" fillId="2" borderId="123" xfId="0" applyNumberFormat="1" applyFont="1" applyFill="1" applyBorder="1" applyAlignment="1">
      <alignment horizontal="right" vertical="center" wrapText="1"/>
    </xf>
    <xf numFmtId="3" fontId="20" fillId="2" borderId="137" xfId="0" applyNumberFormat="1" applyFont="1" applyFill="1" applyBorder="1" applyAlignment="1">
      <alignment horizontal="right" vertical="center" wrapText="1"/>
    </xf>
    <xf numFmtId="3" fontId="20" fillId="2" borderId="109" xfId="0" applyNumberFormat="1" applyFont="1" applyFill="1" applyBorder="1" applyAlignment="1">
      <alignment horizontal="right" vertical="center" wrapText="1"/>
    </xf>
    <xf numFmtId="3" fontId="20" fillId="0" borderId="94" xfId="0" applyNumberFormat="1" applyFont="1" applyBorder="1" applyAlignment="1">
      <alignment horizontal="right" vertical="center" wrapText="1"/>
    </xf>
    <xf numFmtId="3" fontId="20" fillId="0" borderId="95" xfId="0" applyNumberFormat="1" applyFont="1" applyBorder="1" applyAlignment="1">
      <alignment horizontal="right" vertical="center" wrapText="1"/>
    </xf>
    <xf numFmtId="3" fontId="20" fillId="0" borderId="96" xfId="0" applyNumberFormat="1" applyFont="1" applyBorder="1" applyAlignment="1">
      <alignment horizontal="right" vertical="center" wrapText="1"/>
    </xf>
    <xf numFmtId="0" fontId="7" fillId="0" borderId="100" xfId="0" applyFont="1" applyBorder="1" applyAlignment="1">
      <alignment horizontal="left" vertical="center" wrapText="1"/>
    </xf>
    <xf numFmtId="3" fontId="21" fillId="2" borderId="43" xfId="0" applyNumberFormat="1" applyFont="1" applyFill="1" applyBorder="1" applyAlignment="1">
      <alignment horizontal="right" vertical="center"/>
    </xf>
    <xf numFmtId="3" fontId="21" fillId="2" borderId="67" xfId="0" applyNumberFormat="1" applyFont="1" applyFill="1" applyBorder="1" applyAlignment="1">
      <alignment horizontal="right" vertical="center"/>
    </xf>
    <xf numFmtId="0" fontId="7" fillId="0" borderId="131" xfId="0" applyFont="1" applyBorder="1" applyAlignment="1">
      <alignment horizontal="left" vertical="center"/>
    </xf>
    <xf numFmtId="0" fontId="21" fillId="0" borderId="131" xfId="0" applyFont="1" applyBorder="1" applyAlignment="1">
      <alignment horizontal="left" vertical="center"/>
    </xf>
    <xf numFmtId="3" fontId="20" fillId="2" borderId="123" xfId="0" applyNumberFormat="1" applyFont="1" applyFill="1" applyBorder="1" applyAlignment="1">
      <alignment horizontal="center" vertical="center"/>
    </xf>
    <xf numFmtId="3" fontId="20" fillId="2" borderId="137" xfId="0" applyNumberFormat="1" applyFont="1" applyFill="1" applyBorder="1" applyAlignment="1">
      <alignment horizontal="center" vertical="center"/>
    </xf>
    <xf numFmtId="3" fontId="20" fillId="2" borderId="109" xfId="0" applyNumberFormat="1" applyFont="1" applyFill="1" applyBorder="1" applyAlignment="1">
      <alignment horizontal="center" vertical="center"/>
    </xf>
    <xf numFmtId="0" fontId="0" fillId="0" borderId="137" xfId="0" applyBorder="1"/>
    <xf numFmtId="0" fontId="0" fillId="0" borderId="109" xfId="0" applyBorder="1"/>
    <xf numFmtId="0" fontId="7" fillId="0" borderId="37" xfId="0" applyFont="1" applyBorder="1" applyAlignment="1">
      <alignment horizontal="left" vertical="center" wrapText="1"/>
    </xf>
    <xf numFmtId="0" fontId="21" fillId="0" borderId="37" xfId="0" applyFont="1" applyBorder="1" applyAlignment="1">
      <alignment horizontal="left" vertical="center" wrapText="1"/>
    </xf>
    <xf numFmtId="0" fontId="21" fillId="2" borderId="123" xfId="0" applyFont="1" applyFill="1" applyBorder="1" applyAlignment="1">
      <alignment horizontal="center" vertical="center"/>
    </xf>
    <xf numFmtId="0" fontId="21" fillId="2" borderId="137" xfId="0" applyFont="1" applyFill="1" applyBorder="1" applyAlignment="1">
      <alignment horizontal="center" vertical="center"/>
    </xf>
    <xf numFmtId="3" fontId="20" fillId="2" borderId="110" xfId="0" applyNumberFormat="1" applyFont="1" applyFill="1" applyBorder="1" applyAlignment="1">
      <alignment horizontal="right" vertical="center"/>
    </xf>
    <xf numFmtId="3" fontId="20" fillId="2" borderId="111" xfId="0" applyNumberFormat="1" applyFont="1" applyFill="1" applyBorder="1" applyAlignment="1">
      <alignment horizontal="right" vertical="center"/>
    </xf>
    <xf numFmtId="0" fontId="21" fillId="0" borderId="103" xfId="0" applyFont="1" applyBorder="1" applyAlignment="1">
      <alignment horizontal="right" vertical="center"/>
    </xf>
    <xf numFmtId="0" fontId="21" fillId="0" borderId="90" xfId="0" applyFont="1" applyBorder="1" applyAlignment="1">
      <alignment horizontal="right" vertical="center"/>
    </xf>
    <xf numFmtId="0" fontId="21" fillId="0" borderId="124" xfId="0" applyFont="1" applyBorder="1" applyAlignment="1">
      <alignment horizontal="right" vertical="center"/>
    </xf>
    <xf numFmtId="0" fontId="21" fillId="0" borderId="115" xfId="0" applyFont="1" applyBorder="1" applyAlignment="1">
      <alignment horizontal="right" vertical="center"/>
    </xf>
    <xf numFmtId="3" fontId="21" fillId="0" borderId="77" xfId="0" applyNumberFormat="1" applyFont="1" applyBorder="1" applyAlignment="1">
      <alignment horizontal="right" vertical="center"/>
    </xf>
    <xf numFmtId="3" fontId="21" fillId="0" borderId="79" xfId="0" applyNumberFormat="1" applyFont="1" applyBorder="1" applyAlignment="1">
      <alignment horizontal="right" vertical="center"/>
    </xf>
    <xf numFmtId="0" fontId="20" fillId="0" borderId="133" xfId="0" applyFont="1" applyBorder="1" applyAlignment="1">
      <alignment horizontal="left" vertical="center" wrapText="1"/>
    </xf>
    <xf numFmtId="0" fontId="20" fillId="0" borderId="139" xfId="0" applyFont="1" applyBorder="1" applyAlignment="1">
      <alignment horizontal="left" vertical="center" wrapText="1"/>
    </xf>
    <xf numFmtId="0" fontId="20" fillId="0" borderId="125" xfId="0" applyFont="1" applyBorder="1" applyAlignment="1">
      <alignment horizontal="left" vertical="center" wrapText="1"/>
    </xf>
    <xf numFmtId="0" fontId="21" fillId="2" borderId="135" xfId="0" applyFont="1" applyFill="1" applyBorder="1" applyAlignment="1">
      <alignment horizontal="center" vertical="center"/>
    </xf>
    <xf numFmtId="0" fontId="21" fillId="2" borderId="139" xfId="0" applyFont="1" applyFill="1" applyBorder="1" applyAlignment="1">
      <alignment horizontal="center" vertical="center"/>
    </xf>
    <xf numFmtId="0" fontId="21" fillId="2" borderId="134" xfId="0" applyFont="1" applyFill="1" applyBorder="1" applyAlignment="1">
      <alignment horizontal="center" vertical="center"/>
    </xf>
    <xf numFmtId="0" fontId="21" fillId="2" borderId="93" xfId="0" applyFont="1" applyFill="1" applyBorder="1" applyAlignment="1">
      <alignment horizontal="center" vertical="center"/>
    </xf>
    <xf numFmtId="0" fontId="21" fillId="0" borderId="74" xfId="0" applyFont="1" applyBorder="1" applyAlignment="1">
      <alignment horizontal="left"/>
    </xf>
    <xf numFmtId="0" fontId="21" fillId="0" borderId="75" xfId="0" applyFont="1" applyBorder="1" applyAlignment="1">
      <alignment horizontal="left"/>
    </xf>
    <xf numFmtId="0" fontId="21" fillId="0" borderId="76" xfId="0" applyFont="1" applyBorder="1" applyAlignment="1">
      <alignment horizontal="left"/>
    </xf>
    <xf numFmtId="0" fontId="21" fillId="0" borderId="111" xfId="0" applyFont="1" applyBorder="1" applyAlignment="1">
      <alignment horizontal="center"/>
    </xf>
    <xf numFmtId="0" fontId="21" fillId="0" borderId="75" xfId="0" applyFont="1" applyBorder="1" applyAlignment="1">
      <alignment horizontal="center"/>
    </xf>
    <xf numFmtId="3" fontId="21" fillId="0" borderId="75" xfId="0" applyNumberFormat="1" applyFont="1" applyBorder="1" applyAlignment="1">
      <alignment horizontal="center"/>
    </xf>
    <xf numFmtId="3" fontId="21" fillId="0" borderId="76" xfId="0" applyNumberFormat="1" applyFont="1" applyBorder="1" applyAlignment="1">
      <alignment horizontal="center"/>
    </xf>
    <xf numFmtId="0" fontId="20" fillId="0" borderId="133" xfId="0" applyFont="1" applyBorder="1" applyAlignment="1">
      <alignment horizontal="left"/>
    </xf>
    <xf numFmtId="0" fontId="20" fillId="0" borderId="139" xfId="0" applyFont="1" applyBorder="1" applyAlignment="1">
      <alignment horizontal="left"/>
    </xf>
    <xf numFmtId="0" fontId="20" fillId="0" borderId="125" xfId="0" applyFont="1" applyBorder="1" applyAlignment="1">
      <alignment horizontal="left"/>
    </xf>
    <xf numFmtId="0" fontId="21" fillId="0" borderId="126" xfId="0" applyFont="1" applyBorder="1" applyAlignment="1">
      <alignment horizontal="left"/>
    </xf>
    <xf numFmtId="0" fontId="21" fillId="0" borderId="138" xfId="0" applyFont="1" applyBorder="1" applyAlignment="1">
      <alignment horizontal="left"/>
    </xf>
    <xf numFmtId="0" fontId="21" fillId="0" borderId="129" xfId="0" applyFont="1" applyBorder="1" applyAlignment="1">
      <alignment horizontal="left"/>
    </xf>
    <xf numFmtId="0" fontId="21" fillId="0" borderId="105" xfId="0" applyFont="1" applyBorder="1" applyAlignment="1">
      <alignment horizontal="center"/>
    </xf>
    <xf numFmtId="0" fontId="21" fillId="0" borderId="138" xfId="0" applyFont="1" applyBorder="1" applyAlignment="1">
      <alignment horizontal="center"/>
    </xf>
    <xf numFmtId="3" fontId="21" fillId="0" borderId="138" xfId="0" applyNumberFormat="1" applyFont="1" applyBorder="1" applyAlignment="1">
      <alignment horizontal="center"/>
    </xf>
    <xf numFmtId="3" fontId="21" fillId="0" borderId="129" xfId="0" applyNumberFormat="1" applyFont="1" applyBorder="1" applyAlignment="1">
      <alignment horizontal="center"/>
    </xf>
    <xf numFmtId="0" fontId="21" fillId="0" borderId="68" xfId="0" applyFont="1" applyBorder="1" applyAlignment="1">
      <alignment horizontal="left"/>
    </xf>
    <xf numFmtId="0" fontId="21" fillId="0" borderId="69" xfId="0" applyFont="1" applyBorder="1" applyAlignment="1">
      <alignment horizontal="left"/>
    </xf>
    <xf numFmtId="0" fontId="21" fillId="0" borderId="58" xfId="0" applyFont="1" applyBorder="1" applyAlignment="1">
      <alignment horizontal="left"/>
    </xf>
    <xf numFmtId="0" fontId="21" fillId="0" borderId="107" xfId="0" applyFont="1" applyBorder="1" applyAlignment="1">
      <alignment horizontal="center"/>
    </xf>
    <xf numFmtId="0" fontId="21" fillId="0" borderId="69" xfId="0" applyFont="1" applyBorder="1" applyAlignment="1">
      <alignment horizontal="center"/>
    </xf>
    <xf numFmtId="3" fontId="21" fillId="0" borderId="69" xfId="0" applyNumberFormat="1" applyFont="1" applyBorder="1" applyAlignment="1">
      <alignment horizontal="center"/>
    </xf>
    <xf numFmtId="3" fontId="21" fillId="0" borderId="58" xfId="0" applyNumberFormat="1" applyFont="1" applyBorder="1" applyAlignment="1">
      <alignment horizontal="center"/>
    </xf>
    <xf numFmtId="0" fontId="21" fillId="0" borderId="66" xfId="0" applyFont="1" applyBorder="1" applyAlignment="1">
      <alignment horizontal="left"/>
    </xf>
    <xf numFmtId="0" fontId="21" fillId="0" borderId="43" xfId="0" applyFont="1" applyBorder="1" applyAlignment="1">
      <alignment horizontal="left"/>
    </xf>
    <xf numFmtId="0" fontId="21" fillId="0" borderId="67" xfId="0" applyFont="1" applyBorder="1" applyAlignment="1">
      <alignment horizontal="left"/>
    </xf>
    <xf numFmtId="0" fontId="21" fillId="0" borderId="91" xfId="0" applyFont="1" applyBorder="1" applyAlignment="1">
      <alignment horizontal="center"/>
    </xf>
    <xf numFmtId="0" fontId="21" fillId="0" borderId="43" xfId="0" applyFont="1" applyBorder="1" applyAlignment="1">
      <alignment horizontal="center"/>
    </xf>
    <xf numFmtId="3" fontId="21" fillId="0" borderId="43" xfId="0" applyNumberFormat="1" applyFont="1" applyBorder="1" applyAlignment="1">
      <alignment horizontal="center"/>
    </xf>
    <xf numFmtId="3" fontId="21" fillId="0" borderId="67" xfId="0" applyNumberFormat="1" applyFont="1" applyBorder="1" applyAlignment="1">
      <alignment horizontal="center"/>
    </xf>
    <xf numFmtId="0" fontId="20" fillId="0" borderId="37" xfId="0" applyFont="1" applyBorder="1" applyAlignment="1">
      <alignment horizontal="left"/>
    </xf>
    <xf numFmtId="0" fontId="2" fillId="0" borderId="124" xfId="0" applyFont="1" applyBorder="1" applyAlignment="1">
      <alignment horizontal="left" vertical="center" wrapText="1"/>
    </xf>
    <xf numFmtId="3" fontId="21" fillId="2" borderId="123" xfId="0" applyNumberFormat="1" applyFont="1" applyFill="1" applyBorder="1" applyAlignment="1">
      <alignment horizontal="right" vertical="center" wrapText="1"/>
    </xf>
    <xf numFmtId="3" fontId="21" fillId="2" borderId="137" xfId="0" applyNumberFormat="1" applyFont="1" applyFill="1" applyBorder="1" applyAlignment="1">
      <alignment horizontal="right" vertical="center" wrapText="1"/>
    </xf>
    <xf numFmtId="3" fontId="21" fillId="2" borderId="109" xfId="0" applyNumberFormat="1" applyFont="1" applyFill="1" applyBorder="1" applyAlignment="1">
      <alignment horizontal="right" vertical="center" wrapText="1"/>
    </xf>
    <xf numFmtId="3" fontId="21" fillId="2" borderId="124" xfId="0" applyNumberFormat="1" applyFont="1" applyFill="1" applyBorder="1" applyAlignment="1">
      <alignment horizontal="right" vertical="center" wrapText="1"/>
    </xf>
    <xf numFmtId="3" fontId="21" fillId="2" borderId="115" xfId="0" applyNumberFormat="1" applyFont="1" applyFill="1" applyBorder="1" applyAlignment="1">
      <alignment horizontal="right" vertical="center" wrapText="1"/>
    </xf>
    <xf numFmtId="3" fontId="21" fillId="2" borderId="112" xfId="0" applyNumberFormat="1" applyFont="1" applyFill="1" applyBorder="1" applyAlignment="1">
      <alignment horizontal="right" vertical="center" wrapText="1"/>
    </xf>
    <xf numFmtId="3" fontId="7" fillId="2" borderId="123" xfId="0" applyNumberFormat="1" applyFont="1" applyFill="1" applyBorder="1" applyAlignment="1">
      <alignment horizontal="right" vertical="center" wrapText="1"/>
    </xf>
    <xf numFmtId="3" fontId="7" fillId="2" borderId="137" xfId="0" applyNumberFormat="1" applyFont="1" applyFill="1" applyBorder="1" applyAlignment="1">
      <alignment horizontal="right" vertical="center" wrapText="1"/>
    </xf>
    <xf numFmtId="3" fontId="7" fillId="2" borderId="109" xfId="0" applyNumberFormat="1" applyFont="1" applyFill="1" applyBorder="1" applyAlignment="1">
      <alignment horizontal="right" vertical="center" wrapText="1"/>
    </xf>
    <xf numFmtId="0" fontId="7" fillId="0" borderId="92" xfId="0" applyFont="1" applyBorder="1" applyAlignment="1">
      <alignment horizontal="left" vertical="center"/>
    </xf>
    <xf numFmtId="3" fontId="7" fillId="0" borderId="103" xfId="0" applyNumberFormat="1" applyFont="1" applyFill="1" applyBorder="1" applyAlignment="1">
      <alignment horizontal="right" vertical="center"/>
    </xf>
    <xf numFmtId="3" fontId="7" fillId="0" borderId="90" xfId="0" applyNumberFormat="1" applyFont="1" applyFill="1" applyBorder="1" applyAlignment="1">
      <alignment horizontal="right" vertical="center"/>
    </xf>
    <xf numFmtId="3" fontId="7" fillId="0" borderId="104" xfId="0" applyNumberFormat="1" applyFont="1" applyFill="1" applyBorder="1" applyAlignment="1">
      <alignment horizontal="right" vertical="center"/>
    </xf>
    <xf numFmtId="3" fontId="7" fillId="2" borderId="103" xfId="0" applyNumberFormat="1" applyFont="1" applyFill="1" applyBorder="1" applyAlignment="1">
      <alignment horizontal="right" vertical="center"/>
    </xf>
    <xf numFmtId="3" fontId="7" fillId="2" borderId="90" xfId="0" applyNumberFormat="1" applyFont="1" applyFill="1" applyBorder="1" applyAlignment="1">
      <alignment horizontal="right" vertical="center"/>
    </xf>
    <xf numFmtId="3" fontId="7" fillId="2" borderId="104" xfId="0" applyNumberFormat="1" applyFont="1" applyFill="1" applyBorder="1" applyAlignment="1">
      <alignment horizontal="right" vertical="center"/>
    </xf>
    <xf numFmtId="3" fontId="7" fillId="0" borderId="103" xfId="0" applyNumberFormat="1" applyFont="1" applyFill="1" applyBorder="1" applyAlignment="1">
      <alignment horizontal="right" vertical="center" wrapText="1"/>
    </xf>
    <xf numFmtId="3" fontId="7" fillId="0" borderId="90" xfId="0" applyNumberFormat="1" applyFont="1" applyFill="1" applyBorder="1" applyAlignment="1">
      <alignment horizontal="right" vertical="center" wrapText="1"/>
    </xf>
    <xf numFmtId="3" fontId="7" fillId="0" borderId="104" xfId="0" applyNumberFormat="1" applyFont="1" applyFill="1" applyBorder="1" applyAlignment="1">
      <alignment horizontal="right" vertical="center" wrapText="1"/>
    </xf>
    <xf numFmtId="3" fontId="7" fillId="0" borderId="124" xfId="0" applyNumberFormat="1" applyFont="1" applyFill="1" applyBorder="1" applyAlignment="1">
      <alignment horizontal="right" vertical="center"/>
    </xf>
    <xf numFmtId="3" fontId="7" fillId="0" borderId="115" xfId="0" applyNumberFormat="1" applyFont="1" applyFill="1" applyBorder="1" applyAlignment="1">
      <alignment horizontal="right" vertical="center"/>
    </xf>
    <xf numFmtId="3" fontId="7" fillId="0" borderId="112" xfId="0" applyNumberFormat="1" applyFont="1" applyFill="1" applyBorder="1" applyAlignment="1">
      <alignment horizontal="right" vertical="center"/>
    </xf>
    <xf numFmtId="3" fontId="7" fillId="2" borderId="124" xfId="0" applyNumberFormat="1" applyFont="1" applyFill="1" applyBorder="1" applyAlignment="1">
      <alignment horizontal="right" vertical="center"/>
    </xf>
    <xf numFmtId="3" fontId="7" fillId="2" borderId="115" xfId="0" applyNumberFormat="1" applyFont="1" applyFill="1" applyBorder="1" applyAlignment="1">
      <alignment horizontal="right" vertical="center"/>
    </xf>
    <xf numFmtId="3" fontId="7" fillId="2" borderId="112" xfId="0" applyNumberFormat="1" applyFont="1" applyFill="1" applyBorder="1" applyAlignment="1">
      <alignment horizontal="right" vertical="center"/>
    </xf>
    <xf numFmtId="3" fontId="7" fillId="0" borderId="124" xfId="0" applyNumberFormat="1" applyFont="1" applyFill="1" applyBorder="1" applyAlignment="1">
      <alignment horizontal="right" vertical="center" wrapText="1"/>
    </xf>
    <xf numFmtId="3" fontId="7" fillId="0" borderId="115" xfId="0" applyNumberFormat="1" applyFont="1" applyFill="1" applyBorder="1" applyAlignment="1">
      <alignment horizontal="right" vertical="center" wrapText="1"/>
    </xf>
    <xf numFmtId="3" fontId="7" fillId="0" borderId="112" xfId="0" applyNumberFormat="1" applyFont="1" applyFill="1" applyBorder="1" applyAlignment="1">
      <alignment horizontal="right" vertical="center" wrapText="1"/>
    </xf>
    <xf numFmtId="3" fontId="20" fillId="0" borderId="103" xfId="0" applyNumberFormat="1" applyFont="1" applyFill="1" applyBorder="1" applyAlignment="1">
      <alignment horizontal="right" vertical="center"/>
    </xf>
    <xf numFmtId="3" fontId="20" fillId="0" borderId="90" xfId="0" applyNumberFormat="1" applyFont="1" applyFill="1" applyBorder="1" applyAlignment="1">
      <alignment horizontal="right" vertical="center"/>
    </xf>
    <xf numFmtId="3" fontId="20" fillId="0" borderId="104" xfId="0" applyNumberFormat="1" applyFont="1" applyFill="1" applyBorder="1" applyAlignment="1">
      <alignment horizontal="right" vertical="center"/>
    </xf>
    <xf numFmtId="3" fontId="21" fillId="0" borderId="103" xfId="0" applyNumberFormat="1" applyFont="1" applyFill="1" applyBorder="1" applyAlignment="1">
      <alignment horizontal="right" vertical="center"/>
    </xf>
    <xf numFmtId="3" fontId="21" fillId="0" borderId="90" xfId="0" applyNumberFormat="1" applyFont="1" applyFill="1" applyBorder="1" applyAlignment="1">
      <alignment horizontal="right" vertical="center"/>
    </xf>
    <xf numFmtId="3" fontId="21" fillId="0" borderId="104" xfId="0" applyNumberFormat="1" applyFont="1" applyFill="1" applyBorder="1" applyAlignment="1">
      <alignment horizontal="right" vertical="center"/>
    </xf>
    <xf numFmtId="3" fontId="20" fillId="0" borderId="103" xfId="0" applyNumberFormat="1" applyFont="1" applyFill="1" applyBorder="1" applyAlignment="1">
      <alignment horizontal="right" vertical="center" wrapText="1"/>
    </xf>
    <xf numFmtId="3" fontId="20" fillId="0" borderId="90" xfId="0" applyNumberFormat="1" applyFont="1" applyFill="1" applyBorder="1" applyAlignment="1">
      <alignment horizontal="right" vertical="center" wrapText="1"/>
    </xf>
    <xf numFmtId="3" fontId="20" fillId="0" borderId="104" xfId="0" applyNumberFormat="1" applyFont="1" applyFill="1" applyBorder="1" applyAlignment="1">
      <alignment horizontal="right" vertical="center" wrapText="1"/>
    </xf>
    <xf numFmtId="3" fontId="21" fillId="0" borderId="124" xfId="0" applyNumberFormat="1" applyFont="1" applyFill="1" applyBorder="1" applyAlignment="1">
      <alignment horizontal="right" vertical="center"/>
    </xf>
    <xf numFmtId="3" fontId="21" fillId="0" borderId="115" xfId="0" applyNumberFormat="1" applyFont="1" applyFill="1" applyBorder="1" applyAlignment="1">
      <alignment horizontal="right" vertical="center"/>
    </xf>
    <xf numFmtId="3" fontId="21" fillId="0" borderId="112" xfId="0" applyNumberFormat="1" applyFont="1" applyFill="1" applyBorder="1" applyAlignment="1">
      <alignment horizontal="right" vertical="center"/>
    </xf>
    <xf numFmtId="3" fontId="21" fillId="0" borderId="124" xfId="0" applyNumberFormat="1" applyFont="1" applyFill="1" applyBorder="1" applyAlignment="1">
      <alignment horizontal="right" vertical="center" wrapText="1"/>
    </xf>
    <xf numFmtId="3" fontId="21" fillId="0" borderId="115" xfId="0" applyNumberFormat="1" applyFont="1" applyFill="1" applyBorder="1" applyAlignment="1">
      <alignment horizontal="right" vertical="center" wrapText="1"/>
    </xf>
    <xf numFmtId="3" fontId="21" fillId="0" borderId="112" xfId="0" applyNumberFormat="1" applyFont="1" applyFill="1" applyBorder="1" applyAlignment="1">
      <alignment horizontal="right" vertical="center" wrapText="1"/>
    </xf>
    <xf numFmtId="0" fontId="2" fillId="0" borderId="128" xfId="0" applyFont="1" applyBorder="1" applyAlignment="1">
      <alignment horizontal="left" vertical="center" wrapText="1"/>
    </xf>
    <xf numFmtId="0" fontId="56" fillId="0" borderId="0" xfId="0" applyFont="1" applyFill="1" applyAlignment="1">
      <alignment horizontal="left" vertical="top"/>
    </xf>
    <xf numFmtId="0" fontId="8" fillId="0" borderId="0" xfId="0" applyFont="1" applyFill="1" applyAlignment="1">
      <alignment horizontal="left" vertical="center"/>
    </xf>
    <xf numFmtId="0" fontId="8" fillId="0" borderId="0" xfId="0" applyFont="1" applyFill="1" applyAlignment="1">
      <alignment horizontal="left" vertical="center" wrapText="1"/>
    </xf>
    <xf numFmtId="0" fontId="9" fillId="0" borderId="0" xfId="0" applyFont="1" applyAlignment="1">
      <alignment horizontal="left" vertical="top" wrapText="1"/>
    </xf>
    <xf numFmtId="0" fontId="2" fillId="0" borderId="0" xfId="0" applyFont="1" applyAlignment="1">
      <alignment horizontal="left"/>
    </xf>
    <xf numFmtId="0" fontId="83" fillId="0" borderId="0" xfId="0" applyFont="1" applyAlignment="1">
      <alignment horizontal="center"/>
    </xf>
    <xf numFmtId="0" fontId="7" fillId="0" borderId="101" xfId="0" applyFont="1" applyBorder="1" applyAlignment="1">
      <alignment horizontal="left"/>
    </xf>
    <xf numFmtId="0" fontId="83" fillId="0" borderId="101" xfId="0" applyFont="1" applyBorder="1" applyAlignment="1">
      <alignment horizontal="center"/>
    </xf>
    <xf numFmtId="0" fontId="7" fillId="0" borderId="0" xfId="0" applyFont="1" applyAlignment="1">
      <alignment horizontal="left"/>
    </xf>
    <xf numFmtId="0" fontId="20" fillId="0" borderId="123" xfId="0" applyFont="1" applyFill="1" applyBorder="1" applyAlignment="1">
      <alignment horizontal="left"/>
    </xf>
    <xf numFmtId="0" fontId="20" fillId="0" borderId="137" xfId="0" applyFont="1" applyFill="1" applyBorder="1" applyAlignment="1">
      <alignment horizontal="left"/>
    </xf>
    <xf numFmtId="0" fontId="20" fillId="0" borderId="109" xfId="0" applyFont="1" applyFill="1" applyBorder="1" applyAlignment="1">
      <alignment horizontal="left"/>
    </xf>
    <xf numFmtId="0" fontId="21" fillId="0" borderId="131" xfId="0" applyFont="1" applyFill="1" applyBorder="1" applyAlignment="1">
      <alignment horizontal="center" vertical="center"/>
    </xf>
    <xf numFmtId="3" fontId="21" fillId="0" borderId="131" xfId="0" applyNumberFormat="1" applyFont="1" applyFill="1" applyBorder="1" applyAlignment="1">
      <alignment horizontal="right" vertical="center"/>
    </xf>
    <xf numFmtId="9" fontId="21" fillId="0" borderId="131" xfId="1" applyFont="1" applyFill="1" applyBorder="1" applyAlignment="1">
      <alignment horizontal="right" vertical="center"/>
    </xf>
    <xf numFmtId="0" fontId="21" fillId="0" borderId="132" xfId="0" applyFont="1" applyFill="1" applyBorder="1" applyAlignment="1">
      <alignment horizontal="center" vertical="center"/>
    </xf>
    <xf numFmtId="9" fontId="21" fillId="0" borderId="132" xfId="1" applyFont="1" applyFill="1" applyBorder="1" applyAlignment="1">
      <alignment horizontal="right" vertical="center"/>
    </xf>
    <xf numFmtId="0" fontId="21" fillId="0" borderId="130" xfId="0" applyFont="1" applyFill="1" applyBorder="1" applyAlignment="1">
      <alignment horizontal="center" vertical="center"/>
    </xf>
    <xf numFmtId="0" fontId="21" fillId="0" borderId="130" xfId="0" applyFont="1" applyFill="1" applyBorder="1" applyAlignment="1">
      <alignment horizontal="right" vertical="center"/>
    </xf>
    <xf numFmtId="9" fontId="21" fillId="0" borderId="130" xfId="1" applyFont="1" applyFill="1" applyBorder="1" applyAlignment="1">
      <alignment horizontal="right" vertical="center"/>
    </xf>
    <xf numFmtId="0" fontId="21" fillId="0" borderId="130" xfId="0" applyFont="1" applyFill="1" applyBorder="1" applyAlignment="1">
      <alignment horizontal="center" vertical="center" wrapText="1"/>
    </xf>
    <xf numFmtId="9" fontId="21" fillId="0" borderId="130" xfId="0" applyNumberFormat="1" applyFont="1" applyFill="1" applyBorder="1" applyAlignment="1">
      <alignment horizontal="right" vertical="center"/>
    </xf>
    <xf numFmtId="0" fontId="21" fillId="0" borderId="132" xfId="0" applyFont="1" applyFill="1" applyBorder="1" applyAlignment="1">
      <alignment horizontal="center" vertical="center" wrapText="1"/>
    </xf>
    <xf numFmtId="0" fontId="20" fillId="0" borderId="123" xfId="0" applyFont="1" applyFill="1" applyBorder="1" applyAlignment="1">
      <alignment horizontal="left" vertical="center" wrapText="1"/>
    </xf>
    <xf numFmtId="0" fontId="20" fillId="0" borderId="137" xfId="0" applyFont="1" applyFill="1" applyBorder="1" applyAlignment="1">
      <alignment horizontal="left" vertical="center" wrapText="1"/>
    </xf>
    <xf numFmtId="0" fontId="20" fillId="0" borderId="109" xfId="0" applyFont="1" applyFill="1" applyBorder="1" applyAlignment="1">
      <alignment horizontal="left" vertical="center" wrapText="1"/>
    </xf>
    <xf numFmtId="175" fontId="21" fillId="0" borderId="131" xfId="0" applyNumberFormat="1" applyFont="1" applyFill="1" applyBorder="1" applyAlignment="1">
      <alignment horizontal="right" vertical="center"/>
    </xf>
    <xf numFmtId="9" fontId="21" fillId="0" borderId="123" xfId="1" applyFont="1" applyFill="1" applyBorder="1" applyAlignment="1">
      <alignment horizontal="right" vertical="center"/>
    </xf>
    <xf numFmtId="9" fontId="21" fillId="0" borderId="137" xfId="1" applyFont="1" applyFill="1" applyBorder="1" applyAlignment="1">
      <alignment horizontal="right" vertical="center"/>
    </xf>
    <xf numFmtId="9" fontId="21" fillId="0" borderId="109" xfId="1" applyFont="1" applyFill="1" applyBorder="1" applyAlignment="1">
      <alignment horizontal="right" vertical="center"/>
    </xf>
    <xf numFmtId="0" fontId="7" fillId="0" borderId="131" xfId="0" applyNumberFormat="1" applyFont="1" applyBorder="1" applyAlignment="1">
      <alignment horizontal="left" vertical="center" wrapText="1"/>
    </xf>
    <xf numFmtId="3" fontId="21" fillId="0" borderId="98" xfId="0" applyNumberFormat="1" applyFont="1" applyBorder="1" applyAlignment="1">
      <alignment horizontal="right" vertical="center" wrapText="1"/>
    </xf>
    <xf numFmtId="3" fontId="21" fillId="0" borderId="99" xfId="0" applyNumberFormat="1" applyFont="1" applyBorder="1" applyAlignment="1">
      <alignment horizontal="right" vertical="center" wrapText="1"/>
    </xf>
    <xf numFmtId="0" fontId="7" fillId="0" borderId="130" xfId="0" applyNumberFormat="1" applyFont="1" applyBorder="1" applyAlignment="1">
      <alignment horizontal="left" vertical="center" wrapText="1"/>
    </xf>
    <xf numFmtId="3" fontId="21" fillId="0" borderId="124" xfId="0" applyNumberFormat="1" applyFont="1" applyBorder="1" applyAlignment="1">
      <alignment horizontal="right" vertical="center" wrapText="1"/>
    </xf>
    <xf numFmtId="3" fontId="21" fillId="0" borderId="115" xfId="0" applyNumberFormat="1" applyFont="1" applyBorder="1" applyAlignment="1">
      <alignment horizontal="right" vertical="center" wrapText="1"/>
    </xf>
    <xf numFmtId="3" fontId="21" fillId="0" borderId="112" xfId="0" applyNumberFormat="1" applyFont="1" applyBorder="1" applyAlignment="1">
      <alignment horizontal="right" vertical="center" wrapText="1"/>
    </xf>
    <xf numFmtId="0" fontId="7" fillId="0" borderId="132" xfId="0" applyNumberFormat="1" applyFont="1" applyBorder="1" applyAlignment="1">
      <alignment horizontal="left" vertical="center" wrapText="1"/>
    </xf>
    <xf numFmtId="0" fontId="7" fillId="2" borderId="99" xfId="0" applyFont="1" applyFill="1" applyBorder="1" applyAlignment="1">
      <alignment horizontal="center"/>
    </xf>
    <xf numFmtId="0" fontId="4" fillId="0" borderId="114" xfId="0" applyFont="1" applyBorder="1" applyAlignment="1">
      <alignment horizontal="right" vertical="center"/>
    </xf>
    <xf numFmtId="0" fontId="4" fillId="0" borderId="113" xfId="0" applyFont="1" applyBorder="1" applyAlignment="1">
      <alignment horizontal="right" vertical="center"/>
    </xf>
    <xf numFmtId="0" fontId="4" fillId="0" borderId="91" xfId="0" applyFont="1" applyBorder="1" applyAlignment="1">
      <alignment horizontal="right" vertical="center"/>
    </xf>
    <xf numFmtId="0" fontId="4" fillId="0" borderId="89" xfId="0" applyFont="1" applyBorder="1" applyAlignment="1">
      <alignment horizontal="right" vertical="center"/>
    </xf>
    <xf numFmtId="0" fontId="4" fillId="0" borderId="111" xfId="0" applyFont="1" applyBorder="1" applyAlignment="1">
      <alignment horizontal="right" vertical="center"/>
    </xf>
    <xf numFmtId="0" fontId="4" fillId="0" borderId="110" xfId="0" applyFont="1" applyBorder="1" applyAlignment="1">
      <alignment horizontal="right" vertical="center"/>
    </xf>
    <xf numFmtId="0" fontId="60" fillId="3" borderId="118" xfId="2" applyFont="1" applyFill="1" applyBorder="1" applyAlignment="1" applyProtection="1">
      <alignment horizontal="center" vertical="center" wrapText="1"/>
    </xf>
    <xf numFmtId="0" fontId="60" fillId="3" borderId="78" xfId="2" applyFont="1" applyFill="1" applyBorder="1" applyAlignment="1" applyProtection="1">
      <alignment horizontal="center" vertical="center" wrapText="1"/>
    </xf>
    <xf numFmtId="0" fontId="60" fillId="3" borderId="71" xfId="2" applyFont="1" applyFill="1" applyBorder="1" applyAlignment="1" applyProtection="1">
      <alignment horizontal="center" vertical="center" wrapText="1"/>
    </xf>
    <xf numFmtId="176" fontId="60" fillId="0" borderId="89" xfId="2" applyNumberFormat="1" applyFont="1" applyFill="1" applyBorder="1" applyAlignment="1" applyProtection="1">
      <alignment horizontal="center"/>
    </xf>
    <xf numFmtId="176" fontId="60" fillId="0" borderId="91" xfId="2" applyNumberFormat="1" applyFont="1" applyFill="1" applyBorder="1" applyAlignment="1" applyProtection="1">
      <alignment horizontal="center"/>
    </xf>
    <xf numFmtId="0" fontId="62" fillId="7" borderId="95" xfId="8" applyFont="1" applyFill="1" applyBorder="1" applyAlignment="1">
      <alignment horizontal="left" vertical="top" wrapText="1"/>
    </xf>
    <xf numFmtId="0" fontId="62" fillId="7" borderId="96" xfId="8" applyFont="1" applyFill="1" applyBorder="1" applyAlignment="1">
      <alignment horizontal="left" vertical="top" wrapText="1"/>
    </xf>
    <xf numFmtId="0" fontId="62" fillId="7" borderId="0" xfId="8" applyFont="1" applyFill="1" applyBorder="1" applyAlignment="1">
      <alignment horizontal="left" vertical="top" wrapText="1"/>
    </xf>
    <xf numFmtId="0" fontId="62" fillId="7" borderId="29" xfId="8" applyFont="1" applyFill="1" applyBorder="1" applyAlignment="1">
      <alignment horizontal="left" vertical="top" wrapText="1"/>
    </xf>
    <xf numFmtId="0" fontId="28" fillId="0" borderId="93" xfId="8" applyFont="1" applyFill="1" applyBorder="1" applyAlignment="1">
      <alignment horizontal="center" vertical="center"/>
    </xf>
    <xf numFmtId="0" fontId="28" fillId="0" borderId="93" xfId="8" applyFill="1" applyBorder="1" applyAlignment="1">
      <alignment horizontal="center" vertical="center"/>
    </xf>
    <xf numFmtId="0" fontId="28" fillId="0" borderId="17" xfId="8" applyFill="1" applyBorder="1" applyAlignment="1">
      <alignment horizontal="center" vertical="center"/>
    </xf>
    <xf numFmtId="0" fontId="76" fillId="0" borderId="118" xfId="8" applyFont="1" applyFill="1" applyBorder="1" applyAlignment="1">
      <alignment horizontal="left" vertical="top" wrapText="1"/>
    </xf>
    <xf numFmtId="0" fontId="76" fillId="0" borderId="117" xfId="8" applyFont="1" applyFill="1" applyBorder="1" applyAlignment="1">
      <alignment horizontal="center" vertical="center"/>
    </xf>
    <xf numFmtId="0" fontId="76" fillId="0" borderId="120" xfId="8" applyFont="1" applyFill="1" applyBorder="1" applyAlignment="1">
      <alignment horizontal="center" vertical="center"/>
    </xf>
    <xf numFmtId="0" fontId="76" fillId="0" borderId="86" xfId="8" applyFont="1" applyFill="1" applyBorder="1" applyAlignment="1">
      <alignment horizontal="center" vertical="center"/>
    </xf>
    <xf numFmtId="0" fontId="76" fillId="0" borderId="87" xfId="8" applyFont="1" applyFill="1" applyBorder="1" applyAlignment="1">
      <alignment horizontal="center" vertical="center"/>
    </xf>
    <xf numFmtId="0" fontId="76" fillId="0" borderId="118" xfId="8" quotePrefix="1" applyFont="1" applyFill="1" applyBorder="1" applyAlignment="1">
      <alignment horizontal="left" vertical="top" wrapText="1"/>
    </xf>
    <xf numFmtId="0" fontId="76" fillId="0" borderId="110" xfId="8" applyFont="1" applyFill="1" applyBorder="1" applyAlignment="1">
      <alignment horizontal="left" vertical="top" wrapText="1"/>
    </xf>
    <xf numFmtId="0" fontId="76" fillId="0" borderId="137" xfId="8" applyFont="1" applyFill="1" applyBorder="1" applyAlignment="1">
      <alignment horizontal="left" vertical="top" wrapText="1"/>
    </xf>
    <xf numFmtId="0" fontId="76" fillId="0" borderId="111" xfId="8" applyFont="1" applyFill="1" applyBorder="1" applyAlignment="1">
      <alignment horizontal="left" vertical="top" wrapText="1"/>
    </xf>
    <xf numFmtId="0" fontId="77" fillId="0" borderId="105" xfId="8" applyFont="1" applyFill="1" applyBorder="1" applyAlignment="1">
      <alignment horizontal="center" vertical="center" wrapText="1"/>
    </xf>
    <xf numFmtId="0" fontId="75" fillId="0" borderId="69" xfId="8" applyFont="1" applyFill="1" applyBorder="1" applyAlignment="1">
      <alignment horizontal="left" vertical="top" wrapText="1"/>
    </xf>
    <xf numFmtId="0" fontId="75" fillId="7" borderId="118" xfId="19" applyFont="1" applyFill="1" applyBorder="1" applyAlignment="1">
      <alignment horizontal="left" vertical="top" wrapText="1"/>
    </xf>
    <xf numFmtId="0" fontId="75" fillId="7" borderId="71" xfId="19" applyFont="1" applyFill="1" applyBorder="1" applyAlignment="1">
      <alignment horizontal="left" vertical="top" wrapText="1"/>
    </xf>
    <xf numFmtId="0" fontId="75" fillId="7" borderId="69" xfId="19" applyFont="1" applyFill="1" applyBorder="1" applyAlignment="1">
      <alignment horizontal="left" vertical="top" wrapText="1"/>
    </xf>
    <xf numFmtId="0" fontId="75" fillId="7" borderId="118" xfId="19" quotePrefix="1" applyFont="1" applyFill="1" applyBorder="1" applyAlignment="1">
      <alignment horizontal="left" vertical="top" wrapText="1"/>
    </xf>
    <xf numFmtId="0" fontId="75" fillId="7" borderId="71" xfId="19" quotePrefix="1" applyFont="1" applyFill="1" applyBorder="1" applyAlignment="1">
      <alignment horizontal="left" vertical="top" wrapText="1"/>
    </xf>
    <xf numFmtId="0" fontId="75" fillId="7" borderId="117" xfId="19" applyFont="1" applyFill="1" applyBorder="1" applyAlignment="1">
      <alignment horizontal="left" vertical="top" wrapText="1"/>
    </xf>
    <xf numFmtId="0" fontId="75" fillId="7" borderId="86" xfId="19" applyFont="1" applyFill="1" applyBorder="1" applyAlignment="1">
      <alignment horizontal="left" vertical="top" wrapText="1"/>
    </xf>
    <xf numFmtId="0" fontId="76" fillId="7" borderId="117" xfId="19" applyFont="1" applyFill="1" applyBorder="1" applyAlignment="1">
      <alignment horizontal="left" vertical="top" wrapText="1"/>
    </xf>
    <xf numFmtId="0" fontId="76" fillId="7" borderId="86" xfId="19" applyFont="1" applyFill="1" applyBorder="1" applyAlignment="1">
      <alignment horizontal="left" vertical="top" wrapText="1"/>
    </xf>
    <xf numFmtId="0" fontId="75" fillId="7" borderId="108" xfId="19" applyFont="1" applyFill="1" applyBorder="1" applyAlignment="1">
      <alignment horizontal="left" vertical="top" wrapText="1"/>
    </xf>
    <xf numFmtId="0" fontId="76" fillId="7" borderId="89" xfId="19" applyFont="1" applyFill="1" applyBorder="1" applyAlignment="1">
      <alignment horizontal="left" vertical="top" wrapText="1"/>
    </xf>
    <xf numFmtId="0" fontId="76" fillId="7" borderId="90" xfId="19" applyFont="1" applyFill="1" applyBorder="1" applyAlignment="1">
      <alignment horizontal="left" vertical="top" wrapText="1"/>
    </xf>
    <xf numFmtId="0" fontId="76" fillId="7" borderId="91" xfId="19" applyFont="1" applyFill="1" applyBorder="1" applyAlignment="1">
      <alignment horizontal="left" vertical="top" wrapText="1"/>
    </xf>
    <xf numFmtId="0" fontId="75" fillId="7" borderId="89" xfId="19" applyFont="1" applyFill="1" applyBorder="1" applyAlignment="1">
      <alignment horizontal="left" vertical="top" wrapText="1"/>
    </xf>
    <xf numFmtId="0" fontId="75" fillId="7" borderId="90" xfId="19" applyFont="1" applyFill="1" applyBorder="1" applyAlignment="1">
      <alignment horizontal="left" vertical="top" wrapText="1"/>
    </xf>
    <xf numFmtId="0" fontId="75" fillId="7" borderId="91" xfId="19" applyFont="1" applyFill="1" applyBorder="1" applyAlignment="1">
      <alignment horizontal="left" vertical="top" wrapText="1"/>
    </xf>
    <xf numFmtId="0" fontId="28" fillId="7" borderId="71" xfId="19" applyFont="1" applyFill="1" applyBorder="1" applyAlignment="1">
      <alignment horizontal="left" vertical="top" wrapText="1"/>
    </xf>
    <xf numFmtId="0" fontId="75" fillId="7" borderId="110" xfId="19" applyFont="1" applyFill="1" applyBorder="1" applyAlignment="1">
      <alignment horizontal="left" vertical="top" wrapText="1"/>
    </xf>
    <xf numFmtId="0" fontId="75" fillId="7" borderId="137" xfId="19" applyFont="1" applyFill="1" applyBorder="1" applyAlignment="1">
      <alignment horizontal="left" vertical="top" wrapText="1"/>
    </xf>
    <xf numFmtId="0" fontId="75" fillId="7" borderId="111" xfId="19" applyFont="1" applyFill="1" applyBorder="1" applyAlignment="1">
      <alignment horizontal="left" vertical="top" wrapText="1"/>
    </xf>
    <xf numFmtId="0" fontId="76" fillId="7" borderId="71" xfId="19" applyFont="1" applyFill="1" applyBorder="1" applyAlignment="1">
      <alignment horizontal="left" vertical="top" wrapText="1"/>
    </xf>
    <xf numFmtId="0" fontId="61" fillId="7" borderId="71" xfId="19" applyFont="1" applyFill="1" applyBorder="1" applyAlignment="1">
      <alignment horizontal="left" vertical="top" wrapText="1"/>
    </xf>
    <xf numFmtId="0" fontId="76" fillId="7" borderId="101" xfId="19" applyFont="1" applyFill="1" applyBorder="1" applyAlignment="1">
      <alignment horizontal="left" vertical="top" wrapText="1"/>
    </xf>
    <xf numFmtId="0" fontId="76" fillId="7" borderId="87" xfId="19" applyFont="1" applyFill="1" applyBorder="1" applyAlignment="1">
      <alignment horizontal="left" vertical="top" wrapText="1"/>
    </xf>
    <xf numFmtId="0" fontId="75" fillId="7" borderId="89" xfId="19" quotePrefix="1" applyFont="1" applyFill="1" applyBorder="1" applyAlignment="1">
      <alignment horizontal="left" vertical="top" wrapText="1"/>
    </xf>
    <xf numFmtId="0" fontId="75" fillId="7" borderId="90" xfId="19" quotePrefix="1" applyFont="1" applyFill="1" applyBorder="1" applyAlignment="1">
      <alignment horizontal="left" vertical="top" wrapText="1"/>
    </xf>
    <xf numFmtId="0" fontId="75" fillId="7" borderId="91" xfId="19" quotePrefix="1" applyFont="1" applyFill="1" applyBorder="1" applyAlignment="1">
      <alignment horizontal="left" vertical="top" wrapText="1"/>
    </xf>
    <xf numFmtId="0" fontId="76" fillId="7" borderId="89" xfId="19" quotePrefix="1" applyFont="1" applyFill="1" applyBorder="1" applyAlignment="1">
      <alignment horizontal="left" vertical="top" wrapText="1"/>
    </xf>
    <xf numFmtId="0" fontId="76" fillId="7" borderId="90" xfId="19" quotePrefix="1" applyFont="1" applyFill="1" applyBorder="1" applyAlignment="1">
      <alignment horizontal="left" vertical="top" wrapText="1"/>
    </xf>
    <xf numFmtId="0" fontId="76" fillId="7" borderId="91" xfId="19" quotePrefix="1" applyFont="1" applyFill="1" applyBorder="1" applyAlignment="1">
      <alignment horizontal="left" vertical="top" wrapText="1"/>
    </xf>
    <xf numFmtId="0" fontId="108" fillId="7" borderId="89" xfId="19" quotePrefix="1" applyFont="1" applyFill="1" applyBorder="1" applyAlignment="1">
      <alignment horizontal="left" vertical="top" wrapText="1"/>
    </xf>
    <xf numFmtId="0" fontId="108" fillId="7" borderId="90" xfId="19" quotePrefix="1" applyFont="1" applyFill="1" applyBorder="1" applyAlignment="1">
      <alignment horizontal="left" vertical="top" wrapText="1"/>
    </xf>
    <xf numFmtId="0" fontId="108" fillId="7" borderId="91" xfId="19" quotePrefix="1" applyFont="1" applyFill="1" applyBorder="1" applyAlignment="1">
      <alignment horizontal="left" vertical="top" wrapText="1"/>
    </xf>
    <xf numFmtId="0" fontId="108" fillId="7" borderId="89" xfId="19" applyFont="1" applyFill="1" applyBorder="1" applyAlignment="1">
      <alignment horizontal="left" vertical="top" wrapText="1"/>
    </xf>
    <xf numFmtId="0" fontId="108" fillId="7" borderId="90" xfId="19" applyFont="1" applyFill="1" applyBorder="1" applyAlignment="1">
      <alignment horizontal="left" vertical="top" wrapText="1"/>
    </xf>
    <xf numFmtId="0" fontId="108" fillId="7" borderId="91" xfId="19" applyFont="1" applyFill="1" applyBorder="1" applyAlignment="1">
      <alignment horizontal="left" vertical="top" wrapText="1"/>
    </xf>
  </cellXfs>
  <cellStyles count="24">
    <cellStyle name="%" xfId="18"/>
    <cellStyle name="Comma 2" xfId="13"/>
    <cellStyle name="Hyperlink 2" xfId="11"/>
    <cellStyle name="Hyperlink 3" xfId="23"/>
    <cellStyle name="Hypertextové prepojenie" xfId="16" builtinId="8"/>
    <cellStyle name="Normal 2" xfId="2"/>
    <cellStyle name="Normal 3" xfId="8"/>
    <cellStyle name="Normal 3 2" xfId="19"/>
    <cellStyle name="Normal 4" xfId="4"/>
    <cellStyle name="Normal 5" xfId="12"/>
    <cellStyle name="Normal 5 2" xfId="17"/>
    <cellStyle name="Normal_Coffee Exporter FR1" xfId="9"/>
    <cellStyle name="Normal_FS Conoco Slovakia final 2001-rounding" xfId="5"/>
    <cellStyle name="Normal_Notes to FS1234" xfId="6"/>
    <cellStyle name="Normal_Slovak statutory FS2004(Slovak)" xfId="7"/>
    <cellStyle name="Normal_TSS report template v4" xfId="10"/>
    <cellStyle name="Normálna" xfId="0" builtinId="0"/>
    <cellStyle name="normálne_Tax bridge and Specification of deferred taxcomm_poslane_svedsko" xfId="14"/>
    <cellStyle name="normální_cashflow96" xfId="15"/>
    <cellStyle name="Percent 2" xfId="3"/>
    <cellStyle name="Percentá" xfId="1" builtinId="5"/>
    <cellStyle name="S6" xfId="20"/>
    <cellStyle name="S8" xfId="21"/>
    <cellStyle name="Style 1" xfId="22"/>
  </cellStyles>
  <dxfs count="307">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rgb="FFFFFF00"/>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s>
    <sheetDataSet>
      <sheetData sheetId="0"/>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i.trebisovsky@motor-car.sk"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M42"/>
  <sheetViews>
    <sheetView showGridLines="0" workbookViewId="0">
      <selection activeCell="C24" sqref="C24"/>
    </sheetView>
  </sheetViews>
  <sheetFormatPr defaultRowHeight="11.25" x14ac:dyDescent="0.2"/>
  <cols>
    <col min="1" max="1" width="19.85546875" style="694" customWidth="1"/>
    <col min="2" max="2" width="10.140625" style="694" bestFit="1" customWidth="1"/>
    <col min="3" max="3" width="14.140625" style="694" customWidth="1"/>
    <col min="4" max="4" width="2.85546875" style="694" customWidth="1"/>
    <col min="5" max="5" width="25.140625" style="694" customWidth="1"/>
    <col min="6" max="6" width="27.7109375" style="694" customWidth="1"/>
    <col min="7" max="7" width="2.28515625" style="694" bestFit="1" customWidth="1"/>
    <col min="8" max="8" width="5" style="694" customWidth="1"/>
    <col min="9" max="16384" width="9.140625" style="694"/>
  </cols>
  <sheetData>
    <row r="1" spans="1:13" ht="12" thickBot="1" x14ac:dyDescent="0.25">
      <c r="A1" s="690" t="s">
        <v>1329</v>
      </c>
      <c r="B1" s="691"/>
      <c r="C1" s="692"/>
      <c r="D1" s="692"/>
      <c r="E1" s="692"/>
      <c r="F1" s="692"/>
      <c r="G1" s="693"/>
    </row>
    <row r="2" spans="1:13" ht="12" thickBot="1" x14ac:dyDescent="0.25">
      <c r="A2" s="695" t="s">
        <v>1430</v>
      </c>
      <c r="B2" s="696"/>
      <c r="C2" s="696"/>
      <c r="D2" s="696"/>
      <c r="E2" s="696"/>
      <c r="F2" s="696"/>
      <c r="G2" s="697"/>
      <c r="H2" s="698"/>
    </row>
    <row r="3" spans="1:13" ht="25.5" customHeight="1" thickBot="1" x14ac:dyDescent="0.25">
      <c r="A3" s="1495" t="s">
        <v>1431</v>
      </c>
      <c r="B3" s="1496"/>
      <c r="C3" s="1496"/>
      <c r="D3" s="699"/>
      <c r="E3" s="700" t="s">
        <v>1328</v>
      </c>
      <c r="F3" s="701" t="s">
        <v>3185</v>
      </c>
      <c r="G3" s="702"/>
    </row>
    <row r="4" spans="1:13" x14ac:dyDescent="0.2">
      <c r="A4" s="703"/>
      <c r="B4" s="704"/>
      <c r="C4" s="704"/>
      <c r="D4" s="704"/>
      <c r="E4" s="704"/>
      <c r="F4" s="704"/>
      <c r="G4" s="705"/>
    </row>
    <row r="5" spans="1:13" ht="12" thickBot="1" x14ac:dyDescent="0.25">
      <c r="A5" s="703"/>
      <c r="B5" s="704"/>
      <c r="C5" s="704"/>
      <c r="D5" s="704"/>
      <c r="E5" s="704"/>
      <c r="F5" s="704"/>
      <c r="G5" s="705"/>
      <c r="L5" s="1494"/>
      <c r="M5" s="1494"/>
    </row>
    <row r="6" spans="1:13" ht="12" thickBot="1" x14ac:dyDescent="0.25">
      <c r="A6" s="706" t="s">
        <v>1327</v>
      </c>
      <c r="B6" s="707">
        <v>2014</v>
      </c>
      <c r="C6" s="704"/>
      <c r="D6" s="708" t="s">
        <v>1321</v>
      </c>
      <c r="E6" s="1073"/>
      <c r="F6" s="1071" t="s">
        <v>1081</v>
      </c>
      <c r="G6" s="705"/>
      <c r="L6" s="1494"/>
      <c r="M6" s="1494"/>
    </row>
    <row r="7" spans="1:13" x14ac:dyDescent="0.2">
      <c r="A7" s="710" t="s">
        <v>1318</v>
      </c>
      <c r="B7" s="809">
        <v>41640</v>
      </c>
      <c r="C7" s="704"/>
      <c r="D7" s="711" t="s">
        <v>18</v>
      </c>
      <c r="E7" s="1074" t="s">
        <v>1326</v>
      </c>
      <c r="F7" s="1072">
        <v>45110</v>
      </c>
      <c r="G7" s="705"/>
      <c r="L7" s="712"/>
      <c r="M7" s="713"/>
    </row>
    <row r="8" spans="1:13" x14ac:dyDescent="0.2">
      <c r="A8" s="714" t="s">
        <v>1314</v>
      </c>
      <c r="B8" s="715" t="str">
        <f>CHOOSE(LEN(MONTH(B7)),"0"&amp;MONTH(B7),MONTH(B7))</f>
        <v>01</v>
      </c>
      <c r="C8" s="704"/>
      <c r="D8" s="716"/>
      <c r="E8" s="1075" t="s">
        <v>1325</v>
      </c>
      <c r="F8" s="1069"/>
      <c r="G8" s="705"/>
    </row>
    <row r="9" spans="1:13" ht="12" thickBot="1" x14ac:dyDescent="0.25">
      <c r="A9" s="714" t="s">
        <v>1324</v>
      </c>
      <c r="B9" s="717">
        <f>YEAR(B7)</f>
        <v>2014</v>
      </c>
      <c r="C9" s="704"/>
      <c r="D9" s="718"/>
      <c r="E9" s="1076" t="s">
        <v>2404</v>
      </c>
      <c r="F9" s="1070"/>
      <c r="G9" s="705"/>
    </row>
    <row r="10" spans="1:13" ht="12" thickBot="1" x14ac:dyDescent="0.25">
      <c r="A10" s="719" t="s">
        <v>1316</v>
      </c>
      <c r="B10" s="809">
        <v>42004</v>
      </c>
      <c r="C10" s="704"/>
      <c r="D10" s="720"/>
      <c r="E10" s="720"/>
      <c r="F10" s="704"/>
      <c r="G10" s="705"/>
    </row>
    <row r="11" spans="1:13" ht="12" thickBot="1" x14ac:dyDescent="0.25">
      <c r="A11" s="721" t="s">
        <v>1323</v>
      </c>
      <c r="B11" s="722" t="str">
        <f>DAY(B10)&amp;"."&amp;MONTH(B10)&amp;"."</f>
        <v>31.12.</v>
      </c>
      <c r="C11" s="704"/>
      <c r="D11" s="708" t="s">
        <v>2639</v>
      </c>
      <c r="E11" s="1073"/>
      <c r="F11" s="704"/>
      <c r="G11" s="705"/>
    </row>
    <row r="12" spans="1:13" x14ac:dyDescent="0.2">
      <c r="A12" s="721" t="s">
        <v>1322</v>
      </c>
      <c r="B12" s="723" t="str">
        <f>RIGHT(YEAR(B10),2)</f>
        <v>14</v>
      </c>
      <c r="C12" s="704"/>
      <c r="D12" s="711" t="s">
        <v>18</v>
      </c>
      <c r="E12" s="1074" t="s">
        <v>501</v>
      </c>
      <c r="F12" s="704"/>
      <c r="G12" s="705"/>
      <c r="K12" s="724"/>
    </row>
    <row r="13" spans="1:13" x14ac:dyDescent="0.2">
      <c r="A13" s="714" t="s">
        <v>1314</v>
      </c>
      <c r="B13" s="715">
        <f>CHOOSE(LEN(MONTH(B10)),"0"&amp;MONTH(B10),MONTH(B10))</f>
        <v>12</v>
      </c>
      <c r="C13" s="725"/>
      <c r="D13" s="716" t="s">
        <v>18</v>
      </c>
      <c r="E13" s="1075" t="s">
        <v>2640</v>
      </c>
      <c r="F13" s="704"/>
      <c r="G13" s="705"/>
      <c r="H13" s="698"/>
    </row>
    <row r="14" spans="1:13" ht="12" thickBot="1" x14ac:dyDescent="0.25">
      <c r="A14" s="726" t="s">
        <v>1313</v>
      </c>
      <c r="B14" s="717">
        <f>YEAR(B10)</f>
        <v>2014</v>
      </c>
      <c r="C14" s="727"/>
      <c r="D14" s="718" t="s">
        <v>18</v>
      </c>
      <c r="E14" s="1076" t="s">
        <v>2641</v>
      </c>
      <c r="F14" s="704"/>
      <c r="G14" s="705"/>
      <c r="H14" s="698"/>
    </row>
    <row r="15" spans="1:13" ht="12" thickBot="1" x14ac:dyDescent="0.25">
      <c r="A15" s="703"/>
      <c r="B15" s="728"/>
      <c r="C15" s="704"/>
      <c r="F15" s="704"/>
      <c r="G15" s="705"/>
    </row>
    <row r="16" spans="1:13" ht="12" thickBot="1" x14ac:dyDescent="0.25">
      <c r="A16" s="729" t="s">
        <v>1320</v>
      </c>
      <c r="B16" s="730">
        <f>YEAR(B17)</f>
        <v>2013</v>
      </c>
      <c r="C16" s="704"/>
      <c r="D16" s="708" t="s">
        <v>2636</v>
      </c>
      <c r="E16" s="709"/>
      <c r="F16" s="704"/>
      <c r="G16" s="705"/>
    </row>
    <row r="17" spans="1:9" x14ac:dyDescent="0.2">
      <c r="A17" s="710" t="s">
        <v>1318</v>
      </c>
      <c r="B17" s="809">
        <v>41275</v>
      </c>
      <c r="C17" s="704"/>
      <c r="D17" s="731"/>
      <c r="E17" s="732" t="s">
        <v>2637</v>
      </c>
      <c r="F17" s="704"/>
      <c r="G17" s="705"/>
    </row>
    <row r="18" spans="1:9" ht="12" thickBot="1" x14ac:dyDescent="0.25">
      <c r="A18" s="714" t="s">
        <v>1314</v>
      </c>
      <c r="B18" s="734" t="str">
        <f>CHOOSE(LEN(MONTH(B17)),"0"&amp;MONTH(B17),MONTH(B17))</f>
        <v>01</v>
      </c>
      <c r="C18" s="704"/>
      <c r="D18" s="718" t="s">
        <v>18</v>
      </c>
      <c r="E18" s="733" t="s">
        <v>2638</v>
      </c>
      <c r="F18" s="704"/>
      <c r="G18" s="705"/>
    </row>
    <row r="19" spans="1:9" ht="12" thickBot="1" x14ac:dyDescent="0.25">
      <c r="A19" s="726" t="s">
        <v>1313</v>
      </c>
      <c r="B19" s="717">
        <f>YEAR(B17)</f>
        <v>2013</v>
      </c>
      <c r="C19" s="704"/>
      <c r="D19" s="704"/>
      <c r="E19" s="704"/>
      <c r="F19" s="704"/>
      <c r="G19" s="705"/>
    </row>
    <row r="20" spans="1:9" ht="12" thickBot="1" x14ac:dyDescent="0.25">
      <c r="A20" s="719" t="s">
        <v>1316</v>
      </c>
      <c r="B20" s="809">
        <v>41639</v>
      </c>
      <c r="C20" s="704"/>
      <c r="D20" s="704"/>
      <c r="E20" s="690" t="s">
        <v>1315</v>
      </c>
      <c r="F20" s="735"/>
      <c r="G20" s="705"/>
    </row>
    <row r="21" spans="1:9" ht="12" thickBot="1" x14ac:dyDescent="0.25">
      <c r="A21" s="714" t="s">
        <v>1314</v>
      </c>
      <c r="B21" s="715">
        <f>CHOOSE(LEN(MONTH(B20)),"0"&amp;MONTH(B20),MONTH(B20))</f>
        <v>12</v>
      </c>
      <c r="C21" s="704"/>
      <c r="D21" s="704"/>
      <c r="E21" s="704"/>
      <c r="F21" s="704"/>
      <c r="G21" s="705"/>
    </row>
    <row r="22" spans="1:9" ht="12" thickBot="1" x14ac:dyDescent="0.25">
      <c r="A22" s="726" t="s">
        <v>1313</v>
      </c>
      <c r="B22" s="717">
        <f>YEAR(B20)</f>
        <v>2013</v>
      </c>
      <c r="C22" s="704"/>
      <c r="D22" s="704"/>
      <c r="E22" s="729" t="s">
        <v>2646</v>
      </c>
      <c r="F22" s="1497" t="s">
        <v>3186</v>
      </c>
      <c r="G22" s="705"/>
    </row>
    <row r="23" spans="1:9" ht="12" thickBot="1" x14ac:dyDescent="0.25">
      <c r="A23" s="736"/>
      <c r="B23" s="727"/>
      <c r="C23" s="704"/>
      <c r="D23" s="704"/>
      <c r="E23" s="1084" t="s">
        <v>2647</v>
      </c>
      <c r="F23" s="1498"/>
      <c r="G23" s="705"/>
      <c r="I23" s="806"/>
    </row>
    <row r="24" spans="1:9" ht="12" thickBot="1" x14ac:dyDescent="0.25">
      <c r="A24" s="690" t="s">
        <v>1312</v>
      </c>
      <c r="B24" s="692"/>
      <c r="C24" s="737">
        <v>2022584080</v>
      </c>
      <c r="D24" s="704"/>
      <c r="E24" s="1085" t="s">
        <v>2648</v>
      </c>
      <c r="F24" s="1499"/>
      <c r="G24" s="705"/>
    </row>
    <row r="25" spans="1:9" ht="12" thickBot="1" x14ac:dyDescent="0.25">
      <c r="A25" s="703"/>
      <c r="B25" s="704"/>
      <c r="C25" s="704"/>
      <c r="D25" s="704"/>
      <c r="G25" s="705"/>
    </row>
    <row r="26" spans="1:9" ht="12" thickBot="1" x14ac:dyDescent="0.25">
      <c r="A26" s="690" t="s">
        <v>1310</v>
      </c>
      <c r="B26" s="692"/>
      <c r="C26" s="805" t="s">
        <v>3106</v>
      </c>
      <c r="D26" s="704"/>
      <c r="G26" s="705"/>
    </row>
    <row r="27" spans="1:9" ht="12" thickBot="1" x14ac:dyDescent="0.25">
      <c r="A27" s="703"/>
      <c r="B27" s="704"/>
      <c r="C27" s="704"/>
      <c r="D27" s="740"/>
      <c r="G27" s="705"/>
    </row>
    <row r="28" spans="1:9" x14ac:dyDescent="0.2">
      <c r="A28" s="743" t="s">
        <v>1308</v>
      </c>
      <c r="B28" s="744"/>
      <c r="C28" s="1376" t="s">
        <v>3107</v>
      </c>
      <c r="D28" s="745"/>
      <c r="G28" s="705"/>
    </row>
    <row r="29" spans="1:9" x14ac:dyDescent="0.2">
      <c r="A29" s="746"/>
      <c r="B29" s="747"/>
      <c r="C29" s="748"/>
      <c r="D29" s="745"/>
      <c r="G29" s="705"/>
    </row>
    <row r="30" spans="1:9" x14ac:dyDescent="0.2">
      <c r="A30" s="750" t="s">
        <v>1307</v>
      </c>
      <c r="B30" s="751"/>
      <c r="C30" s="752" t="s">
        <v>3108</v>
      </c>
      <c r="D30" s="704"/>
      <c r="G30" s="705"/>
    </row>
    <row r="31" spans="1:9" x14ac:dyDescent="0.2">
      <c r="A31" s="703"/>
      <c r="B31" s="704"/>
      <c r="C31" s="705"/>
      <c r="D31" s="704"/>
      <c r="G31" s="705"/>
    </row>
    <row r="32" spans="1:9" x14ac:dyDescent="0.2">
      <c r="A32" s="750" t="s">
        <v>1306</v>
      </c>
      <c r="B32" s="757"/>
      <c r="C32" s="758" t="s">
        <v>3109</v>
      </c>
      <c r="D32" s="704"/>
      <c r="E32" s="704"/>
      <c r="F32" s="759"/>
      <c r="G32" s="705"/>
    </row>
    <row r="33" spans="1:7" ht="12" thickBot="1" x14ac:dyDescent="0.25">
      <c r="A33" s="703"/>
      <c r="B33" s="760"/>
      <c r="C33" s="705"/>
      <c r="D33" s="704"/>
      <c r="E33" s="1083"/>
      <c r="F33" s="713"/>
      <c r="G33" s="705"/>
    </row>
    <row r="34" spans="1:7" ht="12" thickBot="1" x14ac:dyDescent="0.25">
      <c r="A34" s="761" t="s">
        <v>1305</v>
      </c>
      <c r="B34" s="762"/>
      <c r="C34" s="763" t="s">
        <v>3110</v>
      </c>
      <c r="D34" s="704"/>
      <c r="E34" s="738" t="s">
        <v>1311</v>
      </c>
      <c r="F34" s="739">
        <v>42034</v>
      </c>
      <c r="G34" s="705"/>
    </row>
    <row r="35" spans="1:7" ht="12" thickBot="1" x14ac:dyDescent="0.25">
      <c r="A35" s="703"/>
      <c r="B35" s="759"/>
      <c r="C35" s="704"/>
      <c r="D35" s="704"/>
      <c r="E35" s="736"/>
      <c r="F35" s="705"/>
      <c r="G35" s="705"/>
    </row>
    <row r="36" spans="1:7" ht="12" thickBot="1" x14ac:dyDescent="0.25">
      <c r="A36" s="764" t="s">
        <v>1304</v>
      </c>
      <c r="B36" s="765"/>
      <c r="C36" s="766">
        <v>918</v>
      </c>
      <c r="D36" s="767"/>
      <c r="E36" s="741" t="s">
        <v>1309</v>
      </c>
      <c r="F36" s="742"/>
      <c r="G36" s="705"/>
    </row>
    <row r="37" spans="1:7" ht="12" thickBot="1" x14ac:dyDescent="0.25">
      <c r="A37" s="736"/>
      <c r="B37" s="760"/>
      <c r="C37" s="705"/>
      <c r="D37" s="704"/>
      <c r="E37" s="704"/>
      <c r="F37" s="704"/>
      <c r="G37" s="705"/>
    </row>
    <row r="38" spans="1:7" x14ac:dyDescent="0.2">
      <c r="A38" s="768" t="s">
        <v>1303</v>
      </c>
      <c r="B38" s="757"/>
      <c r="C38" s="769">
        <v>424318</v>
      </c>
      <c r="D38" s="704"/>
      <c r="E38" s="749" t="s">
        <v>2644</v>
      </c>
      <c r="F38" s="709"/>
      <c r="G38" s="705"/>
    </row>
    <row r="39" spans="1:7" ht="12" thickBot="1" x14ac:dyDescent="0.25">
      <c r="A39" s="770"/>
      <c r="B39" s="771"/>
      <c r="C39" s="772"/>
      <c r="D39" s="704"/>
      <c r="E39" s="753" t="s">
        <v>2645</v>
      </c>
      <c r="F39" s="754"/>
      <c r="G39" s="705"/>
    </row>
    <row r="40" spans="1:7" ht="12" thickBot="1" x14ac:dyDescent="0.25">
      <c r="A40" s="773" t="s">
        <v>1301</v>
      </c>
      <c r="B40" s="774"/>
      <c r="C40" s="775"/>
      <c r="D40" s="704"/>
      <c r="E40" s="755" t="s">
        <v>1302</v>
      </c>
      <c r="F40" s="756" t="s">
        <v>3112</v>
      </c>
      <c r="G40" s="705"/>
    </row>
    <row r="41" spans="1:7" ht="12" thickBot="1" x14ac:dyDescent="0.25">
      <c r="A41" s="703"/>
      <c r="B41" s="776"/>
      <c r="C41" s="704"/>
      <c r="D41" s="704"/>
      <c r="E41" s="704"/>
      <c r="F41" s="704"/>
      <c r="G41" s="705"/>
    </row>
    <row r="42" spans="1:7" ht="15.75" thickBot="1" x14ac:dyDescent="0.3">
      <c r="A42" s="777" t="s">
        <v>1300</v>
      </c>
      <c r="B42" s="1492" t="s">
        <v>3111</v>
      </c>
      <c r="C42" s="1493"/>
      <c r="D42" s="778"/>
      <c r="E42" s="778"/>
      <c r="F42" s="778"/>
      <c r="G42" s="772"/>
    </row>
  </sheetData>
  <mergeCells count="4">
    <mergeCell ref="B42:C42"/>
    <mergeCell ref="L5:M6"/>
    <mergeCell ref="A3:C3"/>
    <mergeCell ref="F22:F24"/>
  </mergeCells>
  <hyperlinks>
    <hyperlink ref="B42" r:id="rId1"/>
  </hyperlinks>
  <pageMargins left="0.75" right="0.75" top="1" bottom="1" header="0.5" footer="0.5"/>
  <pageSetup paperSize="9" orientation="portrait" r:id="rId2"/>
  <headerFooter alignWithMargins="0"/>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5" x14ac:dyDescent="0.25"/>
  <cols>
    <col min="1" max="2" width="43.28515625" customWidth="1"/>
    <col min="3" max="3" width="19.140625" customWidth="1"/>
  </cols>
  <sheetData>
    <row r="1" spans="1:2" ht="17.25" thickBot="1" x14ac:dyDescent="0.35">
      <c r="A1" s="1" t="s">
        <v>47</v>
      </c>
    </row>
    <row r="2" spans="1:2" ht="21" customHeight="1" thickTop="1" thickBot="1" x14ac:dyDescent="0.3">
      <c r="A2" s="10" t="s">
        <v>40</v>
      </c>
      <c r="B2" s="11" t="s">
        <v>36</v>
      </c>
    </row>
    <row r="3" spans="1:2" ht="23.25" customHeight="1" thickTop="1" thickBot="1" x14ac:dyDescent="0.3">
      <c r="A3" s="12" t="s">
        <v>48</v>
      </c>
      <c r="B3" s="13"/>
    </row>
    <row r="4" spans="1:2" ht="23.25" customHeight="1" thickBot="1" x14ac:dyDescent="0.3">
      <c r="A4" s="16" t="s">
        <v>49</v>
      </c>
      <c r="B4" s="17"/>
    </row>
    <row r="5" spans="1:2" ht="15.75" thickTop="1" x14ac:dyDescent="0.25"/>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x14ac:dyDescent="0.25"/>
  <cols>
    <col min="1" max="1" width="29.140625" customWidth="1"/>
    <col min="2" max="10" width="11.28515625" customWidth="1"/>
    <col min="11" max="11" width="9.140625" style="348"/>
    <col min="12" max="19" width="9.140625" style="344" customWidth="1" outlineLevel="1"/>
    <col min="20" max="20" width="18.28515625" style="348" customWidth="1"/>
    <col min="21" max="21" width="9.140625" style="350"/>
    <col min="22" max="22" width="9.140625" style="344" customWidth="1" outlineLevel="1"/>
    <col min="23" max="29" width="9.140625" customWidth="1" outlineLevel="1"/>
    <col min="30" max="30" width="26.85546875" style="348" customWidth="1"/>
    <col min="31" max="31" width="9.140625" style="348"/>
    <col min="32" max="32" width="9.140625" style="343" customWidth="1" outlineLevel="1"/>
    <col min="33" max="39" width="9.140625" customWidth="1" outlineLevel="1"/>
    <col min="40" max="40" width="26.7109375" style="348" customWidth="1"/>
  </cols>
  <sheetData>
    <row r="1" spans="1:40" ht="16.5" x14ac:dyDescent="0.3">
      <c r="A1" s="1" t="s">
        <v>50</v>
      </c>
      <c r="L1" s="1514" t="s">
        <v>1056</v>
      </c>
      <c r="M1" s="1515"/>
      <c r="N1" s="1515"/>
      <c r="O1" s="1515"/>
      <c r="P1" s="1515"/>
      <c r="Q1" s="1515"/>
      <c r="R1" s="1515"/>
      <c r="S1" s="1515"/>
      <c r="T1" s="1516"/>
      <c r="V1" s="1514" t="s">
        <v>1057</v>
      </c>
      <c r="W1" s="1515"/>
      <c r="X1" s="1515"/>
      <c r="Y1" s="1515"/>
      <c r="Z1" s="1515"/>
      <c r="AA1" s="1515"/>
      <c r="AB1" s="1515"/>
      <c r="AC1" s="1515"/>
      <c r="AD1" s="1516"/>
      <c r="AF1" s="1514" t="s">
        <v>1058</v>
      </c>
      <c r="AG1" s="1515"/>
      <c r="AH1" s="1515"/>
      <c r="AI1" s="1515"/>
      <c r="AJ1" s="1515"/>
      <c r="AK1" s="1515"/>
      <c r="AL1" s="1515"/>
      <c r="AM1" s="1515"/>
      <c r="AN1" s="1516"/>
    </row>
    <row r="2" spans="1:40" ht="17.25" thickBot="1" x14ac:dyDescent="0.35">
      <c r="A2" s="2" t="s">
        <v>8</v>
      </c>
    </row>
    <row r="3" spans="1:40" ht="16.5" thickTop="1" thickBot="1" x14ac:dyDescent="0.3">
      <c r="A3" s="1502" t="s">
        <v>55</v>
      </c>
      <c r="B3" s="1504" t="s">
        <v>2</v>
      </c>
      <c r="C3" s="1510"/>
      <c r="D3" s="1510"/>
      <c r="E3" s="1510"/>
      <c r="F3" s="1510"/>
      <c r="G3" s="1510"/>
      <c r="H3" s="1510"/>
      <c r="I3" s="1510"/>
      <c r="J3" s="1505"/>
      <c r="K3" s="352"/>
    </row>
    <row r="4" spans="1:40" ht="60.75" customHeight="1" thickTop="1" thickBot="1" x14ac:dyDescent="0.3">
      <c r="A4" s="1509"/>
      <c r="B4" s="10" t="s">
        <v>51</v>
      </c>
      <c r="C4" s="137" t="s">
        <v>495</v>
      </c>
      <c r="D4" s="10" t="s">
        <v>52</v>
      </c>
      <c r="E4" s="137" t="s">
        <v>494</v>
      </c>
      <c r="F4" s="10" t="s">
        <v>53</v>
      </c>
      <c r="G4" s="10" t="s">
        <v>54</v>
      </c>
      <c r="H4" s="11" t="s">
        <v>446</v>
      </c>
      <c r="I4" s="10" t="s">
        <v>447</v>
      </c>
      <c r="J4" s="10" t="s">
        <v>14</v>
      </c>
      <c r="K4" s="344"/>
      <c r="L4" s="59" t="s">
        <v>51</v>
      </c>
      <c r="M4" s="395" t="s">
        <v>495</v>
      </c>
      <c r="N4" s="59" t="s">
        <v>52</v>
      </c>
      <c r="O4" s="395" t="s">
        <v>494</v>
      </c>
      <c r="P4" s="59" t="s">
        <v>53</v>
      </c>
      <c r="Q4" s="59" t="s">
        <v>54</v>
      </c>
      <c r="R4" s="395" t="s">
        <v>446</v>
      </c>
      <c r="S4" s="59" t="s">
        <v>447</v>
      </c>
      <c r="T4" s="59" t="s">
        <v>14</v>
      </c>
      <c r="U4" s="344"/>
      <c r="V4" s="59" t="s">
        <v>51</v>
      </c>
      <c r="W4" s="395" t="s">
        <v>495</v>
      </c>
      <c r="X4" s="59" t="s">
        <v>52</v>
      </c>
      <c r="Y4" s="395" t="s">
        <v>494</v>
      </c>
      <c r="Z4" s="59" t="s">
        <v>53</v>
      </c>
      <c r="AA4" s="59" t="s">
        <v>54</v>
      </c>
      <c r="AB4" s="395" t="s">
        <v>446</v>
      </c>
      <c r="AC4" s="59" t="s">
        <v>447</v>
      </c>
      <c r="AD4" s="59" t="s">
        <v>14</v>
      </c>
      <c r="AE4" s="344"/>
      <c r="AF4" s="59" t="s">
        <v>51</v>
      </c>
      <c r="AG4" s="395" t="s">
        <v>495</v>
      </c>
      <c r="AH4" s="59" t="s">
        <v>52</v>
      </c>
      <c r="AI4" s="395" t="s">
        <v>494</v>
      </c>
      <c r="AJ4" s="59" t="s">
        <v>53</v>
      </c>
      <c r="AK4" s="59" t="s">
        <v>54</v>
      </c>
      <c r="AL4" s="395" t="s">
        <v>446</v>
      </c>
      <c r="AM4" s="59" t="s">
        <v>447</v>
      </c>
      <c r="AN4" s="59" t="s">
        <v>14</v>
      </c>
    </row>
    <row r="5" spans="1:40" ht="15" customHeight="1" thickTop="1" thickBot="1" x14ac:dyDescent="0.3">
      <c r="A5" s="41" t="s">
        <v>25</v>
      </c>
      <c r="B5" s="42"/>
      <c r="C5" s="42"/>
      <c r="D5" s="42"/>
      <c r="E5" s="42"/>
      <c r="F5" s="42"/>
      <c r="G5" s="42"/>
      <c r="H5" s="42"/>
      <c r="I5" s="42"/>
      <c r="J5" s="43"/>
      <c r="K5" s="352"/>
    </row>
    <row r="6" spans="1:40" ht="15" customHeight="1" thickTop="1" thickBot="1" x14ac:dyDescent="0.3">
      <c r="A6" s="44" t="s">
        <v>26</v>
      </c>
      <c r="B6" s="22"/>
      <c r="C6" s="22"/>
      <c r="D6" s="22"/>
      <c r="E6" s="22"/>
      <c r="F6" s="45"/>
      <c r="G6" s="22"/>
      <c r="H6" s="22"/>
      <c r="I6" s="22"/>
      <c r="J6" s="15">
        <f>SUM(B6:H6)</f>
        <v>0</v>
      </c>
      <c r="T6" s="349">
        <f>SUM(B6:I6)-J6</f>
        <v>0</v>
      </c>
      <c r="V6" s="345">
        <f>B6-B34</f>
        <v>0</v>
      </c>
      <c r="W6" s="345">
        <f t="shared" ref="W6:AB6" si="0">C6-C34</f>
        <v>0</v>
      </c>
      <c r="X6" s="345">
        <f t="shared" si="0"/>
        <v>0</v>
      </c>
      <c r="Y6" s="345">
        <f t="shared" si="0"/>
        <v>0</v>
      </c>
      <c r="Z6" s="345">
        <f t="shared" si="0"/>
        <v>0</v>
      </c>
      <c r="AA6" s="345">
        <f t="shared" si="0"/>
        <v>0</v>
      </c>
      <c r="AB6" s="345">
        <f t="shared" si="0"/>
        <v>0</v>
      </c>
      <c r="AC6" s="345">
        <f>I6-I34</f>
        <v>0</v>
      </c>
      <c r="AD6" s="349">
        <f>J6-J34</f>
        <v>0</v>
      </c>
    </row>
    <row r="7" spans="1:40" ht="15" customHeight="1" thickBot="1" x14ac:dyDescent="0.3">
      <c r="A7" s="14" t="s">
        <v>27</v>
      </c>
      <c r="B7" s="22"/>
      <c r="C7" s="22"/>
      <c r="D7" s="22"/>
      <c r="E7" s="22"/>
      <c r="F7" s="46"/>
      <c r="G7" s="22"/>
      <c r="H7" s="22"/>
      <c r="I7" s="22"/>
      <c r="J7" s="15">
        <f t="shared" ref="J7:J9" si="1">SUM(B7:H7)</f>
        <v>0</v>
      </c>
      <c r="T7" s="349">
        <f t="shared" ref="T7:T9" si="2">SUM(B7:I7)-J7</f>
        <v>0</v>
      </c>
      <c r="W7" s="344"/>
      <c r="X7" s="344"/>
      <c r="Y7" s="344"/>
      <c r="Z7" s="344"/>
      <c r="AA7" s="344"/>
      <c r="AB7" s="344"/>
      <c r="AC7" s="344"/>
    </row>
    <row r="8" spans="1:40" ht="15" customHeight="1" thickBot="1" x14ac:dyDescent="0.3">
      <c r="A8" s="14" t="s">
        <v>28</v>
      </c>
      <c r="B8" s="22"/>
      <c r="C8" s="22"/>
      <c r="D8" s="22"/>
      <c r="E8" s="22"/>
      <c r="F8" s="46"/>
      <c r="G8" s="22"/>
      <c r="H8" s="22"/>
      <c r="I8" s="22"/>
      <c r="J8" s="15">
        <f t="shared" si="1"/>
        <v>0</v>
      </c>
      <c r="T8" s="349">
        <f t="shared" si="2"/>
        <v>0</v>
      </c>
      <c r="W8" s="344"/>
      <c r="X8" s="344"/>
      <c r="Y8" s="344"/>
      <c r="Z8" s="344"/>
      <c r="AA8" s="344"/>
      <c r="AB8" s="344"/>
      <c r="AC8" s="344"/>
    </row>
    <row r="9" spans="1:40" ht="15" customHeight="1" thickBot="1" x14ac:dyDescent="0.3">
      <c r="A9" s="14" t="s">
        <v>29</v>
      </c>
      <c r="B9" s="22"/>
      <c r="C9" s="22"/>
      <c r="D9" s="22"/>
      <c r="E9" s="22"/>
      <c r="F9" s="46"/>
      <c r="G9" s="22"/>
      <c r="H9" s="22"/>
      <c r="I9" s="22"/>
      <c r="J9" s="15">
        <f t="shared" si="1"/>
        <v>0</v>
      </c>
      <c r="T9" s="349">
        <f t="shared" si="2"/>
        <v>0</v>
      </c>
      <c r="W9" s="344"/>
      <c r="X9" s="344"/>
      <c r="Y9" s="344"/>
      <c r="Z9" s="344"/>
      <c r="AA9" s="344"/>
      <c r="AB9" s="344"/>
      <c r="AC9" s="344"/>
    </row>
    <row r="10" spans="1:40" ht="15" customHeight="1" thickBot="1" x14ac:dyDescent="0.3">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346">
        <f>B6+B7-B8+B9-B10</f>
        <v>0</v>
      </c>
      <c r="M10" s="345">
        <f t="shared" ref="M10:T10" si="4">C6+C7-C8+C9-C10</f>
        <v>0</v>
      </c>
      <c r="N10" s="345">
        <f t="shared" si="4"/>
        <v>0</v>
      </c>
      <c r="O10" s="345">
        <f t="shared" si="4"/>
        <v>0</v>
      </c>
      <c r="P10" s="345">
        <f t="shared" si="4"/>
        <v>0</v>
      </c>
      <c r="Q10" s="345">
        <f t="shared" si="4"/>
        <v>0</v>
      </c>
      <c r="R10" s="345">
        <f t="shared" si="4"/>
        <v>0</v>
      </c>
      <c r="S10" s="345">
        <f t="shared" si="4"/>
        <v>0</v>
      </c>
      <c r="T10" s="345">
        <f t="shared" si="4"/>
        <v>0</v>
      </c>
      <c r="W10" s="344"/>
      <c r="X10" s="344"/>
      <c r="Y10" s="344"/>
      <c r="Z10" s="344"/>
      <c r="AA10" s="344"/>
      <c r="AB10" s="344"/>
      <c r="AC10" s="344"/>
      <c r="AF10" s="346">
        <f>B10-'BS old'!$D$31</f>
        <v>0</v>
      </c>
      <c r="AG10" s="345">
        <f>C10-'BS old'!$D$32</f>
        <v>0</v>
      </c>
      <c r="AH10" s="345">
        <f>D10-'BS old'!$D$33</f>
        <v>0</v>
      </c>
      <c r="AI10" s="345">
        <f>E10-'BS old'!$D$34</f>
        <v>0</v>
      </c>
      <c r="AJ10" s="345">
        <f>F10-'BS old'!$D$35</f>
        <v>0</v>
      </c>
      <c r="AK10" s="345">
        <f>G10-'BS old'!$D$36</f>
        <v>0</v>
      </c>
      <c r="AL10" s="345">
        <f>H10-'BS old'!$D$37</f>
        <v>0</v>
      </c>
      <c r="AM10" s="345">
        <f>I10-'BS old'!$D$38</f>
        <v>0</v>
      </c>
      <c r="AN10" s="349">
        <f>J10-'BS old'!$D$30</f>
        <v>0</v>
      </c>
    </row>
    <row r="11" spans="1:40" ht="15" customHeight="1" thickTop="1" thickBot="1" x14ac:dyDescent="0.3">
      <c r="A11" s="41" t="s">
        <v>31</v>
      </c>
      <c r="B11" s="42"/>
      <c r="C11" s="42"/>
      <c r="D11" s="42"/>
      <c r="E11" s="42"/>
      <c r="F11" s="42"/>
      <c r="G11" s="42"/>
      <c r="H11" s="42"/>
      <c r="I11" s="42"/>
      <c r="J11" s="43"/>
      <c r="L11" s="343"/>
      <c r="T11" s="349"/>
      <c r="W11" s="344"/>
      <c r="X11" s="344"/>
      <c r="Y11" s="344"/>
      <c r="Z11" s="344"/>
      <c r="AA11" s="344"/>
      <c r="AB11" s="344"/>
      <c r="AC11" s="344"/>
    </row>
    <row r="12" spans="1:40" ht="15" customHeight="1" thickTop="1" thickBot="1" x14ac:dyDescent="0.3">
      <c r="A12" s="44" t="s">
        <v>32</v>
      </c>
      <c r="B12" s="22"/>
      <c r="C12" s="22"/>
      <c r="D12" s="22"/>
      <c r="E12" s="22"/>
      <c r="F12" s="22"/>
      <c r="G12" s="22"/>
      <c r="H12" s="22"/>
      <c r="I12" s="22"/>
      <c r="J12" s="15">
        <f>SUM(B12:H12)</f>
        <v>0</v>
      </c>
      <c r="L12" s="343"/>
      <c r="T12" s="349">
        <f t="shared" ref="T12:T14" si="5">SUM(B12:I12)-J12</f>
        <v>0</v>
      </c>
      <c r="V12" s="345">
        <f>B12-B39</f>
        <v>0</v>
      </c>
      <c r="W12" s="345">
        <f t="shared" ref="W12:AB12" si="6">C12-C39</f>
        <v>0</v>
      </c>
      <c r="X12" s="345">
        <f t="shared" si="6"/>
        <v>0</v>
      </c>
      <c r="Y12" s="345">
        <f t="shared" si="6"/>
        <v>0</v>
      </c>
      <c r="Z12" s="345">
        <f>F12-F39</f>
        <v>0</v>
      </c>
      <c r="AA12" s="345">
        <f t="shared" si="6"/>
        <v>0</v>
      </c>
      <c r="AB12" s="345">
        <f t="shared" si="6"/>
        <v>0</v>
      </c>
      <c r="AC12" s="345">
        <f>I12-I39</f>
        <v>0</v>
      </c>
      <c r="AD12" s="349">
        <f>J12-J39</f>
        <v>0</v>
      </c>
    </row>
    <row r="13" spans="1:40" ht="15" customHeight="1" thickBot="1" x14ac:dyDescent="0.3">
      <c r="A13" s="14" t="s">
        <v>27</v>
      </c>
      <c r="B13" s="22"/>
      <c r="C13" s="22"/>
      <c r="D13" s="22"/>
      <c r="E13" s="22"/>
      <c r="F13" s="22"/>
      <c r="G13" s="22"/>
      <c r="H13" s="22"/>
      <c r="I13" s="22"/>
      <c r="J13" s="15">
        <f t="shared" ref="J13:J14" si="7">SUM(B13:H13)</f>
        <v>0</v>
      </c>
      <c r="L13" s="343"/>
      <c r="T13" s="349">
        <f t="shared" si="5"/>
        <v>0</v>
      </c>
      <c r="W13" s="344"/>
      <c r="X13" s="344"/>
      <c r="Y13" s="344"/>
      <c r="Z13" s="344"/>
      <c r="AA13" s="344"/>
      <c r="AB13" s="344"/>
      <c r="AC13" s="344"/>
    </row>
    <row r="14" spans="1:40" ht="15" customHeight="1" thickBot="1" x14ac:dyDescent="0.3">
      <c r="A14" s="14" t="s">
        <v>28</v>
      </c>
      <c r="B14" s="22"/>
      <c r="C14" s="22"/>
      <c r="D14" s="22"/>
      <c r="E14" s="22"/>
      <c r="F14" s="22"/>
      <c r="G14" s="22"/>
      <c r="H14" s="22"/>
      <c r="I14" s="22"/>
      <c r="J14" s="15">
        <f t="shared" si="7"/>
        <v>0</v>
      </c>
      <c r="L14" s="343"/>
      <c r="T14" s="349">
        <f t="shared" si="5"/>
        <v>0</v>
      </c>
      <c r="W14" s="344"/>
      <c r="X14" s="344"/>
      <c r="Y14" s="344"/>
      <c r="Z14" s="344"/>
      <c r="AA14" s="344"/>
      <c r="AB14" s="344"/>
      <c r="AC14" s="344"/>
      <c r="AF14" s="351" t="s">
        <v>1059</v>
      </c>
    </row>
    <row r="15" spans="1:40" ht="15" customHeight="1" thickBot="1" x14ac:dyDescent="0.3">
      <c r="A15" s="25" t="s">
        <v>30</v>
      </c>
      <c r="B15" s="26">
        <f>B12+B13-B14</f>
        <v>0</v>
      </c>
      <c r="C15" s="26">
        <f>C12+C13-C14</f>
        <v>0</v>
      </c>
      <c r="D15" s="26">
        <f t="shared" ref="D15:I15" si="8">D12+D13-D14</f>
        <v>0</v>
      </c>
      <c r="E15" s="26">
        <f t="shared" si="8"/>
        <v>0</v>
      </c>
      <c r="F15" s="26">
        <f t="shared" si="8"/>
        <v>0</v>
      </c>
      <c r="G15" s="26">
        <f>G12+G13-G14</f>
        <v>0</v>
      </c>
      <c r="H15" s="26">
        <f t="shared" si="8"/>
        <v>0</v>
      </c>
      <c r="I15" s="26">
        <f t="shared" si="8"/>
        <v>0</v>
      </c>
      <c r="J15" s="17">
        <f>J12+J13-J14</f>
        <v>0</v>
      </c>
      <c r="L15" s="346">
        <f>B12+B13-B14-B15</f>
        <v>0</v>
      </c>
      <c r="M15" s="345">
        <f t="shared" ref="M15:T15" si="9">C12+C13-C14-C15</f>
        <v>0</v>
      </c>
      <c r="N15" s="345">
        <f t="shared" si="9"/>
        <v>0</v>
      </c>
      <c r="O15" s="345">
        <f t="shared" si="9"/>
        <v>0</v>
      </c>
      <c r="P15" s="345">
        <f t="shared" si="9"/>
        <v>0</v>
      </c>
      <c r="Q15" s="345">
        <f t="shared" si="9"/>
        <v>0</v>
      </c>
      <c r="R15" s="345">
        <f t="shared" si="9"/>
        <v>0</v>
      </c>
      <c r="S15" s="345">
        <f t="shared" si="9"/>
        <v>0</v>
      </c>
      <c r="T15" s="345">
        <f t="shared" si="9"/>
        <v>0</v>
      </c>
      <c r="W15" s="344"/>
      <c r="X15" s="344"/>
      <c r="Y15" s="344"/>
      <c r="Z15" s="344"/>
      <c r="AA15" s="344"/>
      <c r="AB15" s="344"/>
      <c r="AC15" s="344"/>
      <c r="AF15" s="346">
        <f>B15+B20-'BS old'!$E$31</f>
        <v>0</v>
      </c>
      <c r="AG15" s="345">
        <f>C15+C20-'BS old'!$E$32</f>
        <v>0</v>
      </c>
      <c r="AH15" s="345">
        <f>D15+D20-'BS old'!$E$33</f>
        <v>0</v>
      </c>
      <c r="AI15" s="345">
        <f>E15+E20-'BS old'!$E$34</f>
        <v>0</v>
      </c>
      <c r="AJ15" s="345">
        <f>F15+F20-'BS old'!$E$35</f>
        <v>0</v>
      </c>
      <c r="AK15" s="345">
        <f>G15+G20-'BS old'!$E$36</f>
        <v>0</v>
      </c>
      <c r="AL15" s="345">
        <f>H15+H20-'BS old'!$E$37</f>
        <v>0</v>
      </c>
      <c r="AM15" s="345">
        <f>I15+I20-'BS old'!$E$38</f>
        <v>0</v>
      </c>
      <c r="AN15" s="349">
        <f>J15+J20-'BS old'!$E$30</f>
        <v>0</v>
      </c>
    </row>
    <row r="16" spans="1:40" ht="15" customHeight="1" thickTop="1" thickBot="1" x14ac:dyDescent="0.3">
      <c r="A16" s="41" t="s">
        <v>33</v>
      </c>
      <c r="B16" s="42"/>
      <c r="C16" s="42"/>
      <c r="D16" s="42"/>
      <c r="E16" s="42"/>
      <c r="F16" s="42"/>
      <c r="G16" s="42"/>
      <c r="H16" s="42"/>
      <c r="I16" s="42"/>
      <c r="J16" s="43"/>
      <c r="L16" s="343"/>
      <c r="T16" s="349"/>
      <c r="W16" s="344"/>
      <c r="X16" s="344"/>
      <c r="Y16" s="344"/>
      <c r="Z16" s="344"/>
      <c r="AA16" s="344"/>
      <c r="AB16" s="344"/>
      <c r="AC16" s="344"/>
      <c r="AG16" s="344"/>
      <c r="AH16" s="344"/>
      <c r="AI16" s="344"/>
      <c r="AJ16" s="344"/>
      <c r="AK16" s="344"/>
      <c r="AL16" s="344"/>
    </row>
    <row r="17" spans="1:40" ht="15" customHeight="1" thickTop="1" thickBot="1" x14ac:dyDescent="0.3">
      <c r="A17" s="44" t="s">
        <v>32</v>
      </c>
      <c r="B17" s="22"/>
      <c r="C17" s="22"/>
      <c r="D17" s="22"/>
      <c r="E17" s="22"/>
      <c r="F17" s="22"/>
      <c r="G17" s="22"/>
      <c r="H17" s="22"/>
      <c r="I17" s="22"/>
      <c r="J17" s="15">
        <f>SUM(B17:H17)</f>
        <v>0</v>
      </c>
      <c r="L17" s="343"/>
      <c r="T17" s="349">
        <f t="shared" ref="T17:T19" si="10">SUM(B17:I17)-J17</f>
        <v>0</v>
      </c>
      <c r="V17" s="345">
        <f>B17-B44</f>
        <v>0</v>
      </c>
      <c r="W17" s="345">
        <f t="shared" ref="W17:AB17" si="11">C17-C44</f>
        <v>0</v>
      </c>
      <c r="X17" s="345">
        <f t="shared" si="11"/>
        <v>0</v>
      </c>
      <c r="Y17" s="345">
        <f t="shared" si="11"/>
        <v>0</v>
      </c>
      <c r="Z17" s="345">
        <f t="shared" si="11"/>
        <v>0</v>
      </c>
      <c r="AA17" s="345">
        <f t="shared" si="11"/>
        <v>0</v>
      </c>
      <c r="AB17" s="345">
        <f t="shared" si="11"/>
        <v>0</v>
      </c>
      <c r="AC17" s="345">
        <f>I17-I44</f>
        <v>0</v>
      </c>
      <c r="AD17" s="349">
        <f>J17-J44</f>
        <v>0</v>
      </c>
      <c r="AG17" s="344"/>
      <c r="AH17" s="344"/>
      <c r="AI17" s="344"/>
      <c r="AJ17" s="344"/>
      <c r="AK17" s="344"/>
      <c r="AL17" s="344"/>
    </row>
    <row r="18" spans="1:40" ht="15" customHeight="1" thickBot="1" x14ac:dyDescent="0.3">
      <c r="A18" s="14" t="s">
        <v>27</v>
      </c>
      <c r="B18" s="22"/>
      <c r="C18" s="22"/>
      <c r="D18" s="22"/>
      <c r="E18" s="22"/>
      <c r="F18" s="22"/>
      <c r="G18" s="22"/>
      <c r="H18" s="22"/>
      <c r="I18" s="22"/>
      <c r="J18" s="15">
        <f t="shared" ref="J18:J19" si="12">SUM(B18:H18)</f>
        <v>0</v>
      </c>
      <c r="L18" s="343"/>
      <c r="T18" s="349">
        <f t="shared" si="10"/>
        <v>0</v>
      </c>
      <c r="W18" s="344"/>
      <c r="X18" s="344"/>
      <c r="Y18" s="344"/>
      <c r="Z18" s="344"/>
      <c r="AA18" s="344"/>
      <c r="AB18" s="344"/>
      <c r="AC18" s="344"/>
      <c r="AG18" s="344"/>
      <c r="AH18" s="344"/>
      <c r="AI18" s="344"/>
      <c r="AJ18" s="344"/>
      <c r="AK18" s="344"/>
      <c r="AL18" s="344"/>
    </row>
    <row r="19" spans="1:40" ht="15" customHeight="1" thickBot="1" x14ac:dyDescent="0.3">
      <c r="A19" s="14" t="s">
        <v>28</v>
      </c>
      <c r="B19" s="22"/>
      <c r="C19" s="22"/>
      <c r="D19" s="22"/>
      <c r="E19" s="22"/>
      <c r="F19" s="22"/>
      <c r="G19" s="22"/>
      <c r="H19" s="22"/>
      <c r="I19" s="22"/>
      <c r="J19" s="15">
        <f t="shared" si="12"/>
        <v>0</v>
      </c>
      <c r="L19" s="343"/>
      <c r="T19" s="349">
        <f t="shared" si="10"/>
        <v>0</v>
      </c>
      <c r="W19" s="344"/>
      <c r="X19" s="344"/>
      <c r="Y19" s="344"/>
      <c r="Z19" s="344"/>
      <c r="AA19" s="344"/>
      <c r="AB19" s="344"/>
      <c r="AC19" s="344"/>
      <c r="AG19" s="344"/>
      <c r="AH19" s="344"/>
      <c r="AI19" s="344"/>
      <c r="AJ19" s="344"/>
      <c r="AK19" s="344"/>
      <c r="AL19" s="344"/>
    </row>
    <row r="20" spans="1:40" ht="15" customHeight="1" thickBot="1" x14ac:dyDescent="0.3">
      <c r="A20" s="25" t="s">
        <v>30</v>
      </c>
      <c r="B20" s="26">
        <f>B17+B18-B19</f>
        <v>0</v>
      </c>
      <c r="C20" s="26">
        <f>C17+C18-C19</f>
        <v>0</v>
      </c>
      <c r="D20" s="26">
        <f t="shared" ref="D20" si="13">D17+D18-D19</f>
        <v>0</v>
      </c>
      <c r="E20" s="26">
        <f t="shared" ref="E20" si="14">E17+E18-E19</f>
        <v>0</v>
      </c>
      <c r="F20" s="26">
        <f t="shared" ref="F20" si="15">F17+F18-F19</f>
        <v>0</v>
      </c>
      <c r="G20" s="26">
        <f t="shared" ref="G20" si="16">G17+G18-G19</f>
        <v>0</v>
      </c>
      <c r="H20" s="26">
        <f t="shared" ref="H20" si="17">H17+H18-H19</f>
        <v>0</v>
      </c>
      <c r="I20" s="26">
        <f t="shared" ref="I20" si="18">I17+I18-I19</f>
        <v>0</v>
      </c>
      <c r="J20" s="17">
        <f>J17+J18-J19</f>
        <v>0</v>
      </c>
      <c r="L20" s="346">
        <f>B17+B18-B19-B20</f>
        <v>0</v>
      </c>
      <c r="M20" s="345">
        <f t="shared" ref="M20:T20" si="19">C17+C18-C19-C20</f>
        <v>0</v>
      </c>
      <c r="N20" s="345">
        <f t="shared" si="19"/>
        <v>0</v>
      </c>
      <c r="O20" s="345">
        <f t="shared" si="19"/>
        <v>0</v>
      </c>
      <c r="P20" s="345">
        <f t="shared" si="19"/>
        <v>0</v>
      </c>
      <c r="Q20" s="345">
        <f t="shared" si="19"/>
        <v>0</v>
      </c>
      <c r="R20" s="345">
        <f t="shared" si="19"/>
        <v>0</v>
      </c>
      <c r="S20" s="345">
        <f t="shared" si="19"/>
        <v>0</v>
      </c>
      <c r="T20" s="345">
        <f t="shared" si="19"/>
        <v>0</v>
      </c>
      <c r="W20" s="344"/>
      <c r="X20" s="344"/>
      <c r="Y20" s="344"/>
      <c r="Z20" s="344"/>
      <c r="AA20" s="344"/>
      <c r="AB20" s="344"/>
      <c r="AC20" s="344"/>
      <c r="AG20" s="344"/>
      <c r="AH20" s="344"/>
      <c r="AI20" s="344"/>
      <c r="AJ20" s="344"/>
      <c r="AK20" s="344"/>
      <c r="AL20" s="344"/>
    </row>
    <row r="21" spans="1:40" ht="15" customHeight="1" thickTop="1" thickBot="1" x14ac:dyDescent="0.3">
      <c r="A21" s="41" t="s">
        <v>34</v>
      </c>
      <c r="B21" s="42"/>
      <c r="C21" s="42"/>
      <c r="D21" s="42"/>
      <c r="E21" s="42"/>
      <c r="F21" s="42"/>
      <c r="G21" s="42"/>
      <c r="H21" s="42"/>
      <c r="I21" s="42"/>
      <c r="J21" s="43"/>
      <c r="L21" s="343"/>
      <c r="T21" s="349"/>
      <c r="W21" s="344"/>
      <c r="X21" s="344"/>
      <c r="Y21" s="344"/>
      <c r="Z21" s="344"/>
      <c r="AA21" s="344"/>
      <c r="AB21" s="344"/>
      <c r="AC21" s="344"/>
      <c r="AG21" s="344"/>
      <c r="AH21" s="344"/>
      <c r="AI21" s="344"/>
      <c r="AJ21" s="344"/>
      <c r="AK21" s="344"/>
      <c r="AL21" s="344"/>
    </row>
    <row r="22" spans="1:40" ht="15" customHeight="1" thickTop="1" thickBot="1" x14ac:dyDescent="0.3">
      <c r="A22" s="44" t="s">
        <v>32</v>
      </c>
      <c r="B22" s="22">
        <f>B6-B12-B17</f>
        <v>0</v>
      </c>
      <c r="C22" s="22">
        <f t="shared" ref="C22:J22" si="20">C6-C12-C17</f>
        <v>0</v>
      </c>
      <c r="D22" s="22">
        <f t="shared" si="20"/>
        <v>0</v>
      </c>
      <c r="E22" s="22">
        <f t="shared" si="20"/>
        <v>0</v>
      </c>
      <c r="F22" s="22">
        <f t="shared" si="20"/>
        <v>0</v>
      </c>
      <c r="G22" s="22">
        <f t="shared" si="20"/>
        <v>0</v>
      </c>
      <c r="H22" s="22">
        <f t="shared" si="20"/>
        <v>0</v>
      </c>
      <c r="I22" s="22">
        <f t="shared" si="20"/>
        <v>0</v>
      </c>
      <c r="J22" s="15">
        <f t="shared" si="20"/>
        <v>0</v>
      </c>
      <c r="L22" s="346">
        <f>B6-B12-B17-B22</f>
        <v>0</v>
      </c>
      <c r="M22" s="345">
        <f t="shared" ref="M22:S22" si="21">C6-C12-C17-C22</f>
        <v>0</v>
      </c>
      <c r="N22" s="345">
        <f t="shared" si="21"/>
        <v>0</v>
      </c>
      <c r="O22" s="345">
        <f t="shared" si="21"/>
        <v>0</v>
      </c>
      <c r="P22" s="345">
        <f t="shared" si="21"/>
        <v>0</v>
      </c>
      <c r="Q22" s="345">
        <f t="shared" si="21"/>
        <v>0</v>
      </c>
      <c r="R22" s="345">
        <f t="shared" si="21"/>
        <v>0</v>
      </c>
      <c r="S22" s="345">
        <f t="shared" si="21"/>
        <v>0</v>
      </c>
      <c r="T22" s="349">
        <f t="shared" ref="T22:T23" si="22">SUM(B22:I22)-J22</f>
        <v>0</v>
      </c>
      <c r="V22" s="345">
        <f>B22-B47</f>
        <v>0</v>
      </c>
      <c r="W22" s="345">
        <f t="shared" ref="W22:AB22" si="23">C22-C47</f>
        <v>0</v>
      </c>
      <c r="X22" s="345">
        <f t="shared" si="23"/>
        <v>0</v>
      </c>
      <c r="Y22" s="345">
        <f t="shared" si="23"/>
        <v>0</v>
      </c>
      <c r="Z22" s="345">
        <f t="shared" si="23"/>
        <v>0</v>
      </c>
      <c r="AA22" s="345">
        <f t="shared" si="23"/>
        <v>0</v>
      </c>
      <c r="AB22" s="345">
        <f t="shared" si="23"/>
        <v>0</v>
      </c>
      <c r="AC22" s="345">
        <f>I22-I47</f>
        <v>0</v>
      </c>
      <c r="AD22" s="349">
        <f>J22-J47</f>
        <v>0</v>
      </c>
      <c r="AG22" s="344"/>
      <c r="AH22" s="344"/>
      <c r="AI22" s="344"/>
      <c r="AJ22" s="344"/>
      <c r="AK22" s="344"/>
      <c r="AL22" s="344"/>
    </row>
    <row r="23" spans="1:40" ht="15" customHeight="1" thickBot="1" x14ac:dyDescent="0.3">
      <c r="A23" s="25" t="s">
        <v>30</v>
      </c>
      <c r="B23" s="26">
        <f>B10-B15-B20</f>
        <v>0</v>
      </c>
      <c r="C23" s="26">
        <f t="shared" ref="C23:J23" si="24">C10-C15-C20</f>
        <v>0</v>
      </c>
      <c r="D23" s="26">
        <f t="shared" si="24"/>
        <v>0</v>
      </c>
      <c r="E23" s="26">
        <f t="shared" si="24"/>
        <v>0</v>
      </c>
      <c r="F23" s="26">
        <f t="shared" si="24"/>
        <v>0</v>
      </c>
      <c r="G23" s="26">
        <f t="shared" si="24"/>
        <v>0</v>
      </c>
      <c r="H23" s="26">
        <f t="shared" si="24"/>
        <v>0</v>
      </c>
      <c r="I23" s="26">
        <f t="shared" si="24"/>
        <v>0</v>
      </c>
      <c r="J23" s="17">
        <f t="shared" si="24"/>
        <v>0</v>
      </c>
      <c r="L23" s="346">
        <f>B10-B15-B20-B23</f>
        <v>0</v>
      </c>
      <c r="M23" s="345">
        <f t="shared" ref="M23:S23" si="25">C10-C15-C20-C23</f>
        <v>0</v>
      </c>
      <c r="N23" s="345">
        <f t="shared" si="25"/>
        <v>0</v>
      </c>
      <c r="O23" s="345">
        <f t="shared" si="25"/>
        <v>0</v>
      </c>
      <c r="P23" s="345">
        <f t="shared" si="25"/>
        <v>0</v>
      </c>
      <c r="Q23" s="345">
        <f t="shared" si="25"/>
        <v>0</v>
      </c>
      <c r="R23" s="345">
        <f t="shared" si="25"/>
        <v>0</v>
      </c>
      <c r="S23" s="345">
        <f t="shared" si="25"/>
        <v>0</v>
      </c>
      <c r="T23" s="349">
        <f t="shared" si="22"/>
        <v>0</v>
      </c>
      <c r="AF23" s="346">
        <f>B23-'BS old'!$F$31</f>
        <v>0</v>
      </c>
      <c r="AG23" s="345">
        <f>C23-'BS old'!$F$32</f>
        <v>0</v>
      </c>
      <c r="AH23" s="345">
        <f>D23-'BS old'!$F$33</f>
        <v>0</v>
      </c>
      <c r="AI23" s="345">
        <f>E23-'BS old'!$F$34</f>
        <v>0</v>
      </c>
      <c r="AJ23" s="345">
        <f>F23-'BS old'!$F$35</f>
        <v>0</v>
      </c>
      <c r="AK23" s="345">
        <f>G23-'BS old'!$F$36</f>
        <v>0</v>
      </c>
      <c r="AL23" s="345">
        <f>H23-'BS old'!$F$37</f>
        <v>0</v>
      </c>
      <c r="AM23" s="345">
        <f>I23-'BS old'!$F$38</f>
        <v>0</v>
      </c>
      <c r="AN23" s="349">
        <f>J23-'BS old'!$F$30</f>
        <v>0</v>
      </c>
    </row>
    <row r="24" spans="1:40" ht="15.75" thickTop="1" x14ac:dyDescent="0.25">
      <c r="A24" s="20"/>
      <c r="B24" s="20"/>
      <c r="C24" s="20"/>
      <c r="D24" s="20"/>
      <c r="E24" s="20"/>
      <c r="F24" s="20"/>
      <c r="G24" s="20"/>
      <c r="H24" s="20"/>
      <c r="I24" s="20"/>
      <c r="J24" s="20"/>
    </row>
    <row r="25" spans="1:40" x14ac:dyDescent="0.25">
      <c r="A25" s="20"/>
      <c r="B25" s="20"/>
      <c r="C25" s="20"/>
      <c r="D25" s="20"/>
      <c r="E25" s="20"/>
      <c r="F25" s="20"/>
      <c r="G25" s="20"/>
      <c r="H25" s="20"/>
      <c r="I25" s="20"/>
      <c r="J25" s="20"/>
    </row>
    <row r="26" spans="1:40" ht="15.75" thickBot="1" x14ac:dyDescent="0.3">
      <c r="A26" s="20" t="s">
        <v>15</v>
      </c>
      <c r="B26" s="20"/>
      <c r="C26" s="20"/>
      <c r="D26" s="20"/>
      <c r="E26" s="20"/>
      <c r="F26" s="20"/>
      <c r="G26" s="20"/>
      <c r="H26" s="20"/>
      <c r="I26" s="20"/>
      <c r="J26" s="20"/>
    </row>
    <row r="27" spans="1:40" ht="16.5" thickTop="1" thickBot="1" x14ac:dyDescent="0.3">
      <c r="A27" s="1502" t="s">
        <v>55</v>
      </c>
      <c r="B27" s="1504" t="s">
        <v>3</v>
      </c>
      <c r="C27" s="1510"/>
      <c r="D27" s="1510"/>
      <c r="E27" s="1510"/>
      <c r="F27" s="1510"/>
      <c r="G27" s="1510"/>
      <c r="H27" s="1510"/>
      <c r="I27" s="1510"/>
      <c r="J27" s="1505"/>
      <c r="K27" s="352"/>
    </row>
    <row r="28" spans="1:40" ht="60.75" customHeight="1" thickTop="1" thickBot="1" x14ac:dyDescent="0.3">
      <c r="A28" s="1509"/>
      <c r="B28" s="136" t="s">
        <v>51</v>
      </c>
      <c r="C28" s="137" t="s">
        <v>495</v>
      </c>
      <c r="D28" s="136" t="s">
        <v>52</v>
      </c>
      <c r="E28" s="137" t="s">
        <v>494</v>
      </c>
      <c r="F28" s="136" t="s">
        <v>53</v>
      </c>
      <c r="G28" s="136" t="s">
        <v>54</v>
      </c>
      <c r="H28" s="137" t="s">
        <v>446</v>
      </c>
      <c r="I28" s="136" t="s">
        <v>447</v>
      </c>
      <c r="J28" s="136" t="s">
        <v>14</v>
      </c>
    </row>
    <row r="29" spans="1:40" ht="15" customHeight="1" thickTop="1" thickBot="1" x14ac:dyDescent="0.3">
      <c r="A29" s="41" t="s">
        <v>25</v>
      </c>
      <c r="B29" s="42"/>
      <c r="C29" s="42"/>
      <c r="D29" s="42"/>
      <c r="E29" s="42"/>
      <c r="F29" s="42"/>
      <c r="G29" s="42"/>
      <c r="H29" s="42"/>
      <c r="I29" s="42"/>
      <c r="J29" s="43"/>
      <c r="K29" s="352"/>
    </row>
    <row r="30" spans="1:40" ht="15" customHeight="1" thickTop="1" thickBot="1" x14ac:dyDescent="0.3">
      <c r="A30" s="44" t="s">
        <v>26</v>
      </c>
      <c r="B30" s="22"/>
      <c r="C30" s="22"/>
      <c r="D30" s="22"/>
      <c r="E30" s="22"/>
      <c r="F30" s="45"/>
      <c r="G30" s="22"/>
      <c r="H30" s="22"/>
      <c r="I30" s="22"/>
      <c r="J30" s="15">
        <f>SUM(B30:H30)</f>
        <v>0</v>
      </c>
      <c r="T30" s="349">
        <f>SUM(B30:I30)-J30</f>
        <v>0</v>
      </c>
    </row>
    <row r="31" spans="1:40" ht="15" customHeight="1" thickBot="1" x14ac:dyDescent="0.3">
      <c r="A31" s="14" t="s">
        <v>27</v>
      </c>
      <c r="B31" s="22"/>
      <c r="C31" s="22"/>
      <c r="D31" s="22"/>
      <c r="E31" s="22"/>
      <c r="F31" s="46"/>
      <c r="G31" s="22"/>
      <c r="H31" s="22"/>
      <c r="I31" s="22"/>
      <c r="J31" s="15">
        <f t="shared" ref="J31:J33" si="26">SUM(B31:H31)</f>
        <v>0</v>
      </c>
      <c r="T31" s="349">
        <f t="shared" ref="T31:T33" si="27">SUM(B31:I31)-J31</f>
        <v>0</v>
      </c>
    </row>
    <row r="32" spans="1:40" ht="15" customHeight="1" thickBot="1" x14ac:dyDescent="0.3">
      <c r="A32" s="14" t="s">
        <v>28</v>
      </c>
      <c r="B32" s="22"/>
      <c r="C32" s="22"/>
      <c r="D32" s="22"/>
      <c r="E32" s="22"/>
      <c r="F32" s="46"/>
      <c r="G32" s="22"/>
      <c r="H32" s="22"/>
      <c r="I32" s="22"/>
      <c r="J32" s="15">
        <f t="shared" si="26"/>
        <v>0</v>
      </c>
      <c r="T32" s="349">
        <f t="shared" si="27"/>
        <v>0</v>
      </c>
    </row>
    <row r="33" spans="1:40" ht="15" customHeight="1" thickBot="1" x14ac:dyDescent="0.3">
      <c r="A33" s="14" t="s">
        <v>29</v>
      </c>
      <c r="B33" s="22"/>
      <c r="C33" s="22"/>
      <c r="D33" s="22"/>
      <c r="E33" s="22"/>
      <c r="F33" s="46"/>
      <c r="G33" s="22"/>
      <c r="H33" s="22"/>
      <c r="I33" s="22"/>
      <c r="J33" s="15">
        <f t="shared" si="26"/>
        <v>0</v>
      </c>
      <c r="T33" s="349">
        <f t="shared" si="27"/>
        <v>0</v>
      </c>
    </row>
    <row r="34" spans="1:40" ht="15" customHeight="1" thickBot="1" x14ac:dyDescent="0.3">
      <c r="A34" s="25" t="s">
        <v>30</v>
      </c>
      <c r="B34" s="26">
        <f>B30+B31-B32+B33</f>
        <v>0</v>
      </c>
      <c r="C34" s="26">
        <f>C30+C31-C32+C33</f>
        <v>0</v>
      </c>
      <c r="D34" s="26">
        <f>D30+D31-D32+D33</f>
        <v>0</v>
      </c>
      <c r="E34" s="26">
        <f t="shared" ref="E34:H34" si="28">E30+E31-E32+E33</f>
        <v>0</v>
      </c>
      <c r="F34" s="26">
        <f t="shared" si="28"/>
        <v>0</v>
      </c>
      <c r="G34" s="26">
        <f t="shared" si="28"/>
        <v>0</v>
      </c>
      <c r="H34" s="26">
        <f t="shared" si="28"/>
        <v>0</v>
      </c>
      <c r="I34" s="26">
        <f>I30+I31-I32+I33</f>
        <v>0</v>
      </c>
      <c r="J34" s="17">
        <f>J30+J31-J32+J33</f>
        <v>0</v>
      </c>
      <c r="L34" s="346">
        <f>B30+B31-B32+B33-B34</f>
        <v>0</v>
      </c>
      <c r="M34" s="345">
        <f t="shared" ref="M34:T34" si="29">C30+C31-C32+C33-C34</f>
        <v>0</v>
      </c>
      <c r="N34" s="345">
        <f t="shared" si="29"/>
        <v>0</v>
      </c>
      <c r="O34" s="345">
        <f t="shared" si="29"/>
        <v>0</v>
      </c>
      <c r="P34" s="345">
        <f t="shared" si="29"/>
        <v>0</v>
      </c>
      <c r="Q34" s="345">
        <f t="shared" si="29"/>
        <v>0</v>
      </c>
      <c r="R34" s="345">
        <f t="shared" si="29"/>
        <v>0</v>
      </c>
      <c r="S34" s="345">
        <f t="shared" si="29"/>
        <v>0</v>
      </c>
      <c r="T34" s="345">
        <f t="shared" si="29"/>
        <v>0</v>
      </c>
    </row>
    <row r="35" spans="1:40" ht="15" customHeight="1" thickTop="1" thickBot="1" x14ac:dyDescent="0.3">
      <c r="A35" s="41" t="s">
        <v>31</v>
      </c>
      <c r="B35" s="42"/>
      <c r="C35" s="42"/>
      <c r="D35" s="42"/>
      <c r="E35" s="42"/>
      <c r="F35" s="42"/>
      <c r="G35" s="42"/>
      <c r="H35" s="42"/>
      <c r="I35" s="42"/>
      <c r="J35" s="43"/>
      <c r="L35" s="343"/>
      <c r="T35" s="349"/>
    </row>
    <row r="36" spans="1:40" ht="15" customHeight="1" thickTop="1" thickBot="1" x14ac:dyDescent="0.3">
      <c r="A36" s="44" t="s">
        <v>32</v>
      </c>
      <c r="B36" s="22"/>
      <c r="C36" s="22"/>
      <c r="D36" s="22"/>
      <c r="E36" s="22"/>
      <c r="F36" s="22"/>
      <c r="G36" s="22"/>
      <c r="H36" s="22"/>
      <c r="I36" s="22"/>
      <c r="J36" s="15">
        <f>SUM(B36:H36)</f>
        <v>0</v>
      </c>
      <c r="L36" s="343"/>
      <c r="T36" s="349">
        <f t="shared" ref="T36:T38" si="30">SUM(B36:I36)-J36</f>
        <v>0</v>
      </c>
    </row>
    <row r="37" spans="1:40" ht="15" customHeight="1" thickBot="1" x14ac:dyDescent="0.3">
      <c r="A37" s="14" t="s">
        <v>27</v>
      </c>
      <c r="B37" s="22"/>
      <c r="C37" s="22"/>
      <c r="D37" s="22"/>
      <c r="E37" s="22"/>
      <c r="F37" s="22"/>
      <c r="G37" s="22"/>
      <c r="H37" s="22"/>
      <c r="I37" s="22"/>
      <c r="J37" s="15">
        <f t="shared" ref="J37:J38" si="31">SUM(B37:H37)</f>
        <v>0</v>
      </c>
      <c r="L37" s="343"/>
      <c r="T37" s="349">
        <f t="shared" si="30"/>
        <v>0</v>
      </c>
    </row>
    <row r="38" spans="1:40" ht="15" customHeight="1" thickBot="1" x14ac:dyDescent="0.3">
      <c r="A38" s="14" t="s">
        <v>28</v>
      </c>
      <c r="B38" s="22"/>
      <c r="C38" s="22"/>
      <c r="D38" s="22"/>
      <c r="E38" s="22"/>
      <c r="F38" s="22"/>
      <c r="G38" s="22"/>
      <c r="H38" s="22"/>
      <c r="I38" s="22"/>
      <c r="J38" s="15">
        <f t="shared" si="31"/>
        <v>0</v>
      </c>
      <c r="L38" s="343"/>
      <c r="T38" s="349">
        <f t="shared" si="30"/>
        <v>0</v>
      </c>
    </row>
    <row r="39" spans="1:40" ht="15" customHeight="1" thickBot="1" x14ac:dyDescent="0.3">
      <c r="A39" s="25" t="s">
        <v>30</v>
      </c>
      <c r="B39" s="26">
        <f>B36+B37-B38</f>
        <v>0</v>
      </c>
      <c r="C39" s="26">
        <f>C36+C37-C38</f>
        <v>0</v>
      </c>
      <c r="D39" s="26">
        <f t="shared" ref="D39:I39" si="32">D36+D37-D38</f>
        <v>0</v>
      </c>
      <c r="E39" s="26">
        <f t="shared" si="32"/>
        <v>0</v>
      </c>
      <c r="F39" s="26">
        <f t="shared" si="32"/>
        <v>0</v>
      </c>
      <c r="G39" s="26">
        <f t="shared" si="32"/>
        <v>0</v>
      </c>
      <c r="H39" s="26">
        <f t="shared" si="32"/>
        <v>0</v>
      </c>
      <c r="I39" s="26">
        <f t="shared" si="32"/>
        <v>0</v>
      </c>
      <c r="J39" s="17">
        <f>J36+J37-J38</f>
        <v>0</v>
      </c>
      <c r="L39" s="346">
        <f>B36+B37-B38-B39</f>
        <v>0</v>
      </c>
      <c r="M39" s="345">
        <f t="shared" ref="M39:T39" si="33">C36+C37-C38-C39</f>
        <v>0</v>
      </c>
      <c r="N39" s="345">
        <f t="shared" si="33"/>
        <v>0</v>
      </c>
      <c r="O39" s="345">
        <f t="shared" si="33"/>
        <v>0</v>
      </c>
      <c r="P39" s="345">
        <f t="shared" si="33"/>
        <v>0</v>
      </c>
      <c r="Q39" s="345">
        <f t="shared" si="33"/>
        <v>0</v>
      </c>
      <c r="R39" s="345">
        <f t="shared" si="33"/>
        <v>0</v>
      </c>
      <c r="S39" s="345">
        <f t="shared" si="33"/>
        <v>0</v>
      </c>
      <c r="T39" s="345">
        <f t="shared" si="33"/>
        <v>0</v>
      </c>
    </row>
    <row r="40" spans="1:40" ht="15" customHeight="1" thickTop="1" thickBot="1" x14ac:dyDescent="0.3">
      <c r="A40" s="41" t="s">
        <v>33</v>
      </c>
      <c r="B40" s="42"/>
      <c r="C40" s="42"/>
      <c r="D40" s="42"/>
      <c r="E40" s="42"/>
      <c r="F40" s="42"/>
      <c r="G40" s="42"/>
      <c r="H40" s="42"/>
      <c r="I40" s="42"/>
      <c r="J40" s="43"/>
      <c r="L40" s="343"/>
      <c r="T40" s="349"/>
    </row>
    <row r="41" spans="1:40" ht="15" customHeight="1" thickTop="1" thickBot="1" x14ac:dyDescent="0.3">
      <c r="A41" s="44" t="s">
        <v>32</v>
      </c>
      <c r="B41" s="22"/>
      <c r="C41" s="22"/>
      <c r="D41" s="22"/>
      <c r="E41" s="22"/>
      <c r="F41" s="22"/>
      <c r="G41" s="22"/>
      <c r="H41" s="22"/>
      <c r="I41" s="22"/>
      <c r="J41" s="15">
        <f>SUM(B41:H41)</f>
        <v>0</v>
      </c>
      <c r="L41" s="343"/>
      <c r="T41" s="349">
        <f t="shared" ref="T41:T43" si="34">SUM(B41:I41)-J41</f>
        <v>0</v>
      </c>
    </row>
    <row r="42" spans="1:40" ht="15" customHeight="1" thickBot="1" x14ac:dyDescent="0.3">
      <c r="A42" s="14" t="s">
        <v>27</v>
      </c>
      <c r="B42" s="22"/>
      <c r="C42" s="22"/>
      <c r="D42" s="22"/>
      <c r="E42" s="22"/>
      <c r="F42" s="22"/>
      <c r="G42" s="22"/>
      <c r="H42" s="22"/>
      <c r="I42" s="22"/>
      <c r="J42" s="15">
        <f t="shared" ref="J42:J43" si="35">SUM(B42:H42)</f>
        <v>0</v>
      </c>
      <c r="L42" s="343"/>
      <c r="T42" s="349">
        <f t="shared" si="34"/>
        <v>0</v>
      </c>
    </row>
    <row r="43" spans="1:40" ht="15" customHeight="1" thickBot="1" x14ac:dyDescent="0.3">
      <c r="A43" s="14" t="s">
        <v>28</v>
      </c>
      <c r="B43" s="22"/>
      <c r="C43" s="22"/>
      <c r="D43" s="22"/>
      <c r="E43" s="22"/>
      <c r="F43" s="22"/>
      <c r="G43" s="22"/>
      <c r="H43" s="22"/>
      <c r="I43" s="22"/>
      <c r="J43" s="15">
        <f t="shared" si="35"/>
        <v>0</v>
      </c>
      <c r="L43" s="343"/>
      <c r="T43" s="349">
        <f t="shared" si="34"/>
        <v>0</v>
      </c>
    </row>
    <row r="44" spans="1:40" ht="15" customHeight="1" thickBot="1" x14ac:dyDescent="0.3">
      <c r="A44" s="25" t="s">
        <v>30</v>
      </c>
      <c r="B44" s="26">
        <f>B41+B42-B43</f>
        <v>0</v>
      </c>
      <c r="C44" s="26">
        <f>C41+C42-C43</f>
        <v>0</v>
      </c>
      <c r="D44" s="26">
        <f t="shared" ref="D44:I44" si="36">D41+D42-D43</f>
        <v>0</v>
      </c>
      <c r="E44" s="26">
        <f t="shared" si="36"/>
        <v>0</v>
      </c>
      <c r="F44" s="26">
        <f t="shared" si="36"/>
        <v>0</v>
      </c>
      <c r="G44" s="26">
        <f t="shared" si="36"/>
        <v>0</v>
      </c>
      <c r="H44" s="26">
        <f t="shared" si="36"/>
        <v>0</v>
      </c>
      <c r="I44" s="26">
        <f t="shared" si="36"/>
        <v>0</v>
      </c>
      <c r="J44" s="17">
        <f>J41+J42-J43</f>
        <v>0</v>
      </c>
      <c r="L44" s="346">
        <f>B41+B42-B43-B44</f>
        <v>0</v>
      </c>
      <c r="M44" s="345">
        <f t="shared" ref="M44:T44" si="37">C41+C42-C43-C44</f>
        <v>0</v>
      </c>
      <c r="N44" s="345">
        <f t="shared" si="37"/>
        <v>0</v>
      </c>
      <c r="O44" s="345">
        <f t="shared" si="37"/>
        <v>0</v>
      </c>
      <c r="P44" s="345">
        <f t="shared" si="37"/>
        <v>0</v>
      </c>
      <c r="Q44" s="345">
        <f t="shared" si="37"/>
        <v>0</v>
      </c>
      <c r="R44" s="345">
        <f t="shared" si="37"/>
        <v>0</v>
      </c>
      <c r="S44" s="345">
        <f t="shared" si="37"/>
        <v>0</v>
      </c>
      <c r="T44" s="345">
        <f t="shared" si="37"/>
        <v>0</v>
      </c>
    </row>
    <row r="45" spans="1:40" ht="15" customHeight="1" thickTop="1" thickBot="1" x14ac:dyDescent="0.3">
      <c r="A45" s="41" t="s">
        <v>34</v>
      </c>
      <c r="B45" s="42"/>
      <c r="C45" s="42"/>
      <c r="D45" s="42"/>
      <c r="E45" s="42"/>
      <c r="F45" s="42"/>
      <c r="G45" s="42"/>
      <c r="H45" s="42"/>
      <c r="I45" s="42"/>
      <c r="J45" s="43"/>
      <c r="L45" s="343"/>
      <c r="T45" s="349"/>
    </row>
    <row r="46" spans="1:40" ht="15" customHeight="1" thickTop="1" thickBot="1" x14ac:dyDescent="0.3">
      <c r="A46" s="44" t="s">
        <v>32</v>
      </c>
      <c r="B46" s="22">
        <f>B30-B36-B41</f>
        <v>0</v>
      </c>
      <c r="C46" s="22">
        <f t="shared" ref="C46:J46" si="38">C30-C36-C41</f>
        <v>0</v>
      </c>
      <c r="D46" s="22">
        <f t="shared" si="38"/>
        <v>0</v>
      </c>
      <c r="E46" s="22">
        <f t="shared" si="38"/>
        <v>0</v>
      </c>
      <c r="F46" s="22">
        <f t="shared" si="38"/>
        <v>0</v>
      </c>
      <c r="G46" s="22">
        <f t="shared" si="38"/>
        <v>0</v>
      </c>
      <c r="H46" s="22">
        <f t="shared" si="38"/>
        <v>0</v>
      </c>
      <c r="I46" s="22">
        <f t="shared" si="38"/>
        <v>0</v>
      </c>
      <c r="J46" s="15">
        <f t="shared" si="38"/>
        <v>0</v>
      </c>
      <c r="L46" s="346">
        <f>B30-B36-B41-B46</f>
        <v>0</v>
      </c>
      <c r="M46" s="345">
        <f t="shared" ref="M46:S46" si="39">C30-C36-C41-C46</f>
        <v>0</v>
      </c>
      <c r="N46" s="345">
        <f t="shared" si="39"/>
        <v>0</v>
      </c>
      <c r="O46" s="345">
        <f t="shared" si="39"/>
        <v>0</v>
      </c>
      <c r="P46" s="345">
        <f t="shared" si="39"/>
        <v>0</v>
      </c>
      <c r="Q46" s="345">
        <f t="shared" si="39"/>
        <v>0</v>
      </c>
      <c r="R46" s="345">
        <f t="shared" si="39"/>
        <v>0</v>
      </c>
      <c r="S46" s="345">
        <f t="shared" si="39"/>
        <v>0</v>
      </c>
      <c r="T46" s="349">
        <f t="shared" ref="T46:T47" si="40">SUM(B46:I46)-J46</f>
        <v>0</v>
      </c>
    </row>
    <row r="47" spans="1:40" ht="15" customHeight="1" thickBot="1" x14ac:dyDescent="0.3">
      <c r="A47" s="25" t="s">
        <v>30</v>
      </c>
      <c r="B47" s="26">
        <f>B34-B39-B44</f>
        <v>0</v>
      </c>
      <c r="C47" s="26">
        <f t="shared" ref="C47:J47" si="41">C34-C39-C44</f>
        <v>0</v>
      </c>
      <c r="D47" s="26">
        <f t="shared" si="41"/>
        <v>0</v>
      </c>
      <c r="E47" s="26">
        <f t="shared" si="41"/>
        <v>0</v>
      </c>
      <c r="F47" s="26">
        <f t="shared" si="41"/>
        <v>0</v>
      </c>
      <c r="G47" s="26">
        <f t="shared" si="41"/>
        <v>0</v>
      </c>
      <c r="H47" s="26">
        <f t="shared" si="41"/>
        <v>0</v>
      </c>
      <c r="I47" s="26">
        <f t="shared" si="41"/>
        <v>0</v>
      </c>
      <c r="J47" s="17">
        <f t="shared" si="41"/>
        <v>0</v>
      </c>
      <c r="L47" s="346">
        <f>B34-B39-B44-B47</f>
        <v>0</v>
      </c>
      <c r="M47" s="345">
        <f t="shared" ref="M47:S47" si="42">C34-C39-C44-C47</f>
        <v>0</v>
      </c>
      <c r="N47" s="345">
        <f t="shared" si="42"/>
        <v>0</v>
      </c>
      <c r="O47" s="345">
        <f t="shared" si="42"/>
        <v>0</v>
      </c>
      <c r="P47" s="345">
        <f t="shared" si="42"/>
        <v>0</v>
      </c>
      <c r="Q47" s="345">
        <f t="shared" si="42"/>
        <v>0</v>
      </c>
      <c r="R47" s="345">
        <f t="shared" si="42"/>
        <v>0</v>
      </c>
      <c r="S47" s="345">
        <f t="shared" si="42"/>
        <v>0</v>
      </c>
      <c r="T47" s="349">
        <f t="shared" si="40"/>
        <v>0</v>
      </c>
      <c r="AF47" s="346">
        <f>B47-'BS old'!$G$31</f>
        <v>0</v>
      </c>
      <c r="AG47" s="345">
        <f>C47-'BS old'!$G$32</f>
        <v>0</v>
      </c>
      <c r="AH47" s="345">
        <f>D47-'BS old'!$G$33</f>
        <v>0</v>
      </c>
      <c r="AI47" s="345">
        <f>E47-'BS old'!$G$34</f>
        <v>0</v>
      </c>
      <c r="AJ47" s="345">
        <f>F47-'BS old'!$G$35</f>
        <v>0</v>
      </c>
      <c r="AK47" s="345">
        <f>G47-'BS old'!$G$36</f>
        <v>0</v>
      </c>
      <c r="AL47" s="345">
        <f>H47-'BS old'!$G$37</f>
        <v>0</v>
      </c>
      <c r="AM47" s="345">
        <f>I47-'BS old'!$G$38</f>
        <v>0</v>
      </c>
      <c r="AN47" s="349">
        <f>J47-'BS old'!$G$30</f>
        <v>0</v>
      </c>
    </row>
    <row r="48" spans="1:40" ht="15.75" thickTop="1" x14ac:dyDescent="0.25">
      <c r="A48" s="18"/>
      <c r="B48" s="18"/>
      <c r="C48" s="18"/>
      <c r="D48" s="18"/>
      <c r="E48" s="18"/>
      <c r="F48" s="18"/>
      <c r="G48" s="18"/>
      <c r="H48" s="18"/>
      <c r="I48" s="18"/>
      <c r="J48" s="18"/>
    </row>
    <row r="49" spans="1:10" x14ac:dyDescent="0.25">
      <c r="A49" s="18"/>
      <c r="B49" s="18"/>
      <c r="C49" s="18"/>
      <c r="D49" s="18"/>
      <c r="E49" s="18"/>
      <c r="F49" s="18"/>
      <c r="G49" s="18"/>
      <c r="H49" s="18"/>
      <c r="I49" s="18"/>
      <c r="J49" s="18"/>
    </row>
    <row r="50" spans="1:10" x14ac:dyDescent="0.25">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V6:AD22 AF10:AN29">
    <cfRule type="cellIs" dxfId="236" priority="61" operator="lessThan">
      <formula>0</formula>
    </cfRule>
    <cfRule type="cellIs" dxfId="235" priority="62" operator="greaterThan">
      <formula>0</formula>
    </cfRule>
  </conditionalFormatting>
  <conditionalFormatting sqref="L30:T47">
    <cfRule type="cellIs" dxfId="234" priority="59" operator="lessThan">
      <formula>0</formula>
    </cfRule>
    <cfRule type="cellIs" dxfId="233" priority="60" operator="greaterThan">
      <formula>0</formula>
    </cfRule>
  </conditionalFormatting>
  <conditionalFormatting sqref="AF30:AN47">
    <cfRule type="cellIs" dxfId="232" priority="57" operator="lessThan">
      <formula>0</formula>
    </cfRule>
    <cfRule type="cellIs" dxfId="231" priority="58" operator="greaterThan">
      <formula>0</formula>
    </cfRule>
  </conditionalFormatting>
  <conditionalFormatting sqref="L30:T47">
    <cfRule type="cellIs" dxfId="230" priority="55" operator="lessThan">
      <formula>0</formula>
    </cfRule>
    <cfRule type="cellIs" dxfId="229" priority="56" operator="greaterThan">
      <formula>0</formula>
    </cfRule>
  </conditionalFormatting>
  <conditionalFormatting sqref="L6:T23">
    <cfRule type="cellIs" dxfId="228" priority="53" operator="lessThan">
      <formula>0</formula>
    </cfRule>
    <cfRule type="cellIs" dxfId="227" priority="54" operator="greaterThan">
      <formula>0</formula>
    </cfRule>
  </conditionalFormatting>
  <conditionalFormatting sqref="L30:T47">
    <cfRule type="cellIs" dxfId="226" priority="51" operator="lessThan">
      <formula>0</formula>
    </cfRule>
    <cfRule type="cellIs" dxfId="225" priority="52" operator="greaterThan">
      <formula>0</formula>
    </cfRule>
  </conditionalFormatting>
  <conditionalFormatting sqref="L30:T47">
    <cfRule type="cellIs" dxfId="224" priority="49" operator="lessThan">
      <formula>0</formula>
    </cfRule>
    <cfRule type="cellIs" dxfId="223" priority="50" operator="greaterThan">
      <formula>0</formula>
    </cfRule>
  </conditionalFormatting>
  <conditionalFormatting sqref="L6:T23">
    <cfRule type="cellIs" dxfId="222" priority="47" operator="lessThan">
      <formula>0</formula>
    </cfRule>
    <cfRule type="cellIs" dxfId="221" priority="48" operator="greaterThan">
      <formula>0</formula>
    </cfRule>
  </conditionalFormatting>
  <conditionalFormatting sqref="L30:T47">
    <cfRule type="cellIs" dxfId="220" priority="45" operator="lessThan">
      <formula>0</formula>
    </cfRule>
    <cfRule type="cellIs" dxfId="219" priority="46" operator="greaterThan">
      <formula>0</formula>
    </cfRule>
  </conditionalFormatting>
  <conditionalFormatting sqref="L30:T47">
    <cfRule type="cellIs" dxfId="218" priority="43" operator="lessThan">
      <formula>0</formula>
    </cfRule>
    <cfRule type="cellIs" dxfId="217" priority="44" operator="greaterThan">
      <formula>0</formula>
    </cfRule>
  </conditionalFormatting>
  <conditionalFormatting sqref="M10:T10 L15:T15 L20:T20 M11:S14 L10:L14 L16:S19 L21:S23">
    <cfRule type="cellIs" dxfId="216" priority="41" operator="lessThan">
      <formula>0</formula>
    </cfRule>
    <cfRule type="cellIs" dxfId="215" priority="42" operator="greaterThan">
      <formula>0</formula>
    </cfRule>
  </conditionalFormatting>
  <conditionalFormatting sqref="T10">
    <cfRule type="cellIs" dxfId="214" priority="39" operator="lessThan">
      <formula>0</formula>
    </cfRule>
    <cfRule type="cellIs" dxfId="213" priority="40" operator="greaterThan">
      <formula>0</formula>
    </cfRule>
  </conditionalFormatting>
  <conditionalFormatting sqref="T15">
    <cfRule type="cellIs" dxfId="212" priority="37" operator="lessThan">
      <formula>0</formula>
    </cfRule>
    <cfRule type="cellIs" dxfId="211" priority="38" operator="greaterThan">
      <formula>0</formula>
    </cfRule>
  </conditionalFormatting>
  <conditionalFormatting sqref="T20">
    <cfRule type="cellIs" dxfId="210" priority="35" operator="lessThan">
      <formula>0</formula>
    </cfRule>
    <cfRule type="cellIs" dxfId="209" priority="36" operator="greaterThan">
      <formula>0</formula>
    </cfRule>
  </conditionalFormatting>
  <conditionalFormatting sqref="T10">
    <cfRule type="cellIs" dxfId="208" priority="33" operator="lessThan">
      <formula>0</formula>
    </cfRule>
    <cfRule type="cellIs" dxfId="207" priority="34" operator="greaterThan">
      <formula>0</formula>
    </cfRule>
  </conditionalFormatting>
  <conditionalFormatting sqref="T15">
    <cfRule type="cellIs" dxfId="206" priority="31" operator="lessThan">
      <formula>0</formula>
    </cfRule>
    <cfRule type="cellIs" dxfId="205" priority="32" operator="greaterThan">
      <formula>0</formula>
    </cfRule>
  </conditionalFormatting>
  <conditionalFormatting sqref="T15">
    <cfRule type="cellIs" dxfId="204" priority="29" operator="lessThan">
      <formula>0</formula>
    </cfRule>
    <cfRule type="cellIs" dxfId="203" priority="30" operator="greaterThan">
      <formula>0</formula>
    </cfRule>
  </conditionalFormatting>
  <conditionalFormatting sqref="T20">
    <cfRule type="cellIs" dxfId="202" priority="27" operator="lessThan">
      <formula>0</formula>
    </cfRule>
    <cfRule type="cellIs" dxfId="201" priority="28" operator="greaterThan">
      <formula>0</formula>
    </cfRule>
  </conditionalFormatting>
  <conditionalFormatting sqref="T20">
    <cfRule type="cellIs" dxfId="200" priority="25" operator="lessThan">
      <formula>0</formula>
    </cfRule>
    <cfRule type="cellIs" dxfId="199" priority="26" operator="greaterThan">
      <formula>0</formula>
    </cfRule>
  </conditionalFormatting>
  <conditionalFormatting sqref="T20">
    <cfRule type="cellIs" dxfId="198" priority="23" operator="lessThan">
      <formula>0</formula>
    </cfRule>
    <cfRule type="cellIs" dxfId="197" priority="24" operator="greaterThan">
      <formula>0</formula>
    </cfRule>
  </conditionalFormatting>
  <conditionalFormatting sqref="L30:T47">
    <cfRule type="cellIs" dxfId="196" priority="21" operator="lessThan">
      <formula>0</formula>
    </cfRule>
    <cfRule type="cellIs" dxfId="195" priority="22" operator="greaterThan">
      <formula>0</formula>
    </cfRule>
  </conditionalFormatting>
  <conditionalFormatting sqref="M34:T34 L39:T39 L44:T44 M35:S38 L34:L38 L40:S43 L45:S47">
    <cfRule type="cellIs" dxfId="194" priority="19" operator="lessThan">
      <formula>0</formula>
    </cfRule>
    <cfRule type="cellIs" dxfId="193" priority="20" operator="greaterThan">
      <formula>0</formula>
    </cfRule>
  </conditionalFormatting>
  <conditionalFormatting sqref="T34">
    <cfRule type="cellIs" dxfId="192" priority="17" operator="lessThan">
      <formula>0</formula>
    </cfRule>
    <cfRule type="cellIs" dxfId="191" priority="18" operator="greaterThan">
      <formula>0</formula>
    </cfRule>
  </conditionalFormatting>
  <conditionalFormatting sqref="T39">
    <cfRule type="cellIs" dxfId="190" priority="15" operator="lessThan">
      <formula>0</formula>
    </cfRule>
    <cfRule type="cellIs" dxfId="189" priority="16" operator="greaterThan">
      <formula>0</formula>
    </cfRule>
  </conditionalFormatting>
  <conditionalFormatting sqref="T44">
    <cfRule type="cellIs" dxfId="188" priority="13" operator="lessThan">
      <formula>0</formula>
    </cfRule>
    <cfRule type="cellIs" dxfId="187" priority="14" operator="greaterThan">
      <formula>0</formula>
    </cfRule>
  </conditionalFormatting>
  <conditionalFormatting sqref="T34">
    <cfRule type="cellIs" dxfId="186" priority="11" operator="lessThan">
      <formula>0</formula>
    </cfRule>
    <cfRule type="cellIs" dxfId="185" priority="12" operator="greaterThan">
      <formula>0</formula>
    </cfRule>
  </conditionalFormatting>
  <conditionalFormatting sqref="T39">
    <cfRule type="cellIs" dxfId="184" priority="9" operator="lessThan">
      <formula>0</formula>
    </cfRule>
    <cfRule type="cellIs" dxfId="183" priority="10" operator="greaterThan">
      <formula>0</formula>
    </cfRule>
  </conditionalFormatting>
  <conditionalFormatting sqref="T39">
    <cfRule type="cellIs" dxfId="182" priority="7" operator="lessThan">
      <formula>0</formula>
    </cfRule>
    <cfRule type="cellIs" dxfId="181" priority="8" operator="greaterThan">
      <formula>0</formula>
    </cfRule>
  </conditionalFormatting>
  <conditionalFormatting sqref="T44">
    <cfRule type="cellIs" dxfId="180" priority="5" operator="lessThan">
      <formula>0</formula>
    </cfRule>
    <cfRule type="cellIs" dxfId="179" priority="6" operator="greaterThan">
      <formula>0</formula>
    </cfRule>
  </conditionalFormatting>
  <conditionalFormatting sqref="T44">
    <cfRule type="cellIs" dxfId="178" priority="3" operator="lessThan">
      <formula>0</formula>
    </cfRule>
    <cfRule type="cellIs" dxfId="177" priority="4" operator="greaterThan">
      <formula>0</formula>
    </cfRule>
  </conditionalFormatting>
  <conditionalFormatting sqref="T44">
    <cfRule type="cellIs" dxfId="176" priority="1" operator="lessThan">
      <formula>0</formula>
    </cfRule>
    <cfRule type="cellIs" dxfId="175" priority="2" operator="greaterThan">
      <formula>0</formula>
    </cfRule>
  </conditionalFormatting>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5" x14ac:dyDescent="0.25"/>
  <cols>
    <col min="1" max="2" width="43.28515625" customWidth="1"/>
    <col min="3" max="3" width="19.140625" customWidth="1"/>
  </cols>
  <sheetData>
    <row r="1" spans="1:2" ht="17.25" thickBot="1" x14ac:dyDescent="0.35">
      <c r="A1" s="1" t="s">
        <v>56</v>
      </c>
    </row>
    <row r="2" spans="1:2" ht="21" customHeight="1" thickTop="1" thickBot="1" x14ac:dyDescent="0.3">
      <c r="A2" s="593" t="s">
        <v>55</v>
      </c>
      <c r="B2" s="11" t="s">
        <v>36</v>
      </c>
    </row>
    <row r="3" spans="1:2" ht="23.25" customHeight="1" thickTop="1" thickBot="1" x14ac:dyDescent="0.3">
      <c r="A3" s="12" t="s">
        <v>57</v>
      </c>
      <c r="B3" s="13"/>
    </row>
    <row r="4" spans="1:2" ht="23.25" customHeight="1" thickBot="1" x14ac:dyDescent="0.3">
      <c r="A4" s="16" t="s">
        <v>58</v>
      </c>
      <c r="B4" s="17"/>
    </row>
    <row r="5" spans="1:2" ht="15.75" thickTop="1" x14ac:dyDescent="0.25"/>
  </sheetData>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5" x14ac:dyDescent="0.25"/>
  <cols>
    <col min="1" max="1" width="21.28515625" customWidth="1"/>
    <col min="2" max="4" width="12.7109375" customWidth="1"/>
    <col min="5" max="5" width="14.28515625" customWidth="1"/>
    <col min="6" max="6" width="12.7109375" customWidth="1"/>
  </cols>
  <sheetData>
    <row r="1" spans="1:6" ht="17.25" thickBot="1" x14ac:dyDescent="0.35">
      <c r="A1" s="2" t="s">
        <v>59</v>
      </c>
    </row>
    <row r="2" spans="1:6" ht="16.5" thickTop="1" thickBot="1" x14ac:dyDescent="0.3">
      <c r="A2" s="1502" t="s">
        <v>60</v>
      </c>
      <c r="B2" s="1517" t="s">
        <v>2</v>
      </c>
      <c r="C2" s="1518"/>
      <c r="D2" s="1518"/>
      <c r="E2" s="1518"/>
      <c r="F2" s="1519"/>
    </row>
    <row r="3" spans="1:6" ht="70.5" customHeight="1" thickBot="1" x14ac:dyDescent="0.3">
      <c r="A3" s="1509"/>
      <c r="B3" s="57" t="s">
        <v>61</v>
      </c>
      <c r="C3" s="57" t="s">
        <v>62</v>
      </c>
      <c r="D3" s="40" t="s">
        <v>448</v>
      </c>
      <c r="E3" s="57" t="s">
        <v>449</v>
      </c>
      <c r="F3" s="57" t="s">
        <v>64</v>
      </c>
    </row>
    <row r="4" spans="1:6" ht="16.5" thickTop="1" thickBot="1" x14ac:dyDescent="0.3">
      <c r="A4" s="138" t="s">
        <v>65</v>
      </c>
      <c r="B4" s="53"/>
      <c r="C4" s="53"/>
      <c r="D4" s="53"/>
      <c r="E4" s="53"/>
      <c r="F4" s="54"/>
    </row>
    <row r="5" spans="1:6" ht="16.5" thickTop="1" thickBot="1" x14ac:dyDescent="0.3">
      <c r="A5" s="139"/>
      <c r="B5" s="55"/>
      <c r="C5" s="55"/>
      <c r="D5" s="22"/>
      <c r="E5" s="22"/>
      <c r="F5" s="15"/>
    </row>
    <row r="6" spans="1:6" ht="15.75" thickBot="1" x14ac:dyDescent="0.3">
      <c r="A6" s="139"/>
      <c r="B6" s="55"/>
      <c r="C6" s="55"/>
      <c r="D6" s="22"/>
      <c r="E6" s="22"/>
      <c r="F6" s="15"/>
    </row>
    <row r="7" spans="1:6" ht="15.75" thickBot="1" x14ac:dyDescent="0.3">
      <c r="A7" s="140"/>
      <c r="B7" s="56"/>
      <c r="C7" s="56"/>
      <c r="D7" s="26"/>
      <c r="E7" s="26"/>
      <c r="F7" s="17"/>
    </row>
    <row r="8" spans="1:6" ht="16.5" thickTop="1" thickBot="1" x14ac:dyDescent="0.3">
      <c r="A8" s="138" t="s">
        <v>66</v>
      </c>
      <c r="B8" s="53"/>
      <c r="C8" s="53"/>
      <c r="D8" s="53"/>
      <c r="E8" s="53"/>
      <c r="F8" s="54"/>
    </row>
    <row r="9" spans="1:6" ht="16.5" thickTop="1" thickBot="1" x14ac:dyDescent="0.3">
      <c r="A9" s="139"/>
      <c r="B9" s="55"/>
      <c r="C9" s="55"/>
      <c r="D9" s="22"/>
      <c r="E9" s="22"/>
      <c r="F9" s="15"/>
    </row>
    <row r="10" spans="1:6" ht="15.75" thickBot="1" x14ac:dyDescent="0.3">
      <c r="A10" s="139"/>
      <c r="B10" s="55"/>
      <c r="C10" s="55"/>
      <c r="D10" s="22"/>
      <c r="E10" s="22"/>
      <c r="F10" s="15"/>
    </row>
    <row r="11" spans="1:6" ht="15.75" thickBot="1" x14ac:dyDescent="0.3">
      <c r="A11" s="140"/>
      <c r="B11" s="56"/>
      <c r="C11" s="56"/>
      <c r="D11" s="26"/>
      <c r="E11" s="26"/>
      <c r="F11" s="17"/>
    </row>
    <row r="12" spans="1:6" ht="16.5" thickTop="1" thickBot="1" x14ac:dyDescent="0.3">
      <c r="A12" s="138" t="s">
        <v>67</v>
      </c>
      <c r="B12" s="53"/>
      <c r="C12" s="53"/>
      <c r="D12" s="53"/>
      <c r="E12" s="53"/>
      <c r="F12" s="54"/>
    </row>
    <row r="13" spans="1:6" ht="16.5" thickTop="1" thickBot="1" x14ac:dyDescent="0.3">
      <c r="A13" s="139"/>
      <c r="B13" s="55"/>
      <c r="C13" s="55"/>
      <c r="D13" s="22"/>
      <c r="E13" s="22"/>
      <c r="F13" s="15"/>
    </row>
    <row r="14" spans="1:6" ht="15.75" thickBot="1" x14ac:dyDescent="0.3">
      <c r="A14" s="139"/>
      <c r="B14" s="55"/>
      <c r="C14" s="55"/>
      <c r="D14" s="22"/>
      <c r="E14" s="22"/>
      <c r="F14" s="15"/>
    </row>
    <row r="15" spans="1:6" ht="15.75" thickBot="1" x14ac:dyDescent="0.3">
      <c r="A15" s="140"/>
      <c r="B15" s="56"/>
      <c r="C15" s="56"/>
      <c r="D15" s="26"/>
      <c r="E15" s="26"/>
      <c r="F15" s="17"/>
    </row>
    <row r="16" spans="1:6" ht="16.5" thickTop="1" thickBot="1" x14ac:dyDescent="0.3">
      <c r="A16" s="138" t="s">
        <v>68</v>
      </c>
      <c r="B16" s="53"/>
      <c r="C16" s="53"/>
      <c r="D16" s="53"/>
      <c r="E16" s="53"/>
      <c r="F16" s="54"/>
    </row>
    <row r="17" spans="1:6" ht="16.5" thickTop="1" thickBot="1" x14ac:dyDescent="0.3">
      <c r="A17" s="141"/>
      <c r="B17" s="55"/>
      <c r="C17" s="55"/>
      <c r="D17" s="22"/>
      <c r="E17" s="22"/>
      <c r="F17" s="15"/>
    </row>
    <row r="18" spans="1:6" ht="15.75" thickBot="1" x14ac:dyDescent="0.3">
      <c r="A18" s="86"/>
      <c r="B18" s="56"/>
      <c r="C18" s="56"/>
      <c r="D18" s="173"/>
      <c r="E18" s="47"/>
      <c r="F18" s="174"/>
    </row>
    <row r="19" spans="1:6" ht="24" thickTop="1" thickBot="1" x14ac:dyDescent="0.3">
      <c r="A19" s="25" t="s">
        <v>69</v>
      </c>
      <c r="B19" s="34" t="s">
        <v>18</v>
      </c>
      <c r="C19" s="34" t="s">
        <v>18</v>
      </c>
      <c r="D19" s="34" t="s">
        <v>18</v>
      </c>
      <c r="E19" s="34" t="s">
        <v>18</v>
      </c>
      <c r="F19" s="17">
        <f>SUM(F17:F18)+SUM(F13:F15)+SUM(F9:F11)+SUM(F5:F7)</f>
        <v>0</v>
      </c>
    </row>
    <row r="20" spans="1:6" ht="15.75" thickTop="1" x14ac:dyDescent="0.25"/>
  </sheetData>
  <mergeCells count="2">
    <mergeCell ref="A2:A3"/>
    <mergeCell ref="B2:F2"/>
  </mergeCell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5" outlineLevelCol="1" x14ac:dyDescent="0.25"/>
  <cols>
    <col min="1" max="1" width="17.140625" customWidth="1"/>
    <col min="2" max="2" width="12.42578125" customWidth="1"/>
    <col min="3" max="7" width="11.42578125" customWidth="1"/>
    <col min="8" max="8" width="9.140625" style="348"/>
    <col min="9" max="9" width="9.140625" style="343" customWidth="1" outlineLevel="1"/>
    <col min="10" max="11" width="9.140625" customWidth="1" outlineLevel="1"/>
    <col min="12" max="12" width="17" customWidth="1" outlineLevel="1"/>
    <col min="13" max="13" width="19.7109375" style="348" customWidth="1"/>
  </cols>
  <sheetData>
    <row r="1" spans="1:13" ht="17.25" thickBot="1" x14ac:dyDescent="0.35">
      <c r="A1" s="1" t="s">
        <v>70</v>
      </c>
      <c r="I1" s="1520" t="s">
        <v>1056</v>
      </c>
      <c r="J1" s="1521"/>
      <c r="K1" s="1521"/>
      <c r="L1" s="1521"/>
      <c r="M1" s="1522"/>
    </row>
    <row r="2" spans="1:13" ht="74.25" customHeight="1" thickTop="1" thickBot="1" x14ac:dyDescent="0.3">
      <c r="A2" s="59" t="s">
        <v>452</v>
      </c>
      <c r="B2" s="59" t="s">
        <v>71</v>
      </c>
      <c r="C2" s="38" t="s">
        <v>450</v>
      </c>
      <c r="D2" s="59" t="s">
        <v>72</v>
      </c>
      <c r="E2" s="59" t="s">
        <v>73</v>
      </c>
      <c r="F2" s="38" t="s">
        <v>451</v>
      </c>
      <c r="G2" s="59" t="s">
        <v>79</v>
      </c>
      <c r="H2" s="344"/>
      <c r="I2" s="59" t="s">
        <v>450</v>
      </c>
      <c r="J2" s="59" t="s">
        <v>72</v>
      </c>
      <c r="K2" s="59" t="s">
        <v>73</v>
      </c>
      <c r="L2" s="177" t="s">
        <v>451</v>
      </c>
      <c r="M2" s="59" t="s">
        <v>79</v>
      </c>
    </row>
    <row r="3" spans="1:13" ht="27" customHeight="1" thickTop="1" thickBot="1" x14ac:dyDescent="0.3">
      <c r="A3" s="14" t="s">
        <v>74</v>
      </c>
      <c r="B3" s="62"/>
      <c r="C3" s="22"/>
      <c r="D3" s="22"/>
      <c r="E3" s="22"/>
      <c r="F3" s="22"/>
      <c r="G3" s="15">
        <f>SUM(C3:F3)</f>
        <v>0</v>
      </c>
      <c r="J3" s="344"/>
      <c r="K3" s="344"/>
      <c r="L3" s="344"/>
      <c r="M3" s="349">
        <f>SUM(C3:F3)-G3</f>
        <v>0</v>
      </c>
    </row>
    <row r="4" spans="1:13" ht="27" customHeight="1" thickBot="1" x14ac:dyDescent="0.3">
      <c r="A4" s="14" t="s">
        <v>75</v>
      </c>
      <c r="B4" s="62"/>
      <c r="C4" s="22"/>
      <c r="D4" s="22"/>
      <c r="E4" s="22"/>
      <c r="F4" s="22"/>
      <c r="G4" s="15">
        <f>SUM(C4:F4)</f>
        <v>0</v>
      </c>
      <c r="J4" s="344"/>
      <c r="K4" s="344"/>
      <c r="L4" s="344"/>
      <c r="M4" s="349">
        <f t="shared" ref="M4" si="0">SUM(C4:F4)-G4</f>
        <v>0</v>
      </c>
    </row>
    <row r="5" spans="1:13" ht="27" customHeight="1" thickBot="1" x14ac:dyDescent="0.3">
      <c r="A5" s="14" t="s">
        <v>76</v>
      </c>
      <c r="B5" s="62"/>
      <c r="C5" s="22"/>
      <c r="D5" s="22"/>
      <c r="E5" s="22"/>
      <c r="F5" s="22"/>
      <c r="G5" s="15">
        <f>SUM(C5:F5)</f>
        <v>0</v>
      </c>
      <c r="J5" s="344"/>
      <c r="K5" s="344"/>
      <c r="L5" s="344"/>
      <c r="M5" s="349">
        <f>SUM(C5:F5)-G5</f>
        <v>0</v>
      </c>
    </row>
    <row r="6" spans="1:13" ht="27" customHeight="1" thickBot="1" x14ac:dyDescent="0.3">
      <c r="A6" s="14" t="s">
        <v>77</v>
      </c>
      <c r="B6" s="62"/>
      <c r="C6" s="22"/>
      <c r="D6" s="22"/>
      <c r="E6" s="22"/>
      <c r="F6" s="22"/>
      <c r="G6" s="15">
        <f>SUM(C6:F6)</f>
        <v>0</v>
      </c>
      <c r="J6" s="344"/>
      <c r="K6" s="344"/>
      <c r="L6" s="344"/>
      <c r="M6" s="349">
        <f>SUM(C6:F6)-G6</f>
        <v>0</v>
      </c>
    </row>
    <row r="7" spans="1:13" ht="27" customHeight="1" thickBot="1" x14ac:dyDescent="0.3">
      <c r="A7" s="25" t="s">
        <v>78</v>
      </c>
      <c r="B7" s="61" t="s">
        <v>18</v>
      </c>
      <c r="C7" s="58">
        <f>SUM(C3:C6)</f>
        <v>0</v>
      </c>
      <c r="D7" s="58">
        <f>SUM(D3:D6)</f>
        <v>0</v>
      </c>
      <c r="E7" s="58">
        <f>SUM(E3:E6)</f>
        <v>0</v>
      </c>
      <c r="F7" s="58">
        <f>SUM(F3:F6)</f>
        <v>0</v>
      </c>
      <c r="G7" s="60">
        <f>SUM(G3:G6)</f>
        <v>0</v>
      </c>
      <c r="I7" s="346">
        <f>SUM(C3:C6)-C7</f>
        <v>0</v>
      </c>
      <c r="J7" s="345">
        <f>SUM(D3:D6)-D7</f>
        <v>0</v>
      </c>
      <c r="K7" s="345">
        <f>SUM(E3:E6)-E7</f>
        <v>0</v>
      </c>
      <c r="L7" s="345">
        <f>SUM(F3:F6)-F7</f>
        <v>0</v>
      </c>
      <c r="M7" s="349">
        <f>SUM(G3:G6)-G7</f>
        <v>0</v>
      </c>
    </row>
    <row r="8" spans="1:13" ht="15.75" thickTop="1" x14ac:dyDescent="0.25"/>
  </sheetData>
  <mergeCells count="1">
    <mergeCell ref="I1:M1"/>
  </mergeCells>
  <conditionalFormatting sqref="I3:M7">
    <cfRule type="cellIs" dxfId="174" priority="5" operator="lessThan">
      <formula>0</formula>
    </cfRule>
    <cfRule type="cellIs" dxfId="173" priority="6" operator="greaterThan">
      <formula>0</formula>
    </cfRule>
    <cfRule type="cellIs" dxfId="172" priority="7" operator="lessThan">
      <formula>0</formula>
    </cfRule>
    <cfRule type="cellIs" dxfId="171" priority="8" operator="greaterThan">
      <formula>0</formula>
    </cfRule>
  </conditionalFormatting>
  <conditionalFormatting sqref="I3:M7">
    <cfRule type="cellIs" dxfId="170" priority="1" operator="lessThan">
      <formula>0</formula>
    </cfRule>
    <cfRule type="cellIs" dxfId="169" priority="2" operator="greaterThan">
      <formula>0</formula>
    </cfRule>
    <cfRule type="cellIs" dxfId="168" priority="3" operator="lessThan">
      <formula>0</formula>
    </cfRule>
    <cfRule type="cellIs" dxfId="167" priority="4"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5" outlineLevelCol="1" x14ac:dyDescent="0.25"/>
  <cols>
    <col min="1" max="1" width="20.42578125" customWidth="1"/>
    <col min="2" max="6" width="13.28515625" customWidth="1"/>
    <col min="7" max="7" width="17.5703125" style="348" customWidth="1"/>
    <col min="8" max="8" width="9.140625" style="343" customWidth="1" outlineLevel="1"/>
    <col min="9" max="11" width="9.140625" customWidth="1" outlineLevel="1"/>
    <col min="12" max="12" width="23.5703125" style="348" customWidth="1"/>
  </cols>
  <sheetData>
    <row r="1" spans="1:12" ht="17.25" thickBot="1" x14ac:dyDescent="0.35">
      <c r="A1" s="1" t="s">
        <v>80</v>
      </c>
      <c r="H1" s="1514" t="s">
        <v>1056</v>
      </c>
      <c r="I1" s="1515"/>
      <c r="J1" s="1515"/>
      <c r="K1" s="1515"/>
      <c r="L1" s="1516"/>
    </row>
    <row r="2" spans="1:12" ht="58.5" customHeight="1" thickTop="1" thickBot="1" x14ac:dyDescent="0.3">
      <c r="A2" s="59" t="s">
        <v>81</v>
      </c>
      <c r="B2" s="38" t="s">
        <v>450</v>
      </c>
      <c r="C2" s="59" t="s">
        <v>72</v>
      </c>
      <c r="D2" s="59" t="s">
        <v>73</v>
      </c>
      <c r="E2" s="59" t="s">
        <v>453</v>
      </c>
      <c r="F2" s="38" t="s">
        <v>30</v>
      </c>
      <c r="G2" s="344"/>
      <c r="H2" s="59" t="s">
        <v>450</v>
      </c>
      <c r="I2" s="59" t="s">
        <v>72</v>
      </c>
      <c r="J2" s="59" t="s">
        <v>73</v>
      </c>
      <c r="K2" s="59" t="s">
        <v>453</v>
      </c>
      <c r="L2" s="59" t="s">
        <v>30</v>
      </c>
    </row>
    <row r="3" spans="1:12" ht="27" customHeight="1" thickTop="1" thickBot="1" x14ac:dyDescent="0.3">
      <c r="A3" s="14" t="s">
        <v>74</v>
      </c>
      <c r="B3" s="22"/>
      <c r="C3" s="22"/>
      <c r="D3" s="22"/>
      <c r="E3" s="22"/>
      <c r="F3" s="15">
        <f>SUM(B3:E3)</f>
        <v>0</v>
      </c>
      <c r="I3" s="344"/>
      <c r="J3" s="344"/>
      <c r="K3" s="344"/>
      <c r="L3" s="349">
        <f>SUM(B3:E3)-F3</f>
        <v>0</v>
      </c>
    </row>
    <row r="4" spans="1:12" ht="27" customHeight="1" thickBot="1" x14ac:dyDescent="0.3">
      <c r="A4" s="14" t="s">
        <v>82</v>
      </c>
      <c r="B4" s="22"/>
      <c r="C4" s="22"/>
      <c r="D4" s="22"/>
      <c r="E4" s="22"/>
      <c r="F4" s="15">
        <f>SUM(B4:E4)</f>
        <v>0</v>
      </c>
      <c r="I4" s="344"/>
      <c r="J4" s="344"/>
      <c r="K4" s="344"/>
      <c r="L4" s="349">
        <f>SUM(B4:E4)-F4</f>
        <v>0</v>
      </c>
    </row>
    <row r="5" spans="1:12" ht="27" customHeight="1" thickBot="1" x14ac:dyDescent="0.3">
      <c r="A5" s="14" t="s">
        <v>83</v>
      </c>
      <c r="B5" s="22"/>
      <c r="C5" s="22"/>
      <c r="D5" s="22"/>
      <c r="E5" s="22"/>
      <c r="F5" s="15">
        <f>SUM(B5:E5)</f>
        <v>0</v>
      </c>
      <c r="I5" s="344"/>
      <c r="J5" s="344"/>
      <c r="K5" s="344"/>
      <c r="L5" s="349">
        <f t="shared" ref="L5:L6" si="0">SUM(B5:E5)-F5</f>
        <v>0</v>
      </c>
    </row>
    <row r="6" spans="1:12" ht="27" customHeight="1" thickBot="1" x14ac:dyDescent="0.3">
      <c r="A6" s="14" t="s">
        <v>77</v>
      </c>
      <c r="B6" s="22"/>
      <c r="C6" s="22"/>
      <c r="D6" s="22"/>
      <c r="E6" s="22"/>
      <c r="F6" s="15">
        <f>SUM(B6:E6)</f>
        <v>0</v>
      </c>
      <c r="I6" s="344"/>
      <c r="J6" s="344"/>
      <c r="K6" s="344"/>
      <c r="L6" s="349">
        <f t="shared" si="0"/>
        <v>0</v>
      </c>
    </row>
    <row r="7" spans="1:12" ht="27" customHeight="1" thickBot="1" x14ac:dyDescent="0.3">
      <c r="A7" s="25" t="s">
        <v>84</v>
      </c>
      <c r="B7" s="58">
        <f>SUM(B3:B6)</f>
        <v>0</v>
      </c>
      <c r="C7" s="58">
        <f>SUM(C3:C6)</f>
        <v>0</v>
      </c>
      <c r="D7" s="58">
        <f>SUM(D3:D6)</f>
        <v>0</v>
      </c>
      <c r="E7" s="58">
        <f>SUM(E3:E6)</f>
        <v>0</v>
      </c>
      <c r="F7" s="60">
        <f>SUM(F3:F6)</f>
        <v>0</v>
      </c>
      <c r="H7" s="346">
        <f>SUM(B3:B6)-B7</f>
        <v>0</v>
      </c>
      <c r="I7" s="345">
        <f>SUM(C3:C6)-C7</f>
        <v>0</v>
      </c>
      <c r="J7" s="345">
        <f>SUM(D3:D6)-D7</f>
        <v>0</v>
      </c>
      <c r="K7" s="345">
        <f>SUM(E3:E6)-E7</f>
        <v>0</v>
      </c>
      <c r="L7" s="349">
        <f>SUM(F3:F6)-F7</f>
        <v>0</v>
      </c>
    </row>
    <row r="8" spans="1:12" ht="15.75" thickTop="1" x14ac:dyDescent="0.25"/>
  </sheetData>
  <mergeCells count="1">
    <mergeCell ref="H1:L1"/>
  </mergeCells>
  <conditionalFormatting sqref="H3:L7">
    <cfRule type="cellIs" dxfId="166" priority="1" operator="lessThan">
      <formula>0</formula>
    </cfRule>
    <cfRule type="cellIs" dxfId="165" priority="2" operator="greaterThan">
      <formula>0</formula>
    </cfRule>
    <cfRule type="cellIs" dxfId="164" priority="3" operator="lessThan">
      <formula>0</formula>
    </cfRule>
    <cfRule type="cellIs" dxfId="163" priority="4" operator="greaterThan">
      <formula>0</formula>
    </cfRule>
  </conditionalFormatting>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x14ac:dyDescent="0.25"/>
  <cols>
    <col min="1" max="1" width="18.5703125" customWidth="1"/>
    <col min="2" max="6" width="13.5703125" customWidth="1"/>
    <col min="7" max="7" width="17.5703125" style="348" customWidth="1"/>
    <col min="8" max="8" width="13.42578125" style="344" customWidth="1" outlineLevel="1"/>
    <col min="9" max="10" width="13.42578125" customWidth="1" outlineLevel="1"/>
    <col min="11" max="11" width="21.140625" customWidth="1" outlineLevel="1"/>
    <col min="12" max="12" width="24.7109375" style="348" customWidth="1"/>
    <col min="14" max="14" width="22" style="350" customWidth="1"/>
    <col min="22" max="22" width="9.140625" style="344"/>
  </cols>
  <sheetData>
    <row r="1" spans="1:22" ht="16.5" x14ac:dyDescent="0.3">
      <c r="A1" s="1" t="s">
        <v>85</v>
      </c>
      <c r="H1" s="1514" t="s">
        <v>1056</v>
      </c>
      <c r="I1" s="1515"/>
      <c r="J1" s="1515"/>
      <c r="K1" s="1515"/>
      <c r="L1" s="1516"/>
      <c r="N1" s="358" t="s">
        <v>1058</v>
      </c>
      <c r="O1" s="353"/>
      <c r="P1" s="353"/>
      <c r="Q1" s="353"/>
      <c r="R1" s="353"/>
      <c r="S1" s="353"/>
      <c r="T1" s="353"/>
      <c r="U1" s="353"/>
      <c r="V1" s="353"/>
    </row>
    <row r="2" spans="1:22" ht="17.25" thickBot="1" x14ac:dyDescent="0.35">
      <c r="A2" s="2" t="s">
        <v>8</v>
      </c>
    </row>
    <row r="3" spans="1:22" ht="16.5" thickTop="1" thickBot="1" x14ac:dyDescent="0.3">
      <c r="A3" s="1502" t="s">
        <v>86</v>
      </c>
      <c r="B3" s="1504" t="s">
        <v>2</v>
      </c>
      <c r="C3" s="1510"/>
      <c r="D3" s="1510"/>
      <c r="E3" s="1510"/>
      <c r="F3" s="1505"/>
    </row>
    <row r="4" spans="1:22" ht="60" customHeight="1" thickTop="1" thickBot="1" x14ac:dyDescent="0.3">
      <c r="A4" s="1503"/>
      <c r="B4" s="601" t="s">
        <v>87</v>
      </c>
      <c r="C4" s="21" t="s">
        <v>455</v>
      </c>
      <c r="D4" s="601" t="s">
        <v>1374</v>
      </c>
      <c r="E4" s="21" t="s">
        <v>457</v>
      </c>
      <c r="F4" s="601" t="s">
        <v>89</v>
      </c>
      <c r="G4" s="344"/>
      <c r="H4" s="59" t="s">
        <v>87</v>
      </c>
      <c r="I4" s="395" t="s">
        <v>456</v>
      </c>
      <c r="J4" s="59" t="s">
        <v>459</v>
      </c>
      <c r="K4" s="395" t="s">
        <v>457</v>
      </c>
      <c r="L4" s="59" t="s">
        <v>89</v>
      </c>
      <c r="N4" s="59" t="s">
        <v>89</v>
      </c>
    </row>
    <row r="5" spans="1:22" ht="23.25" customHeight="1" thickTop="1" thickBot="1" x14ac:dyDescent="0.3">
      <c r="A5" s="14" t="s">
        <v>90</v>
      </c>
      <c r="B5" s="22"/>
      <c r="C5" s="22"/>
      <c r="D5" s="22"/>
      <c r="E5" s="22"/>
      <c r="F5" s="15">
        <f>SUM(B5:E5)</f>
        <v>0</v>
      </c>
      <c r="I5" s="344"/>
      <c r="J5" s="344"/>
      <c r="K5" s="344"/>
      <c r="L5" s="349">
        <f>SUM(B5:E5)-F5</f>
        <v>0</v>
      </c>
      <c r="N5" s="357">
        <f>F5-'BS old'!E41</f>
        <v>0</v>
      </c>
    </row>
    <row r="6" spans="1:22" ht="23.25" customHeight="1" thickBot="1" x14ac:dyDescent="0.3">
      <c r="A6" s="14" t="s">
        <v>98</v>
      </c>
      <c r="B6" s="22"/>
      <c r="C6" s="22"/>
      <c r="D6" s="22"/>
      <c r="E6" s="22"/>
      <c r="F6" s="15">
        <f t="shared" ref="F6:F11" si="0">SUM(B6:E6)</f>
        <v>0</v>
      </c>
      <c r="I6" s="344"/>
      <c r="J6" s="344"/>
      <c r="K6" s="344"/>
      <c r="L6" s="349">
        <f t="shared" ref="L6:L11" si="1">SUM(B6:E6)-F6</f>
        <v>0</v>
      </c>
      <c r="N6" s="357">
        <f>F6-'BS old'!E42</f>
        <v>0</v>
      </c>
    </row>
    <row r="7" spans="1:22" ht="23.25" customHeight="1" thickBot="1" x14ac:dyDescent="0.3">
      <c r="A7" s="14" t="s">
        <v>91</v>
      </c>
      <c r="B7" s="22"/>
      <c r="C7" s="22"/>
      <c r="D7" s="22"/>
      <c r="E7" s="22"/>
      <c r="F7" s="15">
        <f t="shared" si="0"/>
        <v>0</v>
      </c>
      <c r="I7" s="344"/>
      <c r="J7" s="344"/>
      <c r="K7" s="344"/>
      <c r="L7" s="349">
        <f t="shared" si="1"/>
        <v>0</v>
      </c>
      <c r="N7" s="357">
        <f>F7-'BS old'!E43</f>
        <v>0</v>
      </c>
    </row>
    <row r="8" spans="1:22" ht="23.25" customHeight="1" thickBot="1" x14ac:dyDescent="0.3">
      <c r="A8" s="14" t="s">
        <v>92</v>
      </c>
      <c r="B8" s="22"/>
      <c r="C8" s="22"/>
      <c r="D8" s="22"/>
      <c r="E8" s="22"/>
      <c r="F8" s="15">
        <f t="shared" si="0"/>
        <v>0</v>
      </c>
      <c r="I8" s="344"/>
      <c r="J8" s="344"/>
      <c r="K8" s="344"/>
      <c r="L8" s="349">
        <f t="shared" si="1"/>
        <v>0</v>
      </c>
      <c r="N8" s="357">
        <f>F8-'BS old'!E44</f>
        <v>0</v>
      </c>
    </row>
    <row r="9" spans="1:22" ht="23.25" customHeight="1" thickBot="1" x14ac:dyDescent="0.3">
      <c r="A9" s="14" t="s">
        <v>93</v>
      </c>
      <c r="B9" s="22"/>
      <c r="C9" s="22"/>
      <c r="D9" s="22"/>
      <c r="E9" s="22"/>
      <c r="F9" s="15">
        <f t="shared" si="0"/>
        <v>0</v>
      </c>
      <c r="L9" s="349">
        <f t="shared" si="1"/>
        <v>0</v>
      </c>
      <c r="N9" s="357">
        <f>F9-'BS old'!E45</f>
        <v>0</v>
      </c>
    </row>
    <row r="10" spans="1:22" ht="23.25" customHeight="1" thickBot="1" x14ac:dyDescent="0.3">
      <c r="A10" s="14" t="s">
        <v>94</v>
      </c>
      <c r="B10" s="22"/>
      <c r="C10" s="22"/>
      <c r="D10" s="22"/>
      <c r="E10" s="22"/>
      <c r="F10" s="15">
        <f t="shared" si="0"/>
        <v>0</v>
      </c>
      <c r="L10" s="349">
        <f t="shared" si="1"/>
        <v>0</v>
      </c>
      <c r="N10" s="396"/>
    </row>
    <row r="11" spans="1:22" ht="23.25" customHeight="1" thickBot="1" x14ac:dyDescent="0.3">
      <c r="A11" s="14" t="s">
        <v>458</v>
      </c>
      <c r="B11" s="22"/>
      <c r="C11" s="22"/>
      <c r="D11" s="22"/>
      <c r="E11" s="22"/>
      <c r="F11" s="15">
        <f t="shared" si="0"/>
        <v>0</v>
      </c>
      <c r="L11" s="349">
        <f t="shared" si="1"/>
        <v>0</v>
      </c>
      <c r="N11" s="357">
        <f>F11-'BS old'!E46</f>
        <v>0</v>
      </c>
    </row>
    <row r="12" spans="1:22" ht="23.25" customHeight="1" thickBot="1" x14ac:dyDescent="0.3">
      <c r="A12" s="25" t="s">
        <v>95</v>
      </c>
      <c r="B12" s="58">
        <f>SUM(B5:B11)</f>
        <v>0</v>
      </c>
      <c r="C12" s="58">
        <f t="shared" ref="C12:E12" si="2">SUM(C5:C11)</f>
        <v>0</v>
      </c>
      <c r="D12" s="58">
        <f>SUM(D5:D11)</f>
        <v>0</v>
      </c>
      <c r="E12" s="58">
        <f t="shared" si="2"/>
        <v>0</v>
      </c>
      <c r="F12" s="60">
        <f>SUM(F5:F11)</f>
        <v>0</v>
      </c>
      <c r="H12" s="345">
        <f>SUM(B5:B11)-B12</f>
        <v>0</v>
      </c>
      <c r="I12" s="345">
        <f t="shared" ref="I12:L12" si="3">SUM(C5:C11)-C12</f>
        <v>0</v>
      </c>
      <c r="J12" s="345">
        <f t="shared" si="3"/>
        <v>0</v>
      </c>
      <c r="K12" s="345">
        <f t="shared" si="3"/>
        <v>0</v>
      </c>
      <c r="L12" s="349">
        <f t="shared" si="3"/>
        <v>0</v>
      </c>
      <c r="N12" s="357">
        <f>F12-'BS old'!E40</f>
        <v>0</v>
      </c>
    </row>
    <row r="13" spans="1:22" ht="17.25" thickTop="1" x14ac:dyDescent="0.3">
      <c r="A13" s="2"/>
    </row>
  </sheetData>
  <mergeCells count="3">
    <mergeCell ref="B3:F3"/>
    <mergeCell ref="A3:A4"/>
    <mergeCell ref="H1:L1"/>
  </mergeCells>
  <conditionalFormatting sqref="H5:L8 H12:L12 L6:L12">
    <cfRule type="cellIs" dxfId="162" priority="3" operator="lessThan">
      <formula>0</formula>
    </cfRule>
    <cfRule type="cellIs" dxfId="161" priority="4" operator="greaterThan">
      <formula>0</formula>
    </cfRule>
    <cfRule type="cellIs" dxfId="160" priority="5" operator="lessThan">
      <formula>0</formula>
    </cfRule>
    <cfRule type="cellIs" dxfId="159" priority="6" operator="greaterThan">
      <formula>0</formula>
    </cfRule>
  </conditionalFormatting>
  <conditionalFormatting sqref="N5:N12">
    <cfRule type="cellIs" dxfId="158" priority="1" operator="lessThan">
      <formula>0</formula>
    </cfRule>
    <cfRule type="cellIs" dxfId="157" priority="2" operator="greaterThan">
      <formula>0</formula>
    </cfRule>
  </conditionalFormatting>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5" x14ac:dyDescent="0.2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x14ac:dyDescent="0.3">
      <c r="A1" s="1" t="s">
        <v>85</v>
      </c>
    </row>
    <row r="2" spans="1:2" ht="16.5" x14ac:dyDescent="0.3">
      <c r="A2" s="2"/>
    </row>
    <row r="3" spans="1:2" ht="17.25" thickBot="1" x14ac:dyDescent="0.35">
      <c r="A3" s="2" t="s">
        <v>15</v>
      </c>
    </row>
    <row r="4" spans="1:2" ht="24" customHeight="1" thickTop="1" thickBot="1" x14ac:dyDescent="0.3">
      <c r="A4" s="10" t="s">
        <v>94</v>
      </c>
      <c r="B4" s="11" t="s">
        <v>63</v>
      </c>
    </row>
    <row r="5" spans="1:2" ht="24" thickTop="1" thickBot="1" x14ac:dyDescent="0.3">
      <c r="A5" s="12" t="s">
        <v>96</v>
      </c>
      <c r="B5" s="13"/>
    </row>
    <row r="6" spans="1:2" ht="24.75" customHeight="1" thickBot="1" x14ac:dyDescent="0.3">
      <c r="A6" s="16" t="s">
        <v>97</v>
      </c>
      <c r="B6" s="17"/>
    </row>
    <row r="7" spans="1:2" ht="15.75" thickTop="1" x14ac:dyDescent="0.25">
      <c r="A7" s="63"/>
      <c r="B7" s="18"/>
    </row>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5" x14ac:dyDescent="0.25"/>
  <cols>
    <col min="1" max="1" width="44.42578125" customWidth="1"/>
    <col min="2" max="2" width="42.140625" customWidth="1"/>
    <col min="3" max="3" width="19.140625" customWidth="1"/>
  </cols>
  <sheetData>
    <row r="1" spans="1:2" ht="17.25" thickBot="1" x14ac:dyDescent="0.35">
      <c r="A1" s="1" t="s">
        <v>99</v>
      </c>
    </row>
    <row r="2" spans="1:2" ht="16.5" thickTop="1" thickBot="1" x14ac:dyDescent="0.3">
      <c r="A2" s="600" t="s">
        <v>86</v>
      </c>
      <c r="B2" s="603" t="s">
        <v>36</v>
      </c>
    </row>
    <row r="3" spans="1:2" ht="24" customHeight="1" thickTop="1" thickBot="1" x14ac:dyDescent="0.3">
      <c r="A3" s="12" t="s">
        <v>100</v>
      </c>
      <c r="B3" s="13"/>
    </row>
    <row r="4" spans="1:2" ht="24" customHeight="1" thickBot="1" x14ac:dyDescent="0.3">
      <c r="A4" s="16" t="s">
        <v>101</v>
      </c>
      <c r="B4" s="17"/>
    </row>
    <row r="5" spans="1:2" ht="15.75" thickTop="1" x14ac:dyDescent="0.25"/>
  </sheetData>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4"/>
  <sheetViews>
    <sheetView showGridLines="0" zoomScaleNormal="100" workbookViewId="0">
      <selection activeCell="H13" sqref="H13:J13"/>
    </sheetView>
  </sheetViews>
  <sheetFormatPr defaultRowHeight="15" x14ac:dyDescent="0.25"/>
  <cols>
    <col min="1" max="1" width="22.140625" customWidth="1"/>
    <col min="2" max="4" width="21.42578125" customWidth="1"/>
    <col min="8" max="8" width="20" style="343" customWidth="1"/>
    <col min="9" max="9" width="15.28515625" style="344" customWidth="1"/>
    <col min="10" max="10" width="20.85546875" style="348" customWidth="1"/>
  </cols>
  <sheetData>
    <row r="1" spans="1:13" ht="16.5" x14ac:dyDescent="0.3">
      <c r="A1" s="1" t="s">
        <v>102</v>
      </c>
      <c r="H1" s="1514" t="s">
        <v>1056</v>
      </c>
      <c r="I1" s="1515"/>
      <c r="J1" s="1516"/>
      <c r="K1" s="353"/>
      <c r="L1" s="353"/>
      <c r="M1" s="344"/>
    </row>
    <row r="2" spans="1:13" ht="17.25" thickBot="1" x14ac:dyDescent="0.35">
      <c r="A2" s="2" t="s">
        <v>8</v>
      </c>
    </row>
    <row r="3" spans="1:13" ht="45" customHeight="1" thickTop="1" thickBot="1" x14ac:dyDescent="0.3">
      <c r="A3" s="59" t="s">
        <v>1</v>
      </c>
      <c r="B3" s="70" t="s">
        <v>489</v>
      </c>
      <c r="C3" s="70" t="s">
        <v>104</v>
      </c>
      <c r="D3" s="70" t="s">
        <v>491</v>
      </c>
      <c r="H3" s="59" t="s">
        <v>489</v>
      </c>
      <c r="I3" s="395" t="s">
        <v>104</v>
      </c>
      <c r="J3" s="395" t="s">
        <v>491</v>
      </c>
    </row>
    <row r="4" spans="1:13" ht="20.25" customHeight="1" thickTop="1" thickBot="1" x14ac:dyDescent="0.3">
      <c r="A4" s="14" t="s">
        <v>106</v>
      </c>
      <c r="B4" s="15"/>
      <c r="C4" s="15"/>
      <c r="D4" s="15"/>
    </row>
    <row r="5" spans="1:13" ht="20.25" customHeight="1" thickBot="1" x14ac:dyDescent="0.3">
      <c r="A5" s="14" t="s">
        <v>107</v>
      </c>
      <c r="B5" s="15"/>
      <c r="C5" s="15"/>
      <c r="D5" s="15"/>
    </row>
    <row r="6" spans="1:13" ht="20.25" customHeight="1" thickBot="1" x14ac:dyDescent="0.3">
      <c r="A6" s="16" t="s">
        <v>108</v>
      </c>
      <c r="B6" s="17">
        <f>B4+B5</f>
        <v>0</v>
      </c>
      <c r="C6" s="17">
        <f t="shared" ref="C6:D6" si="0">C4+C5</f>
        <v>0</v>
      </c>
      <c r="D6" s="17">
        <f t="shared" si="0"/>
        <v>0</v>
      </c>
      <c r="H6" s="346">
        <f>SUM(B4:B5)-B6</f>
        <v>0</v>
      </c>
      <c r="I6" s="345">
        <f t="shared" ref="I6" si="1">SUM(C4:C5)-C6</f>
        <v>0</v>
      </c>
      <c r="J6" s="349">
        <f>SUM(D4:D5)-D6</f>
        <v>0</v>
      </c>
    </row>
    <row r="7" spans="1:13" ht="15.75" thickTop="1" x14ac:dyDescent="0.25">
      <c r="A7" s="48"/>
      <c r="B7" s="20"/>
      <c r="C7" s="20"/>
      <c r="D7" s="20"/>
    </row>
    <row r="8" spans="1:13" x14ac:dyDescent="0.25">
      <c r="A8" s="48"/>
      <c r="B8" s="20"/>
      <c r="C8" s="20"/>
      <c r="D8" s="20"/>
    </row>
    <row r="9" spans="1:13" ht="15.75" thickBot="1" x14ac:dyDescent="0.3">
      <c r="A9" s="48" t="s">
        <v>114</v>
      </c>
      <c r="B9" s="20"/>
      <c r="C9" s="20"/>
      <c r="D9" s="20"/>
    </row>
    <row r="10" spans="1:13" ht="45" customHeight="1" thickTop="1" thickBot="1" x14ac:dyDescent="0.3">
      <c r="A10" s="59" t="s">
        <v>1</v>
      </c>
      <c r="B10" s="70" t="s">
        <v>489</v>
      </c>
      <c r="C10" s="70" t="s">
        <v>104</v>
      </c>
      <c r="D10" s="602" t="s">
        <v>490</v>
      </c>
    </row>
    <row r="11" spans="1:13" ht="20.25" customHeight="1" thickTop="1" thickBot="1" x14ac:dyDescent="0.3">
      <c r="A11" s="14" t="s">
        <v>115</v>
      </c>
      <c r="B11" s="15"/>
      <c r="C11" s="15"/>
      <c r="D11" s="15"/>
    </row>
    <row r="12" spans="1:13" ht="20.25" customHeight="1" thickBot="1" x14ac:dyDescent="0.3">
      <c r="A12" s="14" t="s">
        <v>116</v>
      </c>
      <c r="B12" s="15"/>
      <c r="C12" s="15"/>
      <c r="D12" s="15"/>
    </row>
    <row r="13" spans="1:13" ht="20.25" customHeight="1" thickBot="1" x14ac:dyDescent="0.3">
      <c r="A13" s="16" t="s">
        <v>108</v>
      </c>
      <c r="B13" s="17">
        <f>B11+B12</f>
        <v>0</v>
      </c>
      <c r="C13" s="17">
        <f t="shared" ref="C13:D13" si="2">C11+C12</f>
        <v>0</v>
      </c>
      <c r="D13" s="17">
        <f t="shared" si="2"/>
        <v>0</v>
      </c>
      <c r="H13" s="346">
        <f>SUM(B11:B12)-B13</f>
        <v>0</v>
      </c>
      <c r="I13" s="345">
        <f>SUM(C11:C12)-C13</f>
        <v>0</v>
      </c>
      <c r="J13" s="349">
        <f t="shared" ref="J13" si="3">SUM(D11:D12)-D13</f>
        <v>0</v>
      </c>
    </row>
    <row r="14" spans="1:13" ht="17.25" thickTop="1" x14ac:dyDescent="0.3">
      <c r="A14" s="5"/>
    </row>
  </sheetData>
  <mergeCells count="1">
    <mergeCell ref="H1:J1"/>
  </mergeCells>
  <conditionalFormatting sqref="H4:J13">
    <cfRule type="cellIs" dxfId="156" priority="1" operator="lessThan">
      <formula>0</formula>
    </cfRule>
    <cfRule type="cellIs" dxfId="155" priority="2" operator="greaterThan">
      <formula>0</formula>
    </cfRule>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99"/>
  </sheetPr>
  <dimension ref="A1:B48"/>
  <sheetViews>
    <sheetView showGridLines="0" workbookViewId="0"/>
  </sheetViews>
  <sheetFormatPr defaultRowHeight="15" x14ac:dyDescent="0.25"/>
  <cols>
    <col min="1" max="1" width="22" customWidth="1"/>
    <col min="2" max="2" width="21.5703125" customWidth="1"/>
  </cols>
  <sheetData>
    <row r="1" spans="1:1" x14ac:dyDescent="0.25">
      <c r="A1" s="1454" t="s">
        <v>3075</v>
      </c>
    </row>
    <row r="2" spans="1:1" x14ac:dyDescent="0.25">
      <c r="A2" s="1454" t="s">
        <v>3076</v>
      </c>
    </row>
    <row r="3" spans="1:1" ht="15.75" x14ac:dyDescent="0.25">
      <c r="A3" s="1455"/>
    </row>
    <row r="4" spans="1:1" x14ac:dyDescent="0.25">
      <c r="A4" s="1456" t="s">
        <v>3077</v>
      </c>
    </row>
    <row r="5" spans="1:1" x14ac:dyDescent="0.25">
      <c r="A5" s="1456" t="s">
        <v>3078</v>
      </c>
    </row>
    <row r="6" spans="1:1" x14ac:dyDescent="0.25">
      <c r="A6" s="1456" t="s">
        <v>3079</v>
      </c>
    </row>
    <row r="7" spans="1:1" x14ac:dyDescent="0.25">
      <c r="A7" s="1456" t="s">
        <v>3080</v>
      </c>
    </row>
    <row r="8" spans="1:1" x14ac:dyDescent="0.25">
      <c r="A8" s="1456" t="s">
        <v>3081</v>
      </c>
    </row>
    <row r="9" spans="1:1" x14ac:dyDescent="0.25">
      <c r="A9" s="1456" t="s">
        <v>3082</v>
      </c>
    </row>
    <row r="10" spans="1:1" x14ac:dyDescent="0.25">
      <c r="A10" s="1454" t="s">
        <v>3083</v>
      </c>
    </row>
    <row r="11" spans="1:1" x14ac:dyDescent="0.25">
      <c r="A11" s="1456"/>
    </row>
    <row r="12" spans="1:1" x14ac:dyDescent="0.25">
      <c r="A12" t="s">
        <v>405</v>
      </c>
    </row>
    <row r="13" spans="1:1" x14ac:dyDescent="0.25">
      <c r="A13" t="s">
        <v>406</v>
      </c>
    </row>
    <row r="14" spans="1:1" x14ac:dyDescent="0.25">
      <c r="A14" t="s">
        <v>407</v>
      </c>
    </row>
    <row r="15" spans="1:1" x14ac:dyDescent="0.25">
      <c r="A15" t="s">
        <v>408</v>
      </c>
    </row>
    <row r="16" spans="1:1" x14ac:dyDescent="0.25">
      <c r="A16" t="s">
        <v>409</v>
      </c>
    </row>
    <row r="17" spans="1:2" x14ac:dyDescent="0.25">
      <c r="A17" t="s">
        <v>410</v>
      </c>
    </row>
    <row r="18" spans="1:2" x14ac:dyDescent="0.25">
      <c r="A18" t="s">
        <v>411</v>
      </c>
    </row>
    <row r="19" spans="1:2" x14ac:dyDescent="0.25">
      <c r="A19" t="s">
        <v>412</v>
      </c>
    </row>
    <row r="20" spans="1:2" x14ac:dyDescent="0.25">
      <c r="A20" t="s">
        <v>413</v>
      </c>
    </row>
    <row r="21" spans="1:2" x14ac:dyDescent="0.25">
      <c r="A21" t="s">
        <v>414</v>
      </c>
    </row>
    <row r="22" spans="1:2" x14ac:dyDescent="0.25">
      <c r="A22" s="9" t="s">
        <v>388</v>
      </c>
      <c r="B22" s="9" t="s">
        <v>415</v>
      </c>
    </row>
    <row r="23" spans="1:2" x14ac:dyDescent="0.25">
      <c r="A23" s="7">
        <v>1</v>
      </c>
      <c r="B23" s="8" t="s">
        <v>416</v>
      </c>
    </row>
    <row r="24" spans="1:2" x14ac:dyDescent="0.25">
      <c r="A24" s="7">
        <v>2</v>
      </c>
      <c r="B24" s="8" t="s">
        <v>417</v>
      </c>
    </row>
    <row r="25" spans="1:2" x14ac:dyDescent="0.25">
      <c r="A25" s="7">
        <v>3</v>
      </c>
      <c r="B25" s="8" t="s">
        <v>418</v>
      </c>
    </row>
    <row r="26" spans="1:2" x14ac:dyDescent="0.25">
      <c r="A26" s="7">
        <v>4</v>
      </c>
      <c r="B26" s="8" t="s">
        <v>419</v>
      </c>
    </row>
    <row r="27" spans="1:2" x14ac:dyDescent="0.25">
      <c r="A27" s="7">
        <v>5</v>
      </c>
      <c r="B27" s="8" t="s">
        <v>420</v>
      </c>
    </row>
    <row r="28" spans="1:2" x14ac:dyDescent="0.25">
      <c r="A28" s="7">
        <v>6</v>
      </c>
      <c r="B28" s="8" t="s">
        <v>421</v>
      </c>
    </row>
    <row r="29" spans="1:2" x14ac:dyDescent="0.25">
      <c r="A29" s="7">
        <v>7</v>
      </c>
      <c r="B29" s="8" t="s">
        <v>422</v>
      </c>
    </row>
    <row r="30" spans="1:2" x14ac:dyDescent="0.25">
      <c r="A30" s="7">
        <v>8</v>
      </c>
      <c r="B30" s="8" t="s">
        <v>423</v>
      </c>
    </row>
    <row r="31" spans="1:2" x14ac:dyDescent="0.25">
      <c r="A31" s="7">
        <v>9</v>
      </c>
      <c r="B31" s="8" t="s">
        <v>424</v>
      </c>
    </row>
    <row r="32" spans="1:2" x14ac:dyDescent="0.25">
      <c r="A32" s="7">
        <v>10</v>
      </c>
      <c r="B32" s="8" t="s">
        <v>425</v>
      </c>
    </row>
    <row r="33" spans="1:2" x14ac:dyDescent="0.25">
      <c r="A33" s="7">
        <v>11</v>
      </c>
      <c r="B33" s="8" t="s">
        <v>426</v>
      </c>
    </row>
    <row r="35" spans="1:2" x14ac:dyDescent="0.25">
      <c r="A35" t="s">
        <v>427</v>
      </c>
    </row>
    <row r="36" spans="1:2" x14ac:dyDescent="0.25">
      <c r="A36" t="s">
        <v>428</v>
      </c>
    </row>
    <row r="37" spans="1:2" x14ac:dyDescent="0.25">
      <c r="A37" t="s">
        <v>429</v>
      </c>
    </row>
    <row r="38" spans="1:2" x14ac:dyDescent="0.25">
      <c r="A38" t="s">
        <v>430</v>
      </c>
    </row>
    <row r="39" spans="1:2" x14ac:dyDescent="0.25">
      <c r="A39" t="s">
        <v>431</v>
      </c>
    </row>
    <row r="40" spans="1:2" x14ac:dyDescent="0.25">
      <c r="A40" t="s">
        <v>432</v>
      </c>
    </row>
    <row r="41" spans="1:2" x14ac:dyDescent="0.25">
      <c r="A41" t="s">
        <v>433</v>
      </c>
    </row>
    <row r="42" spans="1:2" x14ac:dyDescent="0.25">
      <c r="A42" t="s">
        <v>434</v>
      </c>
    </row>
    <row r="43" spans="1:2" x14ac:dyDescent="0.25">
      <c r="A43" t="s">
        <v>435</v>
      </c>
    </row>
    <row r="44" spans="1:2" x14ac:dyDescent="0.25">
      <c r="A44" t="s">
        <v>436</v>
      </c>
    </row>
    <row r="45" spans="1:2" x14ac:dyDescent="0.25">
      <c r="A45" t="s">
        <v>437</v>
      </c>
    </row>
    <row r="46" spans="1:2" x14ac:dyDescent="0.25">
      <c r="A46" t="s">
        <v>438</v>
      </c>
    </row>
    <row r="47" spans="1:2" x14ac:dyDescent="0.25">
      <c r="A47" t="s">
        <v>439</v>
      </c>
    </row>
    <row r="48" spans="1:2" x14ac:dyDescent="0.25">
      <c r="A48"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5" x14ac:dyDescent="0.25"/>
  <cols>
    <col min="1" max="1" width="28.7109375" customWidth="1"/>
    <col min="2" max="3" width="28.85546875" customWidth="1"/>
    <col min="4" max="4" width="36.5703125" customWidth="1"/>
  </cols>
  <sheetData>
    <row r="1" spans="1:3" ht="16.5" x14ac:dyDescent="0.3">
      <c r="A1" s="1" t="s">
        <v>102</v>
      </c>
    </row>
    <row r="2" spans="1:3" ht="16.5" x14ac:dyDescent="0.3">
      <c r="A2" s="2"/>
    </row>
    <row r="3" spans="1:3" ht="15.75" thickBot="1" x14ac:dyDescent="0.3">
      <c r="A3" s="20" t="s">
        <v>15</v>
      </c>
      <c r="B3" s="20"/>
      <c r="C3" s="20"/>
    </row>
    <row r="4" spans="1:3" ht="45" customHeight="1" thickTop="1" thickBot="1" x14ac:dyDescent="0.3">
      <c r="A4" s="59" t="s">
        <v>109</v>
      </c>
      <c r="B4" s="70" t="s">
        <v>103</v>
      </c>
      <c r="C4" s="70" t="s">
        <v>105</v>
      </c>
    </row>
    <row r="5" spans="1:3" ht="20.25" customHeight="1" thickTop="1" thickBot="1" x14ac:dyDescent="0.3">
      <c r="A5" s="14" t="s">
        <v>110</v>
      </c>
      <c r="B5" s="15"/>
      <c r="C5" s="15"/>
    </row>
    <row r="6" spans="1:3" ht="20.25" customHeight="1" thickBot="1" x14ac:dyDescent="0.3">
      <c r="A6" s="14" t="s">
        <v>111</v>
      </c>
      <c r="B6" s="15"/>
      <c r="C6" s="15"/>
    </row>
    <row r="7" spans="1:3" ht="20.25" customHeight="1" thickBot="1" x14ac:dyDescent="0.3">
      <c r="A7" s="14" t="s">
        <v>112</v>
      </c>
      <c r="B7" s="15"/>
      <c r="C7" s="15"/>
    </row>
    <row r="8" spans="1:3" ht="20.25" customHeight="1" thickBot="1" x14ac:dyDescent="0.3">
      <c r="A8" s="16" t="s">
        <v>113</v>
      </c>
      <c r="B8" s="17"/>
      <c r="C8" s="17"/>
    </row>
    <row r="9" spans="1:3" ht="15.75" thickTop="1" x14ac:dyDescent="0.25">
      <c r="A9" s="20"/>
      <c r="B9" s="20"/>
      <c r="C9" s="20"/>
    </row>
    <row r="10" spans="1:3" x14ac:dyDescent="0.25">
      <c r="A10" s="49"/>
      <c r="B10" s="20"/>
      <c r="C10" s="20"/>
    </row>
    <row r="11" spans="1:3" ht="15.75" thickBot="1" x14ac:dyDescent="0.3">
      <c r="A11" s="49" t="s">
        <v>117</v>
      </c>
      <c r="B11" s="20"/>
      <c r="C11" s="20"/>
    </row>
    <row r="12" spans="1:3" ht="45" customHeight="1" thickTop="1" thickBot="1" x14ac:dyDescent="0.3">
      <c r="A12" s="59" t="s">
        <v>118</v>
      </c>
      <c r="B12" s="70" t="s">
        <v>103</v>
      </c>
      <c r="C12" s="602" t="s">
        <v>490</v>
      </c>
    </row>
    <row r="13" spans="1:3" ht="20.25" customHeight="1" thickTop="1" thickBot="1" x14ac:dyDescent="0.3">
      <c r="A13" s="14" t="s">
        <v>119</v>
      </c>
      <c r="B13" s="15"/>
      <c r="C13" s="15"/>
    </row>
    <row r="14" spans="1:3" ht="20.25" customHeight="1" thickBot="1" x14ac:dyDescent="0.3">
      <c r="A14" s="14" t="s">
        <v>111</v>
      </c>
      <c r="B14" s="15"/>
      <c r="C14" s="15"/>
    </row>
    <row r="15" spans="1:3" ht="20.25" customHeight="1" thickBot="1" x14ac:dyDescent="0.3">
      <c r="A15" s="14" t="s">
        <v>120</v>
      </c>
      <c r="B15" s="15"/>
      <c r="C15" s="15"/>
    </row>
    <row r="16" spans="1:3" ht="20.25" customHeight="1" thickBot="1" x14ac:dyDescent="0.3">
      <c r="A16" s="16" t="s">
        <v>113</v>
      </c>
      <c r="B16" s="17"/>
      <c r="C16" s="17"/>
    </row>
    <row r="17" ht="15.75" thickTop="1" x14ac:dyDescent="0.25"/>
  </sheetData>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5" outlineLevelCol="1" x14ac:dyDescent="0.25"/>
  <cols>
    <col min="1" max="1" width="25.28515625" customWidth="1"/>
    <col min="2" max="6" width="12.140625" customWidth="1"/>
    <col min="8" max="8" width="18.85546875" style="343" hidden="1" customWidth="1" outlineLevel="1"/>
    <col min="9" max="11" width="18.85546875" hidden="1" customWidth="1" outlineLevel="1"/>
    <col min="12" max="12" width="24.7109375" style="348" customWidth="1" collapsed="1"/>
    <col min="14" max="14" width="22" style="350" customWidth="1"/>
  </cols>
  <sheetData>
    <row r="1" spans="1:15" ht="17.25" thickBot="1" x14ac:dyDescent="0.35">
      <c r="A1" s="1" t="s">
        <v>121</v>
      </c>
      <c r="H1" s="1514" t="s">
        <v>1056</v>
      </c>
      <c r="I1" s="1515"/>
      <c r="J1" s="1515"/>
      <c r="K1" s="1515"/>
      <c r="L1" s="1516"/>
      <c r="N1" s="358" t="s">
        <v>1058</v>
      </c>
    </row>
    <row r="2" spans="1:15" ht="16.5" thickTop="1" thickBot="1" x14ac:dyDescent="0.3">
      <c r="A2" s="1502" t="s">
        <v>122</v>
      </c>
      <c r="B2" s="1504" t="s">
        <v>2</v>
      </c>
      <c r="C2" s="1510"/>
      <c r="D2" s="1510"/>
      <c r="E2" s="1510"/>
      <c r="F2" s="1505"/>
    </row>
    <row r="3" spans="1:15" ht="62.25" customHeight="1" thickTop="1" thickBot="1" x14ac:dyDescent="0.3">
      <c r="A3" s="1503"/>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x14ac:dyDescent="0.3">
      <c r="A4" s="14" t="s">
        <v>125</v>
      </c>
      <c r="B4" s="22"/>
      <c r="C4" s="22"/>
      <c r="D4" s="22"/>
      <c r="E4" s="22"/>
      <c r="F4" s="15">
        <f>SUM(B4:E4)</f>
        <v>0</v>
      </c>
      <c r="H4" s="343"/>
      <c r="I4" s="344"/>
      <c r="J4" s="344"/>
      <c r="K4" s="344"/>
      <c r="L4" s="349">
        <f>SUM(B4:E4)-F4</f>
        <v>0</v>
      </c>
      <c r="N4" s="357">
        <f>F4-'BS old'!$E$56-'BS old'!$E$48</f>
        <v>0</v>
      </c>
      <c r="O4" s="39"/>
    </row>
    <row r="5" spans="1:15" s="4" customFormat="1" ht="33" customHeight="1" thickBot="1" x14ac:dyDescent="0.3">
      <c r="A5" s="14" t="s">
        <v>126</v>
      </c>
      <c r="B5" s="22"/>
      <c r="C5" s="22"/>
      <c r="D5" s="22"/>
      <c r="E5" s="22"/>
      <c r="F5" s="15">
        <f t="shared" ref="F5:F8" si="0">SUM(B5:E5)</f>
        <v>0</v>
      </c>
      <c r="H5" s="343"/>
      <c r="I5" s="344"/>
      <c r="J5" s="344"/>
      <c r="K5" s="344"/>
      <c r="L5" s="349">
        <f>SUM(B5:E5)-F5</f>
        <v>0</v>
      </c>
      <c r="N5" s="357">
        <f>F5-'BS old'!$E$58-'BS old'!$E$50</f>
        <v>0</v>
      </c>
      <c r="O5" s="39"/>
    </row>
    <row r="6" spans="1:15" s="4" customFormat="1" ht="33" customHeight="1" thickBot="1" x14ac:dyDescent="0.3">
      <c r="A6" s="14" t="s">
        <v>136</v>
      </c>
      <c r="B6" s="22"/>
      <c r="C6" s="22"/>
      <c r="D6" s="22"/>
      <c r="E6" s="22"/>
      <c r="F6" s="15">
        <f t="shared" si="0"/>
        <v>0</v>
      </c>
      <c r="H6" s="343"/>
      <c r="I6" s="344"/>
      <c r="J6" s="344"/>
      <c r="K6" s="344"/>
      <c r="L6" s="349">
        <f t="shared" ref="L6:L8" si="1">SUM(B6:E6)-F6</f>
        <v>0</v>
      </c>
      <c r="N6" s="357">
        <f>F6-'BS old'!$E$59-'BS old'!$E$51</f>
        <v>0</v>
      </c>
      <c r="O6" s="39"/>
    </row>
    <row r="7" spans="1:15" s="4" customFormat="1" ht="33" customHeight="1" thickBot="1" x14ac:dyDescent="0.3">
      <c r="A7" s="14" t="s">
        <v>127</v>
      </c>
      <c r="B7" s="22"/>
      <c r="C7" s="22"/>
      <c r="D7" s="22"/>
      <c r="E7" s="22"/>
      <c r="F7" s="15">
        <f t="shared" si="0"/>
        <v>0</v>
      </c>
      <c r="H7" s="343"/>
      <c r="I7" s="344"/>
      <c r="J7" s="344"/>
      <c r="K7" s="344"/>
      <c r="L7" s="349">
        <f t="shared" si="1"/>
        <v>0</v>
      </c>
      <c r="N7" s="357">
        <f>F7-'BS old'!$E$60-'BS old'!$E$52</f>
        <v>0</v>
      </c>
      <c r="O7" s="39"/>
    </row>
    <row r="8" spans="1:15" s="4" customFormat="1" ht="33" customHeight="1" thickBot="1" x14ac:dyDescent="0.3">
      <c r="A8" s="14" t="s">
        <v>128</v>
      </c>
      <c r="B8" s="22"/>
      <c r="C8" s="22"/>
      <c r="D8" s="22"/>
      <c r="E8" s="22"/>
      <c r="F8" s="15">
        <f t="shared" si="0"/>
        <v>0</v>
      </c>
      <c r="H8" s="343"/>
      <c r="I8"/>
      <c r="J8"/>
      <c r="K8"/>
      <c r="L8" s="349">
        <f t="shared" si="1"/>
        <v>0</v>
      </c>
      <c r="N8" s="357">
        <f>F8-SUM('BS old'!$E$61:$E$63,'BS old'!$E$53,'BS old'!$E$54)</f>
        <v>0</v>
      </c>
      <c r="O8" s="39"/>
    </row>
    <row r="9" spans="1:15" s="4" customFormat="1" ht="33" customHeight="1" thickBot="1" x14ac:dyDescent="0.3">
      <c r="A9" s="25" t="s">
        <v>129</v>
      </c>
      <c r="B9" s="58">
        <f>SUM(B4:B8)</f>
        <v>0</v>
      </c>
      <c r="C9" s="58">
        <f>SUM(C4:C8)</f>
        <v>0</v>
      </c>
      <c r="D9" s="58">
        <f>SUM(D4:D8)</f>
        <v>0</v>
      </c>
      <c r="E9" s="58">
        <f>SUM(E4:E8)</f>
        <v>0</v>
      </c>
      <c r="F9" s="60">
        <f>SUM(F4:F8)</f>
        <v>0</v>
      </c>
      <c r="H9" s="343"/>
      <c r="I9"/>
      <c r="J9"/>
      <c r="K9"/>
      <c r="L9" s="349">
        <f>SUM(F4:F8)-F9</f>
        <v>0</v>
      </c>
      <c r="N9" s="357">
        <f>F9-'BS old'!$E$47-'BS old'!$E$55</f>
        <v>0</v>
      </c>
      <c r="O9" s="39"/>
    </row>
    <row r="10" spans="1:15" ht="15.75" thickTop="1" x14ac:dyDescent="0.25">
      <c r="L10" s="349"/>
      <c r="N10" s="357"/>
      <c r="O10" s="39"/>
    </row>
    <row r="11" spans="1:15" x14ac:dyDescent="0.25">
      <c r="H11" s="346"/>
      <c r="I11" s="345"/>
      <c r="J11" s="345"/>
      <c r="K11" s="345"/>
      <c r="L11" s="349"/>
      <c r="N11" s="357"/>
      <c r="O11" s="39"/>
    </row>
  </sheetData>
  <mergeCells count="3">
    <mergeCell ref="B2:F2"/>
    <mergeCell ref="A2:A3"/>
    <mergeCell ref="H1:L1"/>
  </mergeCells>
  <conditionalFormatting sqref="H4:L7 H11:L11 L5:L10">
    <cfRule type="cellIs" dxfId="154" priority="7" operator="lessThan">
      <formula>0</formula>
    </cfRule>
    <cfRule type="cellIs" dxfId="153" priority="8" operator="greaterThan">
      <formula>0</formula>
    </cfRule>
    <cfRule type="cellIs" dxfId="152" priority="9" operator="lessThan">
      <formula>0</formula>
    </cfRule>
    <cfRule type="cellIs" dxfId="151" priority="10" operator="greaterThan">
      <formula>0</formula>
    </cfRule>
  </conditionalFormatting>
  <conditionalFormatting sqref="N4:N11">
    <cfRule type="cellIs" dxfId="150" priority="5" operator="lessThan">
      <formula>0</formula>
    </cfRule>
    <cfRule type="cellIs" dxfId="149" priority="6" operator="greaterThan">
      <formula>0</formula>
    </cfRule>
  </conditionalFormatting>
  <conditionalFormatting sqref="L9">
    <cfRule type="cellIs" dxfId="148" priority="1" operator="lessThan">
      <formula>0</formula>
    </cfRule>
    <cfRule type="cellIs" dxfId="147" priority="2" operator="greaterThan">
      <formula>0</formula>
    </cfRule>
    <cfRule type="cellIs" dxfId="146" priority="3" operator="lessThan">
      <formula>0</formula>
    </cfRule>
    <cfRule type="cellIs" dxfId="145" priority="4"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5" outlineLevelCol="1" x14ac:dyDescent="0.25"/>
  <cols>
    <col min="1" max="1" width="25.85546875" customWidth="1"/>
    <col min="2" max="4" width="20.140625" customWidth="1"/>
    <col min="5" max="5" width="20.42578125" customWidth="1"/>
    <col min="6" max="6" width="20.42578125" style="343" customWidth="1" outlineLevel="1"/>
    <col min="7" max="7" width="18.85546875" style="344" customWidth="1" outlineLevel="1"/>
    <col min="8" max="8" width="20.85546875" style="348" customWidth="1"/>
    <col min="10" max="10" width="22" style="350" customWidth="1"/>
  </cols>
  <sheetData>
    <row r="1" spans="1:10" ht="16.5" x14ac:dyDescent="0.3">
      <c r="A1" s="1" t="s">
        <v>130</v>
      </c>
      <c r="F1" s="1514" t="s">
        <v>1056</v>
      </c>
      <c r="G1" s="1515"/>
      <c r="H1" s="1516"/>
      <c r="J1" s="356" t="s">
        <v>1058</v>
      </c>
    </row>
    <row r="2" spans="1:10" ht="17.25" thickBot="1" x14ac:dyDescent="0.35">
      <c r="A2" s="2" t="s">
        <v>8</v>
      </c>
    </row>
    <row r="3" spans="1:10" ht="22.5" customHeight="1" thickTop="1" thickBot="1" x14ac:dyDescent="0.3">
      <c r="A3" s="10" t="s">
        <v>131</v>
      </c>
      <c r="B3" s="11" t="s">
        <v>132</v>
      </c>
      <c r="C3" s="11" t="s">
        <v>133</v>
      </c>
      <c r="D3" s="11" t="s">
        <v>129</v>
      </c>
      <c r="F3" s="59" t="s">
        <v>132</v>
      </c>
      <c r="G3" s="394" t="s">
        <v>133</v>
      </c>
      <c r="H3" s="394" t="s">
        <v>129</v>
      </c>
      <c r="J3" s="59" t="s">
        <v>129</v>
      </c>
    </row>
    <row r="4" spans="1:10" ht="22.5" customHeight="1" thickTop="1" thickBot="1" x14ac:dyDescent="0.3">
      <c r="A4" s="64" t="s">
        <v>134</v>
      </c>
      <c r="B4" s="53"/>
      <c r="C4" s="53"/>
      <c r="D4" s="54"/>
      <c r="J4" s="357"/>
    </row>
    <row r="5" spans="1:10" ht="22.5" customHeight="1" thickTop="1" thickBot="1" x14ac:dyDescent="0.3">
      <c r="A5" s="14" t="s">
        <v>135</v>
      </c>
      <c r="B5" s="22"/>
      <c r="C5" s="22"/>
      <c r="D5" s="15">
        <f>B5+C5</f>
        <v>0</v>
      </c>
      <c r="H5" s="349">
        <f>SUM(B5:C5)-D5</f>
        <v>0</v>
      </c>
      <c r="J5" s="357">
        <f>D5-'BS old'!$D$48</f>
        <v>0</v>
      </c>
    </row>
    <row r="6" spans="1:10" ht="22.5" customHeight="1" thickBot="1" x14ac:dyDescent="0.3">
      <c r="A6" s="14" t="s">
        <v>126</v>
      </c>
      <c r="B6" s="22"/>
      <c r="C6" s="22"/>
      <c r="D6" s="15">
        <f t="shared" ref="D6:D9" si="0">B6+C6</f>
        <v>0</v>
      </c>
      <c r="H6" s="349">
        <f t="shared" ref="H6:H9" si="1">SUM(B6:C6)-D6</f>
        <v>0</v>
      </c>
      <c r="J6" s="357">
        <f>D6-'BS old'!$D$50</f>
        <v>0</v>
      </c>
    </row>
    <row r="7" spans="1:10" ht="22.5" customHeight="1" thickBot="1" x14ac:dyDescent="0.3">
      <c r="A7" s="14" t="s">
        <v>136</v>
      </c>
      <c r="B7" s="22"/>
      <c r="C7" s="22"/>
      <c r="D7" s="15">
        <f t="shared" si="0"/>
        <v>0</v>
      </c>
      <c r="H7" s="349">
        <f t="shared" si="1"/>
        <v>0</v>
      </c>
      <c r="J7" s="357">
        <f>D7-'BS old'!$D$51</f>
        <v>0</v>
      </c>
    </row>
    <row r="8" spans="1:10" ht="22.5" customHeight="1" thickBot="1" x14ac:dyDescent="0.3">
      <c r="A8" s="14" t="s">
        <v>127</v>
      </c>
      <c r="B8" s="22"/>
      <c r="C8" s="22"/>
      <c r="D8" s="15">
        <f t="shared" si="0"/>
        <v>0</v>
      </c>
      <c r="H8" s="349">
        <f t="shared" si="1"/>
        <v>0</v>
      </c>
      <c r="J8" s="357">
        <f>D8-'BS old'!$D$52</f>
        <v>0</v>
      </c>
    </row>
    <row r="9" spans="1:10" ht="22.5" customHeight="1" thickBot="1" x14ac:dyDescent="0.3">
      <c r="A9" s="14" t="s">
        <v>128</v>
      </c>
      <c r="B9" s="22"/>
      <c r="C9" s="22"/>
      <c r="D9" s="15">
        <f t="shared" si="0"/>
        <v>0</v>
      </c>
      <c r="H9" s="349">
        <f t="shared" si="1"/>
        <v>0</v>
      </c>
      <c r="J9" s="357">
        <f>D9-'BS old'!$D$53-'BS old'!$D$54</f>
        <v>0</v>
      </c>
    </row>
    <row r="10" spans="1:10" ht="22.5" customHeight="1" thickBot="1" x14ac:dyDescent="0.3">
      <c r="A10" s="25" t="s">
        <v>137</v>
      </c>
      <c r="B10" s="58">
        <f>SUM(B5:B9)</f>
        <v>0</v>
      </c>
      <c r="C10" s="58">
        <f>SUM(C5:C9)</f>
        <v>0</v>
      </c>
      <c r="D10" s="60">
        <f>SUM(D5:D9)</f>
        <v>0</v>
      </c>
      <c r="F10" s="346">
        <f>SUM(B5:B9)-B10</f>
        <v>0</v>
      </c>
      <c r="G10" s="345">
        <f>SUM(C5:C9)-C10</f>
        <v>0</v>
      </c>
      <c r="H10" s="349">
        <f>SUM(D5:D9)-D10</f>
        <v>0</v>
      </c>
      <c r="J10" s="357">
        <f>D10-'BS old'!$D$47</f>
        <v>0</v>
      </c>
    </row>
    <row r="11" spans="1:10" ht="22.5" customHeight="1" thickTop="1" thickBot="1" x14ac:dyDescent="0.3">
      <c r="A11" s="64" t="s">
        <v>138</v>
      </c>
      <c r="B11" s="53"/>
      <c r="C11" s="53"/>
      <c r="D11" s="54"/>
      <c r="J11" s="357"/>
    </row>
    <row r="12" spans="1:10" ht="22.5" customHeight="1" thickTop="1" thickBot="1" x14ac:dyDescent="0.3">
      <c r="A12" s="14" t="s">
        <v>139</v>
      </c>
      <c r="B12" s="22"/>
      <c r="C12" s="22"/>
      <c r="D12" s="15">
        <f>B12+C12</f>
        <v>0</v>
      </c>
      <c r="H12" s="349">
        <f>SUM(B12:C12)-D12</f>
        <v>0</v>
      </c>
      <c r="J12" s="357">
        <f>D12-'BS old'!$D$56</f>
        <v>0</v>
      </c>
    </row>
    <row r="13" spans="1:10" ht="22.5" customHeight="1" thickBot="1" x14ac:dyDescent="0.3">
      <c r="A13" s="14" t="s">
        <v>126</v>
      </c>
      <c r="B13" s="22"/>
      <c r="C13" s="22"/>
      <c r="D13" s="15">
        <f t="shared" ref="D13:D18" si="2">B13+C13</f>
        <v>0</v>
      </c>
      <c r="H13" s="349">
        <f t="shared" ref="H13:H18" si="3">SUM(B13:C13)-D13</f>
        <v>0</v>
      </c>
      <c r="J13" s="357">
        <f>D13-'BS old'!$D$58</f>
        <v>0</v>
      </c>
    </row>
    <row r="14" spans="1:10" ht="22.5" customHeight="1" thickBot="1" x14ac:dyDescent="0.3">
      <c r="A14" s="14" t="s">
        <v>136</v>
      </c>
      <c r="B14" s="22"/>
      <c r="C14" s="22"/>
      <c r="D14" s="15">
        <f t="shared" si="2"/>
        <v>0</v>
      </c>
      <c r="H14" s="349">
        <f t="shared" si="3"/>
        <v>0</v>
      </c>
      <c r="J14" s="357">
        <f>D14-'BS old'!$D$59</f>
        <v>0</v>
      </c>
    </row>
    <row r="15" spans="1:10" ht="22.5" customHeight="1" thickBot="1" x14ac:dyDescent="0.3">
      <c r="A15" s="14" t="s">
        <v>127</v>
      </c>
      <c r="B15" s="22"/>
      <c r="C15" s="22"/>
      <c r="D15" s="15">
        <f t="shared" si="2"/>
        <v>0</v>
      </c>
      <c r="H15" s="349">
        <f t="shared" si="3"/>
        <v>0</v>
      </c>
      <c r="J15" s="357">
        <f>D15-'BS old'!$D$60</f>
        <v>0</v>
      </c>
    </row>
    <row r="16" spans="1:10" ht="22.5" customHeight="1" thickBot="1" x14ac:dyDescent="0.3">
      <c r="A16" s="14" t="s">
        <v>140</v>
      </c>
      <c r="B16" s="22"/>
      <c r="C16" s="22"/>
      <c r="D16" s="15">
        <f t="shared" si="2"/>
        <v>0</v>
      </c>
      <c r="H16" s="349">
        <f t="shared" si="3"/>
        <v>0</v>
      </c>
      <c r="J16" s="357">
        <f>D16-'BS old'!$D$61</f>
        <v>0</v>
      </c>
    </row>
    <row r="17" spans="1:10" ht="22.5" customHeight="1" thickBot="1" x14ac:dyDescent="0.3">
      <c r="A17" s="14" t="s">
        <v>141</v>
      </c>
      <c r="B17" s="22"/>
      <c r="C17" s="22"/>
      <c r="D17" s="15">
        <f t="shared" si="2"/>
        <v>0</v>
      </c>
      <c r="H17" s="349">
        <f t="shared" si="3"/>
        <v>0</v>
      </c>
      <c r="J17" s="357">
        <f>D17-'BS old'!$D$62</f>
        <v>0</v>
      </c>
    </row>
    <row r="18" spans="1:10" ht="22.5" customHeight="1" thickBot="1" x14ac:dyDescent="0.3">
      <c r="A18" s="14" t="s">
        <v>128</v>
      </c>
      <c r="B18" s="22"/>
      <c r="C18" s="22"/>
      <c r="D18" s="15">
        <f t="shared" si="2"/>
        <v>0</v>
      </c>
      <c r="H18" s="349">
        <f t="shared" si="3"/>
        <v>0</v>
      </c>
      <c r="J18" s="357">
        <f>D18-'BS old'!$D$63</f>
        <v>0</v>
      </c>
    </row>
    <row r="19" spans="1:10" ht="22.5" customHeight="1" thickBot="1" x14ac:dyDescent="0.3">
      <c r="A19" s="25" t="s">
        <v>142</v>
      </c>
      <c r="B19" s="58">
        <f>SUM(B12:B18)</f>
        <v>0</v>
      </c>
      <c r="C19" s="58">
        <f>SUM(C12:C18)</f>
        <v>0</v>
      </c>
      <c r="D19" s="60">
        <f>SUM(D12:D18)</f>
        <v>0</v>
      </c>
      <c r="F19" s="346">
        <f>SUM(B12:B18)-B19</f>
        <v>0</v>
      </c>
      <c r="G19" s="345">
        <f>SUM(C12:C18)-C19</f>
        <v>0</v>
      </c>
      <c r="H19" s="349">
        <f>SUM(D12:D18)-D19</f>
        <v>0</v>
      </c>
      <c r="J19" s="357">
        <f>D19-'BS old'!$D$55</f>
        <v>0</v>
      </c>
    </row>
    <row r="20" spans="1:10" ht="17.25" thickTop="1" x14ac:dyDescent="0.3">
      <c r="A20" s="6"/>
    </row>
  </sheetData>
  <mergeCells count="1">
    <mergeCell ref="F1:H1"/>
  </mergeCells>
  <conditionalFormatting sqref="F5:H19">
    <cfRule type="cellIs" dxfId="144" priority="9" operator="lessThan">
      <formula>0</formula>
    </cfRule>
    <cfRule type="cellIs" dxfId="143" priority="10" operator="greaterThan">
      <formula>0</formula>
    </cfRule>
  </conditionalFormatting>
  <conditionalFormatting sqref="J4:J11">
    <cfRule type="cellIs" dxfId="142" priority="7" operator="lessThan">
      <formula>0</formula>
    </cfRule>
    <cfRule type="cellIs" dxfId="141" priority="8" operator="greaterThan">
      <formula>0</formula>
    </cfRule>
  </conditionalFormatting>
  <conditionalFormatting sqref="J12:J19">
    <cfRule type="cellIs" dxfId="140" priority="5" operator="lessThan">
      <formula>0</formula>
    </cfRule>
    <cfRule type="cellIs" dxfId="139" priority="6" operator="greaterThan">
      <formula>0</formula>
    </cfRule>
  </conditionalFormatting>
  <conditionalFormatting sqref="F5:H19">
    <cfRule type="cellIs" dxfId="138" priority="3" operator="lessThan">
      <formula>0</formula>
    </cfRule>
    <cfRule type="cellIs" dxfId="137" priority="4" operator="greaterThan">
      <formula>0</formula>
    </cfRule>
  </conditionalFormatting>
  <conditionalFormatting sqref="J5">
    <cfRule type="cellIs" dxfId="136" priority="1" operator="lessThan">
      <formula>0</formula>
    </cfRule>
    <cfRule type="cellIs" dxfId="135" priority="2"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5" x14ac:dyDescent="0.25"/>
  <cols>
    <col min="1" max="1" width="33.5703125" customWidth="1"/>
    <col min="2" max="3" width="26.42578125" customWidth="1"/>
    <col min="4" max="4" width="20.42578125" customWidth="1"/>
    <col min="5" max="5" width="25.7109375" style="343" customWidth="1"/>
    <col min="6" max="6" width="25.7109375" style="348" customWidth="1"/>
    <col min="7" max="7" width="3.85546875" customWidth="1"/>
    <col min="8" max="8" width="26" style="343" customWidth="1"/>
    <col min="9" max="9" width="26" style="348" customWidth="1"/>
  </cols>
  <sheetData>
    <row r="1" spans="1:9" ht="16.5" x14ac:dyDescent="0.3">
      <c r="A1" s="1" t="s">
        <v>130</v>
      </c>
      <c r="E1" s="1514" t="s">
        <v>1056</v>
      </c>
      <c r="F1" s="1516"/>
      <c r="G1" s="353"/>
      <c r="H1" s="1514" t="s">
        <v>1058</v>
      </c>
      <c r="I1" s="1516"/>
    </row>
    <row r="2" spans="1:9" ht="17.25" thickBot="1" x14ac:dyDescent="0.35">
      <c r="A2" s="5" t="s">
        <v>15</v>
      </c>
    </row>
    <row r="3" spans="1:9" ht="33" customHeight="1" thickTop="1" x14ac:dyDescent="0.25">
      <c r="A3" s="1502" t="s">
        <v>460</v>
      </c>
      <c r="B3" s="1502" t="s">
        <v>2</v>
      </c>
      <c r="C3" s="1502" t="s">
        <v>3</v>
      </c>
      <c r="E3" s="1502" t="s">
        <v>2</v>
      </c>
      <c r="F3" s="1502" t="s">
        <v>3</v>
      </c>
      <c r="H3" s="1502" t="s">
        <v>2</v>
      </c>
      <c r="I3" s="1502" t="s">
        <v>3</v>
      </c>
    </row>
    <row r="4" spans="1:9" ht="15.75" customHeight="1" thickBot="1" x14ac:dyDescent="0.3">
      <c r="A4" s="1503"/>
      <c r="B4" s="1503"/>
      <c r="C4" s="1503"/>
      <c r="E4" s="1503"/>
      <c r="F4" s="1503"/>
      <c r="H4" s="1503"/>
      <c r="I4" s="1503"/>
    </row>
    <row r="5" spans="1:9" ht="23.25" customHeight="1" thickTop="1" thickBot="1" x14ac:dyDescent="0.3">
      <c r="A5" s="14" t="s">
        <v>143</v>
      </c>
      <c r="B5" s="65"/>
      <c r="C5" s="66"/>
    </row>
    <row r="6" spans="1:9" ht="23.25" customHeight="1" thickBot="1" x14ac:dyDescent="0.3">
      <c r="A6" s="14" t="s">
        <v>461</v>
      </c>
      <c r="B6" s="65"/>
      <c r="C6" s="66"/>
    </row>
    <row r="7" spans="1:9" ht="23.25" customHeight="1" thickBot="1" x14ac:dyDescent="0.3">
      <c r="A7" s="44" t="s">
        <v>142</v>
      </c>
      <c r="B7" s="65">
        <f>B5+B6</f>
        <v>0</v>
      </c>
      <c r="C7" s="66">
        <f>C5+C6</f>
        <v>0</v>
      </c>
      <c r="E7" s="346">
        <f>SUM(B5:B6)-B7</f>
        <v>0</v>
      </c>
      <c r="F7" s="349">
        <f>SUM(C5:C6)-C7</f>
        <v>0</v>
      </c>
      <c r="H7" s="346">
        <f>B7-'BS old'!$D$55</f>
        <v>0</v>
      </c>
      <c r="I7" s="349">
        <f>C7-'BS old'!$G$55</f>
        <v>0</v>
      </c>
    </row>
    <row r="8" spans="1:9" ht="23.25" customHeight="1" thickBot="1" x14ac:dyDescent="0.3">
      <c r="A8" s="14" t="s">
        <v>144</v>
      </c>
      <c r="B8" s="65"/>
      <c r="C8" s="66"/>
    </row>
    <row r="9" spans="1:9" ht="23.25" customHeight="1" thickBot="1" x14ac:dyDescent="0.3">
      <c r="A9" s="14" t="s">
        <v>145</v>
      </c>
      <c r="B9" s="65"/>
      <c r="C9" s="66"/>
    </row>
    <row r="10" spans="1:9" ht="23.25" customHeight="1" thickBot="1" x14ac:dyDescent="0.3">
      <c r="A10" s="25" t="s">
        <v>137</v>
      </c>
      <c r="B10" s="67">
        <f>B8+B9</f>
        <v>0</v>
      </c>
      <c r="C10" s="68">
        <f>C8+C9</f>
        <v>0</v>
      </c>
      <c r="E10" s="346">
        <f>SUM(B8:B9)-B10</f>
        <v>0</v>
      </c>
      <c r="F10" s="349">
        <f>SUM(C8:C9)-C10</f>
        <v>0</v>
      </c>
      <c r="H10" s="346">
        <f>B10-'BS old'!$D$47</f>
        <v>0</v>
      </c>
      <c r="I10" s="349">
        <f>C10-'BS old'!$G$47</f>
        <v>0</v>
      </c>
    </row>
    <row r="11" spans="1:9" ht="17.25" thickTop="1" x14ac:dyDescent="0.3">
      <c r="A11" s="3"/>
    </row>
  </sheetData>
  <mergeCells count="9">
    <mergeCell ref="I3:I4"/>
    <mergeCell ref="H1:I1"/>
    <mergeCell ref="B3:B4"/>
    <mergeCell ref="C3:C4"/>
    <mergeCell ref="A3:A4"/>
    <mergeCell ref="E1:F1"/>
    <mergeCell ref="E3:E4"/>
    <mergeCell ref="F3:F4"/>
    <mergeCell ref="H3:H4"/>
  </mergeCells>
  <conditionalFormatting sqref="E7:F10">
    <cfRule type="cellIs" dxfId="134" priority="6" operator="lessThan">
      <formula>0</formula>
    </cfRule>
    <cfRule type="cellIs" dxfId="133" priority="7" operator="greaterThan">
      <formula>0</formula>
    </cfRule>
  </conditionalFormatting>
  <conditionalFormatting sqref="H7:I10">
    <cfRule type="cellIs" dxfId="132" priority="1" operator="lessThan">
      <formula>0</formula>
    </cfRule>
    <cfRule type="cellIs" dxfId="131" priority="2" operator="greaterThan">
      <formula>0</formula>
    </cfRule>
    <cfRule type="cellIs" dxfId="130" priority="4" operator="lessThan">
      <formula>0</formula>
    </cfRule>
    <cfRule type="cellIs" dxfId="129"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5" x14ac:dyDescent="0.25"/>
  <cols>
    <col min="1" max="1" width="32.42578125" customWidth="1"/>
    <col min="2" max="3" width="27" customWidth="1"/>
    <col min="4" max="6" width="20.42578125" customWidth="1"/>
  </cols>
  <sheetData>
    <row r="1" spans="1:3" ht="17.25" thickBot="1" x14ac:dyDescent="0.35">
      <c r="A1" s="1" t="s">
        <v>146</v>
      </c>
    </row>
    <row r="2" spans="1:3" ht="16.5" thickTop="1" thickBot="1" x14ac:dyDescent="0.3">
      <c r="A2" s="1502" t="s">
        <v>147</v>
      </c>
      <c r="B2" s="1523" t="s">
        <v>2</v>
      </c>
      <c r="C2" s="1524"/>
    </row>
    <row r="3" spans="1:3" ht="16.5" thickTop="1" thickBot="1" x14ac:dyDescent="0.3">
      <c r="A3" s="1503"/>
      <c r="B3" s="11" t="s">
        <v>148</v>
      </c>
      <c r="C3" s="59" t="s">
        <v>149</v>
      </c>
    </row>
    <row r="4" spans="1:3" ht="23.25" customHeight="1" thickTop="1" thickBot="1" x14ac:dyDescent="0.3">
      <c r="A4" s="12" t="s">
        <v>150</v>
      </c>
      <c r="B4" s="45"/>
      <c r="C4" s="13"/>
    </row>
    <row r="5" spans="1:3" ht="23.25" customHeight="1" thickBot="1" x14ac:dyDescent="0.3">
      <c r="A5" s="14" t="s">
        <v>151</v>
      </c>
      <c r="B5" s="62" t="s">
        <v>18</v>
      </c>
      <c r="C5" s="15"/>
    </row>
    <row r="6" spans="1:3" ht="23.25" customHeight="1" thickBot="1" x14ac:dyDescent="0.3">
      <c r="A6" s="16" t="s">
        <v>152</v>
      </c>
      <c r="B6" s="34" t="s">
        <v>18</v>
      </c>
      <c r="C6" s="17"/>
    </row>
    <row r="7" spans="1:3" ht="17.25" thickTop="1" x14ac:dyDescent="0.3">
      <c r="A7" s="1"/>
    </row>
  </sheetData>
  <mergeCells count="2">
    <mergeCell ref="A2:A3"/>
    <mergeCell ref="B2:C2"/>
  </mergeCells>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5" x14ac:dyDescent="0.25"/>
  <cols>
    <col min="1" max="1" width="33" customWidth="1"/>
    <col min="2" max="3" width="26.7109375" customWidth="1"/>
    <col min="4" max="4" width="20.42578125" customWidth="1"/>
    <col min="5" max="5" width="21.85546875" style="343" customWidth="1"/>
    <col min="6" max="6" width="36" style="348" customWidth="1"/>
    <col min="7" max="7" width="3.85546875" customWidth="1"/>
    <col min="8" max="8" width="18.5703125" style="343" customWidth="1"/>
    <col min="9" max="9" width="37" style="348" customWidth="1"/>
  </cols>
  <sheetData>
    <row r="1" spans="1:9" ht="16.5" x14ac:dyDescent="0.3">
      <c r="A1" s="1" t="s">
        <v>153</v>
      </c>
      <c r="E1" s="1514" t="s">
        <v>1056</v>
      </c>
      <c r="F1" s="1516"/>
      <c r="H1" s="1514" t="s">
        <v>1058</v>
      </c>
      <c r="I1" s="1516"/>
    </row>
    <row r="2" spans="1:9" ht="17.25" thickBot="1" x14ac:dyDescent="0.35">
      <c r="A2" s="5" t="s">
        <v>154</v>
      </c>
    </row>
    <row r="3" spans="1:9" ht="30" customHeight="1" thickTop="1" thickBot="1" x14ac:dyDescent="0.3">
      <c r="A3" s="10" t="s">
        <v>131</v>
      </c>
      <c r="B3" s="11" t="s">
        <v>2</v>
      </c>
      <c r="C3" s="11" t="s">
        <v>3</v>
      </c>
      <c r="E3" s="59" t="s">
        <v>2</v>
      </c>
      <c r="F3" s="59" t="s">
        <v>3</v>
      </c>
      <c r="H3" s="59" t="s">
        <v>2</v>
      </c>
      <c r="I3" s="59" t="s">
        <v>3</v>
      </c>
    </row>
    <row r="4" spans="1:9" ht="18.75" customHeight="1" thickTop="1" thickBot="1" x14ac:dyDescent="0.3">
      <c r="A4" s="12" t="s">
        <v>155</v>
      </c>
      <c r="B4" s="45"/>
      <c r="C4" s="13"/>
      <c r="H4" s="346">
        <f>B4+B7-'BS old'!$D$65</f>
        <v>0</v>
      </c>
      <c r="I4" s="349">
        <f>C4+C7-'BS old'!$G$65</f>
        <v>0</v>
      </c>
    </row>
    <row r="5" spans="1:9" ht="18.75" customHeight="1" thickBot="1" x14ac:dyDescent="0.3">
      <c r="A5" s="14" t="s">
        <v>156</v>
      </c>
      <c r="B5" s="22"/>
      <c r="C5" s="15"/>
      <c r="H5" s="346">
        <f>B5-'BS old'!$D$66</f>
        <v>0</v>
      </c>
      <c r="I5" s="349">
        <f>C5-'BS old'!$G$66</f>
        <v>0</v>
      </c>
    </row>
    <row r="6" spans="1:9" ht="18.75" customHeight="1" thickBot="1" x14ac:dyDescent="0.3">
      <c r="A6" s="14" t="s">
        <v>157</v>
      </c>
      <c r="B6" s="22"/>
      <c r="C6" s="15"/>
      <c r="E6" s="346"/>
      <c r="F6" s="349"/>
      <c r="H6" s="346">
        <f>B6-'BS old'!$D$67</f>
        <v>0</v>
      </c>
      <c r="I6" s="349">
        <f>C6-'BS old'!$G$67</f>
        <v>0</v>
      </c>
    </row>
    <row r="7" spans="1:9" ht="18.75" customHeight="1" thickBot="1" x14ac:dyDescent="0.3">
      <c r="A7" s="14" t="s">
        <v>158</v>
      </c>
      <c r="B7" s="22"/>
      <c r="C7" s="15"/>
      <c r="H7" s="346">
        <f>H4</f>
        <v>0</v>
      </c>
      <c r="I7" s="349">
        <f>I4</f>
        <v>0</v>
      </c>
    </row>
    <row r="8" spans="1:9" ht="18.75" customHeight="1" thickBot="1" x14ac:dyDescent="0.3">
      <c r="A8" s="25" t="s">
        <v>14</v>
      </c>
      <c r="B8" s="58">
        <f>SUM(B4:B7)</f>
        <v>0</v>
      </c>
      <c r="C8" s="60">
        <f>SUM(C4:C7)</f>
        <v>0</v>
      </c>
      <c r="E8" s="346">
        <f>SUM(B4:B7)-B8</f>
        <v>0</v>
      </c>
      <c r="F8" s="349">
        <f>SUM(C4:C7)-C8</f>
        <v>0</v>
      </c>
      <c r="H8" s="346">
        <f>B8-SUM('BS old'!$D$65:$D$67)</f>
        <v>0</v>
      </c>
      <c r="I8" s="349">
        <f>C8-SUM('BS old'!$G$65:$G$67)</f>
        <v>0</v>
      </c>
    </row>
    <row r="9" spans="1:9" ht="15.75" thickTop="1" x14ac:dyDescent="0.25">
      <c r="E9" s="346"/>
      <c r="F9" s="349"/>
    </row>
  </sheetData>
  <mergeCells count="2">
    <mergeCell ref="E1:F1"/>
    <mergeCell ref="H1:I1"/>
  </mergeCells>
  <conditionalFormatting sqref="E6:F9">
    <cfRule type="cellIs" dxfId="128" priority="9" operator="lessThan">
      <formula>0</formula>
    </cfRule>
    <cfRule type="cellIs" dxfId="127" priority="10" operator="greaterThan">
      <formula>0</formula>
    </cfRule>
  </conditionalFormatting>
  <conditionalFormatting sqref="H1:I1">
    <cfRule type="cellIs" priority="8" stopIfTrue="1" operator="greaterThan">
      <formula>0</formula>
    </cfRule>
  </conditionalFormatting>
  <conditionalFormatting sqref="H8:I8">
    <cfRule type="cellIs" dxfId="126" priority="6" operator="lessThan">
      <formula>0</formula>
    </cfRule>
    <cfRule type="cellIs" dxfId="125" priority="7" operator="greaterThan">
      <formula>0</formula>
    </cfRule>
  </conditionalFormatting>
  <conditionalFormatting sqref="H4:I8">
    <cfRule type="cellIs" dxfId="124" priority="1" operator="lessThan">
      <formula>0</formula>
    </cfRule>
    <cfRule type="cellIs" dxfId="123"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5" outlineLevelCol="1" x14ac:dyDescent="0.25"/>
  <cols>
    <col min="1" max="1" width="24.5703125" customWidth="1"/>
    <col min="2" max="5" width="15.42578125" customWidth="1"/>
    <col min="6" max="6" width="20.42578125" customWidth="1"/>
    <col min="7" max="7" width="20.42578125" style="343" customWidth="1" outlineLevel="1"/>
    <col min="8" max="9" width="20.42578125" style="344" customWidth="1" outlineLevel="1"/>
    <col min="10" max="10" width="20.42578125" style="348" customWidth="1"/>
    <col min="12" max="12" width="20.42578125" style="350" customWidth="1"/>
  </cols>
  <sheetData>
    <row r="1" spans="1:13" ht="16.5" x14ac:dyDescent="0.3">
      <c r="A1" s="1" t="s">
        <v>153</v>
      </c>
      <c r="G1" s="1514" t="s">
        <v>1056</v>
      </c>
      <c r="H1" s="1515"/>
      <c r="I1" s="1515"/>
      <c r="J1" s="1516"/>
      <c r="L1" s="356" t="s">
        <v>1058</v>
      </c>
      <c r="M1" s="353"/>
    </row>
    <row r="3" spans="1:13" ht="17.25" thickBot="1" x14ac:dyDescent="0.35">
      <c r="A3" s="5" t="s">
        <v>15</v>
      </c>
    </row>
    <row r="4" spans="1:13" ht="16.5" thickTop="1" thickBot="1" x14ac:dyDescent="0.3">
      <c r="A4" s="1502" t="s">
        <v>159</v>
      </c>
      <c r="B4" s="1504" t="s">
        <v>2</v>
      </c>
      <c r="C4" s="1510"/>
      <c r="D4" s="1510"/>
      <c r="E4" s="1505"/>
    </row>
    <row r="5" spans="1:13" ht="18" customHeight="1" thickTop="1" x14ac:dyDescent="0.25">
      <c r="A5" s="1509"/>
      <c r="B5" s="1509" t="s">
        <v>32</v>
      </c>
      <c r="C5" s="1509" t="s">
        <v>27</v>
      </c>
      <c r="D5" s="1509" t="s">
        <v>28</v>
      </c>
      <c r="E5" s="1509" t="s">
        <v>30</v>
      </c>
      <c r="G5" s="1502" t="s">
        <v>32</v>
      </c>
      <c r="H5" s="1502" t="s">
        <v>27</v>
      </c>
      <c r="I5" s="1502" t="s">
        <v>28</v>
      </c>
      <c r="J5" s="1502" t="s">
        <v>30</v>
      </c>
      <c r="L5" s="1502" t="s">
        <v>30</v>
      </c>
    </row>
    <row r="6" spans="1:13" ht="17.25" customHeight="1" thickBot="1" x14ac:dyDescent="0.3">
      <c r="A6" s="1503"/>
      <c r="B6" s="1503"/>
      <c r="C6" s="1503"/>
      <c r="D6" s="1503"/>
      <c r="E6" s="1503"/>
      <c r="G6" s="1503"/>
      <c r="H6" s="1503"/>
      <c r="I6" s="1503"/>
      <c r="J6" s="1503"/>
      <c r="L6" s="1503"/>
    </row>
    <row r="7" spans="1:13" ht="21.75" customHeight="1" thickTop="1" thickBot="1" x14ac:dyDescent="0.3">
      <c r="A7" s="14" t="s">
        <v>160</v>
      </c>
      <c r="B7" s="22"/>
      <c r="C7" s="22"/>
      <c r="D7" s="22"/>
      <c r="E7" s="15">
        <f>SUM(B7:D7)</f>
        <v>0</v>
      </c>
      <c r="J7" s="349">
        <f>SUM(B7:D7)-E7</f>
        <v>0</v>
      </c>
    </row>
    <row r="8" spans="1:13" ht="21.75" customHeight="1" thickBot="1" x14ac:dyDescent="0.3">
      <c r="A8" s="14" t="s">
        <v>161</v>
      </c>
      <c r="B8" s="22"/>
      <c r="C8" s="22"/>
      <c r="D8" s="22"/>
      <c r="E8" s="15">
        <f t="shared" ref="E8:E12" si="0">SUM(B8:D8)</f>
        <v>0</v>
      </c>
      <c r="J8" s="349">
        <f t="shared" ref="J8:J12" si="1">SUM(B8:D8)-E8</f>
        <v>0</v>
      </c>
    </row>
    <row r="9" spans="1:13" ht="21.75" customHeight="1" thickBot="1" x14ac:dyDescent="0.3">
      <c r="A9" s="14" t="s">
        <v>162</v>
      </c>
      <c r="B9" s="22"/>
      <c r="C9" s="22"/>
      <c r="D9" s="22"/>
      <c r="E9" s="15">
        <f t="shared" si="0"/>
        <v>0</v>
      </c>
      <c r="J9" s="349">
        <f t="shared" si="1"/>
        <v>0</v>
      </c>
    </row>
    <row r="10" spans="1:13" ht="21.75" customHeight="1" thickBot="1" x14ac:dyDescent="0.3">
      <c r="A10" s="14" t="s">
        <v>163</v>
      </c>
      <c r="B10" s="22"/>
      <c r="C10" s="22"/>
      <c r="D10" s="22"/>
      <c r="E10" s="15">
        <f t="shared" si="0"/>
        <v>0</v>
      </c>
      <c r="J10" s="349">
        <f t="shared" si="1"/>
        <v>0</v>
      </c>
    </row>
    <row r="11" spans="1:13" ht="21.75" customHeight="1" thickBot="1" x14ac:dyDescent="0.3">
      <c r="A11" s="14" t="s">
        <v>164</v>
      </c>
      <c r="B11" s="22"/>
      <c r="C11" s="22"/>
      <c r="D11" s="22"/>
      <c r="E11" s="15">
        <f t="shared" si="0"/>
        <v>0</v>
      </c>
      <c r="J11" s="349">
        <f t="shared" si="1"/>
        <v>0</v>
      </c>
    </row>
    <row r="12" spans="1:13" ht="21.75" customHeight="1" thickBot="1" x14ac:dyDescent="0.3">
      <c r="A12" s="14" t="s">
        <v>165</v>
      </c>
      <c r="B12" s="22"/>
      <c r="C12" s="22"/>
      <c r="D12" s="22"/>
      <c r="E12" s="15">
        <f t="shared" si="0"/>
        <v>0</v>
      </c>
      <c r="J12" s="349">
        <f t="shared" si="1"/>
        <v>0</v>
      </c>
    </row>
    <row r="13" spans="1:13" ht="21.75" customHeight="1" thickBot="1" x14ac:dyDescent="0.3">
      <c r="A13" s="25" t="s">
        <v>166</v>
      </c>
      <c r="B13" s="58">
        <f>SUM(B7:B12)</f>
        <v>0</v>
      </c>
      <c r="C13" s="58">
        <f t="shared" ref="C13:E13" si="2">SUM(C7:C12)</f>
        <v>0</v>
      </c>
      <c r="D13" s="58">
        <f t="shared" si="2"/>
        <v>0</v>
      </c>
      <c r="E13" s="60">
        <f t="shared" si="2"/>
        <v>0</v>
      </c>
      <c r="G13" s="346">
        <f>SUM(B7:B12)-B13</f>
        <v>0</v>
      </c>
      <c r="H13" s="345">
        <f t="shared" ref="H13:J13" si="3">SUM(C7:C12)-C13</f>
        <v>0</v>
      </c>
      <c r="I13" s="345">
        <f t="shared" si="3"/>
        <v>0</v>
      </c>
      <c r="J13" s="349">
        <f t="shared" si="3"/>
        <v>0</v>
      </c>
      <c r="L13" s="357">
        <f>E13-SUM('BS old'!$D$68:$D$69)</f>
        <v>0</v>
      </c>
    </row>
    <row r="14" spans="1:13" ht="15.75" thickTop="1" x14ac:dyDescent="0.25"/>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122" priority="3" operator="lessThan">
      <formula>0</formula>
    </cfRule>
    <cfRule type="cellIs" dxfId="121" priority="4" operator="greaterThan">
      <formula>0</formula>
    </cfRule>
  </conditionalFormatting>
  <conditionalFormatting sqref="J13">
    <cfRule type="cellIs" dxfId="120" priority="1" operator="lessThan">
      <formula>0</formula>
    </cfRule>
    <cfRule type="cellIs" dxfId="119" priority="2" operator="greaterThan">
      <formula>0</formula>
    </cfRule>
  </conditionalFormatting>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5" outlineLevelCol="1" x14ac:dyDescent="0.25"/>
  <cols>
    <col min="1" max="1" width="21.42578125" customWidth="1"/>
    <col min="2" max="6" width="13" customWidth="1"/>
    <col min="9" max="9" width="23.140625" style="343" hidden="1" customWidth="1" outlineLevel="1"/>
    <col min="10" max="11" width="23.140625" style="344" hidden="1" customWidth="1" outlineLevel="1"/>
    <col min="12" max="12" width="20.140625" style="344" hidden="1" customWidth="1" outlineLevel="1"/>
    <col min="13" max="13" width="24.85546875" style="348" customWidth="1" collapsed="1"/>
    <col min="14" max="14" width="9.140625" style="344"/>
    <col min="15" max="15" width="20.42578125" style="350" customWidth="1"/>
  </cols>
  <sheetData>
    <row r="1" spans="1:15" ht="17.25" thickBot="1" x14ac:dyDescent="0.35">
      <c r="A1" s="1" t="s">
        <v>167</v>
      </c>
      <c r="I1" s="1520" t="s">
        <v>1056</v>
      </c>
      <c r="J1" s="1521"/>
      <c r="K1" s="1521"/>
      <c r="L1" s="1521"/>
      <c r="M1" s="1522"/>
      <c r="N1" s="348"/>
      <c r="O1" s="356" t="s">
        <v>1058</v>
      </c>
    </row>
    <row r="2" spans="1:15" ht="55.5" customHeight="1" thickTop="1" thickBot="1" x14ac:dyDescent="0.3">
      <c r="A2" s="59" t="s">
        <v>168</v>
      </c>
      <c r="B2" s="59" t="s">
        <v>169</v>
      </c>
      <c r="C2" s="59" t="s">
        <v>170</v>
      </c>
      <c r="D2" s="59" t="s">
        <v>88</v>
      </c>
      <c r="E2" s="59" t="s">
        <v>457</v>
      </c>
      <c r="F2" s="59" t="s">
        <v>171</v>
      </c>
      <c r="I2" s="59" t="s">
        <v>169</v>
      </c>
      <c r="J2" s="59" t="s">
        <v>170</v>
      </c>
      <c r="K2" s="59" t="s">
        <v>88</v>
      </c>
      <c r="L2" s="176" t="s">
        <v>457</v>
      </c>
      <c r="M2" s="59" t="s">
        <v>171</v>
      </c>
      <c r="N2" s="359"/>
      <c r="O2" s="59" t="s">
        <v>171</v>
      </c>
    </row>
    <row r="3" spans="1:15" ht="23.25" customHeight="1" thickTop="1" thickBot="1" x14ac:dyDescent="0.3">
      <c r="A3" s="71" t="s">
        <v>164</v>
      </c>
      <c r="B3" s="79"/>
      <c r="C3" s="79"/>
      <c r="D3" s="79"/>
      <c r="E3" s="79"/>
      <c r="F3" s="80">
        <f>SUM(B3:E3)</f>
        <v>0</v>
      </c>
      <c r="M3" s="349">
        <f>SUM(B3:E3)-F3</f>
        <v>0</v>
      </c>
      <c r="N3" s="349"/>
    </row>
    <row r="4" spans="1:15" ht="23.25" customHeight="1" thickBot="1" x14ac:dyDescent="0.3">
      <c r="A4" s="14" t="s">
        <v>165</v>
      </c>
      <c r="B4" s="79"/>
      <c r="C4" s="79"/>
      <c r="D4" s="79"/>
      <c r="E4" s="79"/>
      <c r="F4" s="80">
        <f t="shared" ref="F4:F5" si="0">SUM(B4:E4)</f>
        <v>0</v>
      </c>
      <c r="M4" s="349">
        <f>SUM(B4:E4)-F4</f>
        <v>0</v>
      </c>
      <c r="N4" s="349"/>
    </row>
    <row r="5" spans="1:15" ht="23.25" customHeight="1" thickBot="1" x14ac:dyDescent="0.3">
      <c r="A5" s="25" t="s">
        <v>166</v>
      </c>
      <c r="B5" s="81">
        <f>SUM(B3:B4)</f>
        <v>0</v>
      </c>
      <c r="C5" s="81">
        <f>SUM(C3:C4)</f>
        <v>0</v>
      </c>
      <c r="D5" s="81">
        <f>SUM(D3:D4)</f>
        <v>0</v>
      </c>
      <c r="E5" s="81">
        <f>SUM(E3:E4)</f>
        <v>0</v>
      </c>
      <c r="F5" s="82">
        <f t="shared" si="0"/>
        <v>0</v>
      </c>
      <c r="I5" s="346">
        <f>SUM(B3:B4)-B5</f>
        <v>0</v>
      </c>
      <c r="J5" s="345">
        <f>SUM(C3:C4)-C5</f>
        <v>0</v>
      </c>
      <c r="K5" s="345">
        <f>SUM(D3:D4)-D5</f>
        <v>0</v>
      </c>
      <c r="L5" s="345">
        <f>SUM(E3:E4)-E5</f>
        <v>0</v>
      </c>
      <c r="M5" s="349">
        <f>SUM(F3:F4)-F5</f>
        <v>0</v>
      </c>
      <c r="N5" s="349"/>
      <c r="O5" s="357">
        <f>F5-SUM('BS old'!E68:E69)</f>
        <v>0</v>
      </c>
    </row>
    <row r="6" spans="1:15" ht="15.75" thickTop="1" x14ac:dyDescent="0.25">
      <c r="M6" s="349"/>
      <c r="N6" s="349"/>
    </row>
    <row r="7" spans="1:15" x14ac:dyDescent="0.25">
      <c r="M7" s="349"/>
      <c r="N7" s="349"/>
    </row>
    <row r="8" spans="1:15" x14ac:dyDescent="0.25">
      <c r="M8" s="349"/>
      <c r="N8" s="349"/>
    </row>
    <row r="10" spans="1:15" x14ac:dyDescent="0.25">
      <c r="B10" s="20"/>
    </row>
  </sheetData>
  <mergeCells count="1">
    <mergeCell ref="I1:M1"/>
  </mergeCells>
  <conditionalFormatting sqref="O1">
    <cfRule type="cellIs" priority="3" stopIfTrue="1" operator="greaterThan">
      <formula>0</formula>
    </cfRule>
  </conditionalFormatting>
  <conditionalFormatting sqref="I3:K8 L5 O3:O8 M3:N9">
    <cfRule type="cellIs" dxfId="118" priority="1" operator="lessThan">
      <formula>0</formula>
    </cfRule>
    <cfRule type="cellIs" dxfId="117" priority="2" operator="greaterThan">
      <formula>0</formula>
    </cfRule>
  </conditionalFormatting>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5" x14ac:dyDescent="0.25"/>
  <cols>
    <col min="1" max="2" width="43.28515625" customWidth="1"/>
    <col min="3" max="3" width="19.140625" customWidth="1"/>
  </cols>
  <sheetData>
    <row r="1" spans="1:2" ht="17.25" thickBot="1" x14ac:dyDescent="0.35">
      <c r="A1" s="1" t="s">
        <v>174</v>
      </c>
    </row>
    <row r="2" spans="1:2" ht="16.5" thickTop="1" thickBot="1" x14ac:dyDescent="0.3">
      <c r="A2" s="75" t="s">
        <v>131</v>
      </c>
      <c r="B2" s="76" t="s">
        <v>36</v>
      </c>
    </row>
    <row r="3" spans="1:2" ht="24" thickTop="1" thickBot="1" x14ac:dyDescent="0.3">
      <c r="A3" s="12" t="s">
        <v>172</v>
      </c>
      <c r="B3" s="77"/>
    </row>
    <row r="4" spans="1:2" ht="23.25" thickBot="1" x14ac:dyDescent="0.3">
      <c r="A4" s="16" t="s">
        <v>173</v>
      </c>
      <c r="B4" s="78"/>
    </row>
    <row r="5" spans="1:2" ht="15.75" thickTop="1" x14ac:dyDescent="0.25"/>
  </sheetData>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5" x14ac:dyDescent="0.25"/>
  <cols>
    <col min="1" max="1" width="26.140625" customWidth="1"/>
    <col min="2" max="4" width="20.140625" customWidth="1"/>
  </cols>
  <sheetData>
    <row r="1" spans="1:4" ht="17.25" thickBot="1" x14ac:dyDescent="0.35">
      <c r="A1" s="1" t="s">
        <v>175</v>
      </c>
    </row>
    <row r="2" spans="1:4" ht="44.25" customHeight="1" thickTop="1" thickBot="1" x14ac:dyDescent="0.3">
      <c r="A2" s="84" t="s">
        <v>168</v>
      </c>
      <c r="B2" s="602" t="s">
        <v>462</v>
      </c>
      <c r="C2" s="602" t="s">
        <v>463</v>
      </c>
      <c r="D2" s="602" t="s">
        <v>464</v>
      </c>
    </row>
    <row r="3" spans="1:4" ht="16.5" thickTop="1" thickBot="1" x14ac:dyDescent="0.3">
      <c r="A3" s="71" t="s">
        <v>160</v>
      </c>
      <c r="B3" s="79"/>
      <c r="C3" s="79"/>
      <c r="D3" s="80"/>
    </row>
    <row r="4" spans="1:4" ht="15.75" thickBot="1" x14ac:dyDescent="0.3">
      <c r="A4" s="71" t="s">
        <v>161</v>
      </c>
      <c r="B4" s="79"/>
      <c r="C4" s="79"/>
      <c r="D4" s="80"/>
    </row>
    <row r="5" spans="1:4" ht="15.75" thickBot="1" x14ac:dyDescent="0.3">
      <c r="A5" s="71" t="s">
        <v>176</v>
      </c>
      <c r="B5" s="79"/>
      <c r="C5" s="79"/>
      <c r="D5" s="80"/>
    </row>
    <row r="6" spans="1:4" ht="15.75" thickBot="1" x14ac:dyDescent="0.3">
      <c r="A6" s="71" t="s">
        <v>164</v>
      </c>
      <c r="B6" s="79"/>
      <c r="C6" s="79"/>
      <c r="D6" s="80"/>
    </row>
    <row r="7" spans="1:4" ht="26.25" customHeight="1" thickBot="1" x14ac:dyDescent="0.3">
      <c r="A7" s="86" t="s">
        <v>166</v>
      </c>
      <c r="B7" s="85"/>
      <c r="C7" s="85"/>
      <c r="D7" s="78"/>
    </row>
    <row r="8" spans="1:4" ht="15.75" thickTop="1" x14ac:dyDescent="0.25"/>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FFFF99"/>
    <pageSetUpPr fitToPage="1"/>
  </sheetPr>
  <dimension ref="A1:N88"/>
  <sheetViews>
    <sheetView showGridLines="0" showZeros="0" zoomScaleNormal="100" workbookViewId="0"/>
  </sheetViews>
  <sheetFormatPr defaultRowHeight="11.25" x14ac:dyDescent="0.2"/>
  <cols>
    <col min="1" max="1" width="5.7109375" style="178" customWidth="1"/>
    <col min="2" max="2" width="65" style="230" customWidth="1"/>
    <col min="3" max="3" width="9.28515625" style="199" customWidth="1"/>
    <col min="4" max="4" width="15.5703125" style="290" customWidth="1"/>
    <col min="5" max="5" width="14.5703125" style="178" customWidth="1"/>
    <col min="6" max="6" width="9.140625" style="178"/>
    <col min="7" max="7" width="3.28515625" style="178" customWidth="1"/>
    <col min="8" max="16384" width="9.140625" style="178"/>
  </cols>
  <sheetData>
    <row r="1" spans="1:14" ht="12" customHeight="1" x14ac:dyDescent="0.2">
      <c r="A1" s="180" t="s">
        <v>497</v>
      </c>
      <c r="B1" s="1156">
        <v>0</v>
      </c>
      <c r="C1" s="250"/>
      <c r="D1" s="251"/>
      <c r="E1" s="252"/>
      <c r="I1" s="1133"/>
      <c r="J1" s="1186"/>
      <c r="K1" s="1187"/>
    </row>
    <row r="2" spans="1:14" s="185" customFormat="1" ht="12" customHeight="1" x14ac:dyDescent="0.2">
      <c r="A2" s="180" t="s">
        <v>500</v>
      </c>
      <c r="B2" s="1157" t="s">
        <v>807</v>
      </c>
      <c r="C2" s="250"/>
      <c r="D2" s="251"/>
      <c r="E2" s="252"/>
      <c r="I2" s="1133"/>
      <c r="J2" s="1188"/>
      <c r="K2" s="1187"/>
    </row>
    <row r="3" spans="1:14" ht="11.25" customHeight="1" x14ac:dyDescent="0.2">
      <c r="C3" s="178"/>
      <c r="D3" s="178"/>
      <c r="I3" s="1133"/>
      <c r="J3" s="1189"/>
      <c r="K3" s="1187"/>
    </row>
    <row r="4" spans="1:14" ht="11.25" customHeight="1" x14ac:dyDescent="0.2">
      <c r="A4" s="188" t="s">
        <v>2795</v>
      </c>
      <c r="B4" s="963"/>
      <c r="C4" s="189"/>
      <c r="D4" s="254"/>
      <c r="E4" s="255"/>
      <c r="F4" s="1098"/>
      <c r="I4" s="1098"/>
      <c r="J4" s="1158"/>
    </row>
    <row r="5" spans="1:14" ht="12" customHeight="1" x14ac:dyDescent="0.2">
      <c r="B5" s="1159" t="s">
        <v>808</v>
      </c>
      <c r="C5" s="195"/>
      <c r="D5" s="257"/>
      <c r="E5" s="258"/>
      <c r="F5" s="1098"/>
    </row>
    <row r="6" spans="1:14" s="199" customFormat="1" ht="12" customHeight="1" x14ac:dyDescent="0.2">
      <c r="A6" s="259" t="s">
        <v>508</v>
      </c>
      <c r="B6" s="1160" t="s">
        <v>809</v>
      </c>
      <c r="C6" s="259" t="s">
        <v>510</v>
      </c>
      <c r="D6" s="261" t="s">
        <v>810</v>
      </c>
      <c r="E6" s="262"/>
    </row>
    <row r="7" spans="1:14" s="202" customFormat="1" ht="12" customHeight="1" x14ac:dyDescent="0.25">
      <c r="A7" s="263" t="s">
        <v>513</v>
      </c>
      <c r="B7" s="264"/>
      <c r="C7" s="263" t="s">
        <v>514</v>
      </c>
      <c r="D7" s="265" t="s">
        <v>811</v>
      </c>
      <c r="E7" s="266" t="s">
        <v>812</v>
      </c>
    </row>
    <row r="8" spans="1:14" s="199" customFormat="1" ht="12" customHeight="1" x14ac:dyDescent="0.2">
      <c r="A8" s="267" t="s">
        <v>518</v>
      </c>
      <c r="B8" s="1161" t="s">
        <v>519</v>
      </c>
      <c r="C8" s="267" t="s">
        <v>520</v>
      </c>
      <c r="D8" s="269">
        <v>1</v>
      </c>
      <c r="E8" s="267">
        <v>2</v>
      </c>
    </row>
    <row r="9" spans="1:14" s="199" customFormat="1" ht="12" customHeight="1" x14ac:dyDescent="0.2">
      <c r="A9" s="273" t="s">
        <v>880</v>
      </c>
      <c r="B9" s="1162" t="s">
        <v>2744</v>
      </c>
      <c r="C9" s="274" t="s">
        <v>814</v>
      </c>
      <c r="D9" s="1163">
        <f>D11+D13</f>
        <v>1672507.2200000002</v>
      </c>
      <c r="E9" s="1163">
        <f>E11+E13</f>
        <v>1944337.61</v>
      </c>
      <c r="F9" s="1190"/>
      <c r="G9" s="1191"/>
      <c r="H9" s="1191"/>
      <c r="I9" s="1191"/>
      <c r="J9" s="1191"/>
      <c r="K9" s="1191"/>
      <c r="L9" s="1191"/>
      <c r="M9" s="1191"/>
      <c r="N9" s="1191"/>
    </row>
    <row r="10" spans="1:14" s="199" customFormat="1" ht="12" customHeight="1" x14ac:dyDescent="0.2">
      <c r="A10" s="276" t="s">
        <v>942</v>
      </c>
      <c r="B10" s="1164" t="s">
        <v>2745</v>
      </c>
      <c r="C10" s="277" t="s">
        <v>817</v>
      </c>
      <c r="D10" s="1165">
        <f>SUM(D11:D17)</f>
        <v>1787449.4300000004</v>
      </c>
      <c r="E10" s="1165">
        <f>SUM(E11:E17)</f>
        <v>2105421.06</v>
      </c>
      <c r="F10" s="1191"/>
      <c r="G10" s="1500"/>
      <c r="H10" s="1500"/>
      <c r="I10" s="1500"/>
      <c r="J10" s="1500"/>
      <c r="K10" s="1500"/>
      <c r="L10" s="1500"/>
      <c r="M10" s="1500"/>
      <c r="N10" s="1500"/>
    </row>
    <row r="11" spans="1:14" s="185" customFormat="1" ht="12" customHeight="1" x14ac:dyDescent="0.25">
      <c r="A11" s="1166" t="s">
        <v>877</v>
      </c>
      <c r="B11" s="1167" t="s">
        <v>1415</v>
      </c>
      <c r="C11" s="1168" t="s">
        <v>820</v>
      </c>
      <c r="D11" s="1462">
        <v>1395959.86</v>
      </c>
      <c r="E11" s="1462">
        <v>1661485.58</v>
      </c>
      <c r="F11" s="1116"/>
      <c r="G11" s="1116"/>
      <c r="H11" s="1116"/>
      <c r="I11" s="1116"/>
      <c r="J11" s="1116"/>
      <c r="K11" s="1116"/>
      <c r="L11" s="1116"/>
      <c r="M11" s="1116"/>
      <c r="N11" s="1116"/>
    </row>
    <row r="12" spans="1:14" s="185" customFormat="1" ht="12" customHeight="1" x14ac:dyDescent="0.25">
      <c r="A12" s="1169" t="s">
        <v>2746</v>
      </c>
      <c r="B12" s="1167" t="s">
        <v>2747</v>
      </c>
      <c r="C12" s="1168" t="s">
        <v>823</v>
      </c>
      <c r="D12" s="1462"/>
      <c r="E12" s="1462"/>
      <c r="F12" s="1116"/>
      <c r="G12" s="1192"/>
      <c r="H12" s="1116"/>
      <c r="I12" s="1116"/>
      <c r="J12" s="1116"/>
      <c r="K12" s="1116"/>
      <c r="L12" s="1116"/>
      <c r="M12" s="1116"/>
      <c r="N12" s="1116"/>
    </row>
    <row r="13" spans="1:14" s="185" customFormat="1" ht="12" customHeight="1" x14ac:dyDescent="0.25">
      <c r="A13" s="1169" t="s">
        <v>2748</v>
      </c>
      <c r="B13" s="1167" t="s">
        <v>2749</v>
      </c>
      <c r="C13" s="1168" t="s">
        <v>826</v>
      </c>
      <c r="D13" s="1463">
        <v>276547.36</v>
      </c>
      <c r="E13" s="1462">
        <v>282852.03000000003</v>
      </c>
      <c r="F13" s="1116"/>
      <c r="G13" s="1192"/>
      <c r="H13" s="1116"/>
      <c r="I13" s="1116"/>
      <c r="J13" s="1116"/>
      <c r="K13" s="1116"/>
      <c r="L13" s="1116"/>
      <c r="M13" s="1116"/>
      <c r="N13" s="1116"/>
    </row>
    <row r="14" spans="1:14" s="185" customFormat="1" ht="12" customHeight="1" x14ac:dyDescent="0.25">
      <c r="A14" s="1169" t="s">
        <v>2750</v>
      </c>
      <c r="B14" s="1167" t="s">
        <v>827</v>
      </c>
      <c r="C14" s="1168" t="s">
        <v>828</v>
      </c>
      <c r="D14" s="1462"/>
      <c r="E14" s="1462"/>
      <c r="F14" s="1116"/>
      <c r="G14" s="1192"/>
      <c r="H14" s="1116"/>
      <c r="I14" s="1116"/>
      <c r="J14" s="1116"/>
      <c r="K14" s="1116"/>
      <c r="L14" s="1116"/>
      <c r="M14" s="1116"/>
      <c r="N14" s="1116"/>
    </row>
    <row r="15" spans="1:14" s="185" customFormat="1" ht="12" customHeight="1" x14ac:dyDescent="0.25">
      <c r="A15" s="1169" t="s">
        <v>976</v>
      </c>
      <c r="B15" s="1167" t="s">
        <v>829</v>
      </c>
      <c r="C15" s="1168" t="s">
        <v>830</v>
      </c>
      <c r="D15" s="1462">
        <v>39678.870000000003</v>
      </c>
      <c r="E15" s="1462">
        <v>41278.01</v>
      </c>
      <c r="F15" s="1116"/>
      <c r="G15" s="1192"/>
      <c r="H15" s="1116"/>
      <c r="I15" s="1116"/>
      <c r="J15" s="1116"/>
      <c r="K15" s="1116"/>
      <c r="L15" s="1116"/>
      <c r="M15" s="1116"/>
      <c r="N15" s="1116"/>
    </row>
    <row r="16" spans="1:14" s="185" customFormat="1" ht="12" customHeight="1" x14ac:dyDescent="0.25">
      <c r="A16" s="1169" t="s">
        <v>2751</v>
      </c>
      <c r="B16" s="1167" t="s">
        <v>860</v>
      </c>
      <c r="C16" s="1168" t="s">
        <v>832</v>
      </c>
      <c r="D16" s="1462">
        <v>70099.77</v>
      </c>
      <c r="E16" s="1462">
        <v>98241.8</v>
      </c>
      <c r="F16" s="1116"/>
      <c r="G16" s="1192"/>
      <c r="H16" s="1116"/>
      <c r="I16" s="1116"/>
      <c r="J16" s="1116"/>
      <c r="K16" s="1116"/>
      <c r="L16" s="1116"/>
      <c r="M16" s="1116"/>
      <c r="N16" s="1116"/>
    </row>
    <row r="17" spans="1:14" s="185" customFormat="1" ht="12" customHeight="1" x14ac:dyDescent="0.25">
      <c r="A17" s="1169" t="s">
        <v>2752</v>
      </c>
      <c r="B17" s="1170" t="s">
        <v>869</v>
      </c>
      <c r="C17" s="1168" t="s">
        <v>835</v>
      </c>
      <c r="D17" s="1462">
        <v>5163.57</v>
      </c>
      <c r="E17" s="1462">
        <v>21563.64</v>
      </c>
      <c r="F17" s="1116"/>
      <c r="G17" s="1192"/>
      <c r="H17" s="1116"/>
      <c r="I17" s="1116"/>
      <c r="J17" s="1116"/>
      <c r="K17" s="1116"/>
      <c r="L17" s="1116"/>
      <c r="M17" s="1116"/>
      <c r="N17" s="1116"/>
    </row>
    <row r="18" spans="1:14" s="185" customFormat="1" ht="12" customHeight="1" x14ac:dyDescent="0.25">
      <c r="A18" s="276" t="s">
        <v>942</v>
      </c>
      <c r="B18" s="1164" t="s">
        <v>2753</v>
      </c>
      <c r="C18" s="277" t="s">
        <v>838</v>
      </c>
      <c r="D18" s="1165">
        <f>SUM(D19,D20,D21,D22,D23,D28,D29,D32,D33,D34)</f>
        <v>1842625.49</v>
      </c>
      <c r="E18" s="1165">
        <f>SUM(E19,E20,E21,E22,E23,E28,E29,E32,E33,E34)</f>
        <v>2171954.13</v>
      </c>
      <c r="F18" s="1116"/>
      <c r="G18" s="1500"/>
      <c r="H18" s="1500"/>
      <c r="I18" s="1500"/>
      <c r="J18" s="1500"/>
      <c r="K18" s="1500"/>
      <c r="L18" s="1500"/>
      <c r="M18" s="1500"/>
      <c r="N18" s="1500"/>
    </row>
    <row r="19" spans="1:14" s="185" customFormat="1" ht="12" customHeight="1" x14ac:dyDescent="0.2">
      <c r="A19" s="1169" t="s">
        <v>523</v>
      </c>
      <c r="B19" s="1167" t="s">
        <v>2754</v>
      </c>
      <c r="C19" s="1168" t="s">
        <v>840</v>
      </c>
      <c r="D19" s="1464">
        <v>1303548.22</v>
      </c>
      <c r="E19" s="1465">
        <v>1545225.45</v>
      </c>
      <c r="F19" s="1116"/>
      <c r="G19" s="1192"/>
      <c r="H19" s="1116"/>
      <c r="I19" s="1116"/>
      <c r="J19" s="1116"/>
      <c r="K19" s="1116"/>
      <c r="L19" s="1116"/>
      <c r="M19" s="1116"/>
      <c r="N19" s="1116"/>
    </row>
    <row r="20" spans="1:14" s="185" customFormat="1" ht="12" customHeight="1" x14ac:dyDescent="0.25">
      <c r="A20" s="1169" t="s">
        <v>594</v>
      </c>
      <c r="B20" s="1167" t="s">
        <v>2755</v>
      </c>
      <c r="C20" s="1168" t="s">
        <v>842</v>
      </c>
      <c r="D20" s="1462">
        <v>194036.34</v>
      </c>
      <c r="E20" s="1462">
        <v>232320.53</v>
      </c>
      <c r="F20" s="1116"/>
      <c r="G20" s="1192"/>
      <c r="H20" s="1116"/>
      <c r="I20" s="1116"/>
      <c r="J20" s="1116"/>
      <c r="K20" s="1116"/>
      <c r="L20" s="1116"/>
      <c r="M20" s="1116"/>
      <c r="N20" s="1116"/>
    </row>
    <row r="21" spans="1:14" s="185" customFormat="1" ht="12" customHeight="1" x14ac:dyDescent="0.25">
      <c r="A21" s="1169" t="s">
        <v>663</v>
      </c>
      <c r="B21" s="1167" t="s">
        <v>2756</v>
      </c>
      <c r="C21" s="1168" t="s">
        <v>844</v>
      </c>
      <c r="D21" s="1462">
        <v>4888</v>
      </c>
      <c r="E21" s="1462">
        <v>3416.48</v>
      </c>
      <c r="F21" s="1116"/>
      <c r="G21" s="1192"/>
      <c r="H21" s="1116"/>
      <c r="I21" s="1116"/>
      <c r="J21" s="1116"/>
      <c r="K21" s="1116"/>
      <c r="L21" s="1116"/>
      <c r="M21" s="1116"/>
      <c r="N21" s="1116"/>
    </row>
    <row r="22" spans="1:14" s="185" customFormat="1" ht="12" customHeight="1" x14ac:dyDescent="0.25">
      <c r="A22" s="1169" t="s">
        <v>853</v>
      </c>
      <c r="B22" s="1167" t="s">
        <v>837</v>
      </c>
      <c r="C22" s="1168" t="s">
        <v>846</v>
      </c>
      <c r="D22" s="1464">
        <v>59431.48</v>
      </c>
      <c r="E22" s="1462">
        <v>59845.38</v>
      </c>
      <c r="F22" s="1116"/>
      <c r="G22" s="1192"/>
      <c r="H22" s="1116"/>
      <c r="I22" s="1116"/>
      <c r="J22" s="1116"/>
      <c r="K22" s="1116"/>
      <c r="L22" s="1116"/>
      <c r="M22" s="1116"/>
      <c r="N22" s="1116"/>
    </row>
    <row r="23" spans="1:14" s="207" customFormat="1" ht="12" customHeight="1" x14ac:dyDescent="0.25">
      <c r="A23" s="1171" t="s">
        <v>856</v>
      </c>
      <c r="B23" s="1172" t="s">
        <v>841</v>
      </c>
      <c r="C23" s="1173" t="s">
        <v>849</v>
      </c>
      <c r="D23" s="1466">
        <f>SUM(D24:D27)</f>
        <v>141302.12999999998</v>
      </c>
      <c r="E23" s="1466">
        <f>SUM(E24:E27)</f>
        <v>142894.02000000002</v>
      </c>
      <c r="F23" s="1141"/>
      <c r="G23" s="1500"/>
      <c r="H23" s="1500"/>
      <c r="I23" s="1500"/>
      <c r="J23" s="1500"/>
      <c r="K23" s="1118"/>
      <c r="L23" s="1118"/>
      <c r="M23" s="1118"/>
      <c r="N23" s="1118"/>
    </row>
    <row r="24" spans="1:14" s="185" customFormat="1" ht="12" customHeight="1" x14ac:dyDescent="0.25">
      <c r="A24" s="270" t="s">
        <v>2757</v>
      </c>
      <c r="B24" s="1174" t="s">
        <v>843</v>
      </c>
      <c r="C24" s="272" t="s">
        <v>852</v>
      </c>
      <c r="D24" s="1467">
        <v>101160.01</v>
      </c>
      <c r="E24" s="1467">
        <v>102049.35</v>
      </c>
      <c r="F24" s="1116"/>
      <c r="G24" s="1192"/>
      <c r="H24" s="1116"/>
      <c r="I24" s="1116"/>
      <c r="J24" s="1116"/>
      <c r="K24" s="1116"/>
      <c r="L24" s="1116"/>
      <c r="M24" s="1116"/>
      <c r="N24" s="1116"/>
    </row>
    <row r="25" spans="1:14" s="185" customFormat="1" ht="12" customHeight="1" x14ac:dyDescent="0.25">
      <c r="A25" s="1175" t="s">
        <v>532</v>
      </c>
      <c r="B25" s="1174" t="s">
        <v>845</v>
      </c>
      <c r="C25" s="272" t="s">
        <v>855</v>
      </c>
      <c r="D25" s="1467"/>
      <c r="E25" s="1467"/>
      <c r="F25" s="1116"/>
      <c r="G25" s="1192"/>
      <c r="H25" s="1116"/>
      <c r="I25" s="1116"/>
      <c r="J25" s="1116"/>
      <c r="K25" s="1116"/>
      <c r="L25" s="1116"/>
      <c r="M25" s="1116"/>
      <c r="N25" s="1116"/>
    </row>
    <row r="26" spans="1:14" s="185" customFormat="1" ht="12" customHeight="1" x14ac:dyDescent="0.25">
      <c r="A26" s="1175" t="s">
        <v>535</v>
      </c>
      <c r="B26" s="1174" t="s">
        <v>848</v>
      </c>
      <c r="C26" s="272" t="s">
        <v>858</v>
      </c>
      <c r="D26" s="1467">
        <v>35201.54</v>
      </c>
      <c r="E26" s="1467">
        <v>35551.85</v>
      </c>
      <c r="F26" s="1116"/>
      <c r="G26" s="1192"/>
      <c r="H26" s="1116"/>
      <c r="I26" s="1116"/>
      <c r="J26" s="1116"/>
      <c r="K26" s="1116"/>
      <c r="L26" s="1116"/>
      <c r="M26" s="1116"/>
      <c r="N26" s="1116"/>
    </row>
    <row r="27" spans="1:14" s="185" customFormat="1" ht="12" customHeight="1" x14ac:dyDescent="0.25">
      <c r="A27" s="1175" t="s">
        <v>538</v>
      </c>
      <c r="B27" s="1174" t="s">
        <v>851</v>
      </c>
      <c r="C27" s="272" t="s">
        <v>861</v>
      </c>
      <c r="D27" s="1467">
        <v>4940.58</v>
      </c>
      <c r="E27" s="1467">
        <v>5292.82</v>
      </c>
      <c r="F27" s="1116"/>
      <c r="G27" s="1192"/>
      <c r="H27" s="1116"/>
      <c r="I27" s="1116"/>
      <c r="J27" s="1116"/>
      <c r="K27" s="1116"/>
      <c r="L27" s="1116"/>
      <c r="M27" s="1116"/>
      <c r="N27" s="1116"/>
    </row>
    <row r="28" spans="1:14" s="185" customFormat="1" ht="12" customHeight="1" x14ac:dyDescent="0.25">
      <c r="A28" s="1169" t="s">
        <v>862</v>
      </c>
      <c r="B28" s="1167" t="s">
        <v>854</v>
      </c>
      <c r="C28" s="1168" t="s">
        <v>864</v>
      </c>
      <c r="D28" s="1462">
        <v>3603.03</v>
      </c>
      <c r="E28" s="1462">
        <v>3209</v>
      </c>
      <c r="F28" s="1116"/>
      <c r="G28" s="1192"/>
      <c r="H28" s="1116"/>
      <c r="I28" s="1116"/>
      <c r="J28" s="1116"/>
      <c r="K28" s="1116"/>
      <c r="L28" s="1116"/>
      <c r="M28" s="1116"/>
      <c r="N28" s="1116"/>
    </row>
    <row r="29" spans="1:14" s="185" customFormat="1" ht="12" customHeight="1" x14ac:dyDescent="0.25">
      <c r="A29" s="1171" t="s">
        <v>865</v>
      </c>
      <c r="B29" s="1172" t="s">
        <v>2758</v>
      </c>
      <c r="C29" s="1173" t="s">
        <v>867</v>
      </c>
      <c r="D29" s="1466">
        <f>SUM(D30:D31)</f>
        <v>70737.820000000007</v>
      </c>
      <c r="E29" s="1466">
        <f>SUM(E30:E31)</f>
        <v>69552.399999999994</v>
      </c>
      <c r="F29" s="1116"/>
      <c r="G29" s="1192"/>
      <c r="H29" s="1116"/>
      <c r="I29" s="1116"/>
      <c r="J29" s="1116"/>
      <c r="K29" s="1116"/>
      <c r="L29" s="1116"/>
      <c r="M29" s="1116"/>
      <c r="N29" s="1116"/>
    </row>
    <row r="30" spans="1:14" s="185" customFormat="1" ht="12" customHeight="1" x14ac:dyDescent="0.25">
      <c r="A30" s="270" t="s">
        <v>2759</v>
      </c>
      <c r="B30" s="1174" t="s">
        <v>2760</v>
      </c>
      <c r="C30" s="272" t="s">
        <v>870</v>
      </c>
      <c r="D30" s="1467">
        <v>70737.820000000007</v>
      </c>
      <c r="E30" s="1467">
        <v>69552.399999999994</v>
      </c>
      <c r="F30" s="1116"/>
      <c r="G30" s="1192"/>
      <c r="H30" s="1116"/>
      <c r="I30" s="1116"/>
      <c r="J30" s="1116"/>
      <c r="K30" s="1116"/>
      <c r="L30" s="1116"/>
      <c r="M30" s="1116"/>
      <c r="N30" s="1116"/>
    </row>
    <row r="31" spans="1:14" s="185" customFormat="1" ht="12" customHeight="1" x14ac:dyDescent="0.25">
      <c r="A31" s="1175" t="s">
        <v>532</v>
      </c>
      <c r="B31" s="1174" t="s">
        <v>2761</v>
      </c>
      <c r="C31" s="272" t="s">
        <v>873</v>
      </c>
      <c r="D31" s="1467"/>
      <c r="E31" s="1467"/>
      <c r="F31" s="1116"/>
      <c r="G31" s="1192"/>
      <c r="H31" s="1116"/>
      <c r="I31" s="1116"/>
      <c r="J31" s="1116"/>
      <c r="K31" s="1116"/>
      <c r="L31" s="1116"/>
      <c r="M31" s="1116"/>
      <c r="N31" s="1116"/>
    </row>
    <row r="32" spans="1:14" s="185" customFormat="1" ht="12" customHeight="1" x14ac:dyDescent="0.25">
      <c r="A32" s="1169" t="s">
        <v>871</v>
      </c>
      <c r="B32" s="1167" t="s">
        <v>863</v>
      </c>
      <c r="C32" s="1168" t="s">
        <v>876</v>
      </c>
      <c r="D32" s="1462">
        <v>63866.84</v>
      </c>
      <c r="E32" s="1462">
        <v>93020.91</v>
      </c>
      <c r="F32" s="1116"/>
      <c r="G32" s="1192"/>
      <c r="H32" s="1116"/>
      <c r="I32" s="1116"/>
      <c r="J32" s="1116"/>
      <c r="K32" s="1116"/>
      <c r="L32" s="1116"/>
      <c r="M32" s="1116"/>
      <c r="N32" s="1116"/>
    </row>
    <row r="33" spans="1:14" s="185" customFormat="1" ht="12" customHeight="1" x14ac:dyDescent="0.25">
      <c r="A33" s="1169" t="s">
        <v>877</v>
      </c>
      <c r="B33" s="1170" t="s">
        <v>866</v>
      </c>
      <c r="C33" s="1168" t="s">
        <v>879</v>
      </c>
      <c r="D33" s="1462">
        <v>-3587</v>
      </c>
      <c r="E33" s="1462">
        <v>12026</v>
      </c>
      <c r="F33" s="1116"/>
      <c r="G33" s="1192"/>
      <c r="H33" s="1116"/>
      <c r="I33" s="1116"/>
      <c r="J33" s="1116"/>
      <c r="K33" s="1116"/>
      <c r="L33" s="1116"/>
      <c r="M33" s="1116"/>
      <c r="N33" s="1116"/>
    </row>
    <row r="34" spans="1:14" s="185" customFormat="1" ht="12" customHeight="1" x14ac:dyDescent="0.25">
      <c r="A34" s="1169" t="s">
        <v>886</v>
      </c>
      <c r="B34" s="1170" t="s">
        <v>872</v>
      </c>
      <c r="C34" s="1168" t="s">
        <v>882</v>
      </c>
      <c r="D34" s="1462">
        <v>4798.63</v>
      </c>
      <c r="E34" s="1462">
        <v>10443.959999999999</v>
      </c>
      <c r="F34" s="1116"/>
      <c r="G34" s="1192"/>
      <c r="H34" s="1116"/>
      <c r="I34" s="1116"/>
      <c r="J34" s="1116"/>
      <c r="K34" s="1116"/>
      <c r="L34" s="1116"/>
      <c r="M34" s="1116"/>
      <c r="N34" s="1116"/>
    </row>
    <row r="35" spans="1:14" s="275" customFormat="1" x14ac:dyDescent="0.25">
      <c r="A35" s="273" t="s">
        <v>973</v>
      </c>
      <c r="B35" s="1176" t="s">
        <v>2762</v>
      </c>
      <c r="C35" s="283" t="s">
        <v>885</v>
      </c>
      <c r="D35" s="1163">
        <f>D10-D18</f>
        <v>-55176.05999999959</v>
      </c>
      <c r="E35" s="1163">
        <f>E10-E18</f>
        <v>-66533.069999999832</v>
      </c>
      <c r="F35" s="1193"/>
      <c r="G35" s="1500"/>
      <c r="H35" s="1500"/>
      <c r="I35" s="1500"/>
      <c r="J35" s="1500"/>
      <c r="K35" s="1500"/>
      <c r="L35" s="1500"/>
      <c r="M35" s="1500"/>
      <c r="N35" s="1500"/>
    </row>
    <row r="36" spans="1:14" s="275" customFormat="1" ht="12" customHeight="1" x14ac:dyDescent="0.25">
      <c r="A36" s="273" t="s">
        <v>880</v>
      </c>
      <c r="B36" s="1176" t="s">
        <v>2763</v>
      </c>
      <c r="C36" s="274" t="s">
        <v>888</v>
      </c>
      <c r="D36" s="1163">
        <f>SUM(D11:D15)-SUM(D19:D22)</f>
        <v>150282.05000000028</v>
      </c>
      <c r="E36" s="1163">
        <f>SUM(E11:E15)-SUM(E19:E22)</f>
        <v>144807.78000000026</v>
      </c>
      <c r="F36" s="1193"/>
      <c r="G36" s="1500"/>
      <c r="H36" s="1500"/>
      <c r="I36" s="1500"/>
      <c r="J36" s="1500"/>
      <c r="K36" s="1194"/>
      <c r="L36" s="1194"/>
      <c r="M36" s="1194"/>
      <c r="N36" s="1194"/>
    </row>
    <row r="37" spans="1:14" s="275" customFormat="1" ht="12" customHeight="1" x14ac:dyDescent="0.25">
      <c r="A37" s="273" t="s">
        <v>942</v>
      </c>
      <c r="B37" s="1176" t="s">
        <v>2764</v>
      </c>
      <c r="C37" s="274" t="s">
        <v>891</v>
      </c>
      <c r="D37" s="1163">
        <f>SUM(D38,D39,D43,D47,D50,D51,D52)</f>
        <v>0</v>
      </c>
      <c r="E37" s="1163">
        <f>SUM(E38,E39,E43,E47,E50,E51,E52)</f>
        <v>0</v>
      </c>
      <c r="F37" s="1193"/>
      <c r="G37" s="1500"/>
      <c r="H37" s="1500"/>
      <c r="I37" s="1500"/>
      <c r="J37" s="1500"/>
      <c r="K37" s="1194"/>
      <c r="L37" s="1194"/>
      <c r="M37" s="1194"/>
      <c r="N37" s="1194"/>
    </row>
    <row r="38" spans="1:14" s="185" customFormat="1" ht="12" customHeight="1" x14ac:dyDescent="0.25">
      <c r="A38" s="1169" t="s">
        <v>2765</v>
      </c>
      <c r="B38" s="1170" t="s">
        <v>884</v>
      </c>
      <c r="C38" s="1168" t="s">
        <v>894</v>
      </c>
      <c r="D38" s="1462"/>
      <c r="E38" s="1462"/>
      <c r="F38" s="1116"/>
      <c r="G38" s="1192"/>
      <c r="H38" s="1146"/>
      <c r="I38" s="1145"/>
      <c r="J38" s="1145"/>
      <c r="K38" s="1145"/>
      <c r="L38" s="1116"/>
      <c r="M38" s="1116"/>
      <c r="N38" s="1116"/>
    </row>
    <row r="39" spans="1:14" s="185" customFormat="1" ht="12" customHeight="1" x14ac:dyDescent="0.25">
      <c r="A39" s="1169" t="s">
        <v>2766</v>
      </c>
      <c r="B39" s="1170" t="s">
        <v>2767</v>
      </c>
      <c r="C39" s="1168" t="s">
        <v>897</v>
      </c>
      <c r="D39" s="1462"/>
      <c r="E39" s="1462"/>
      <c r="F39" s="1116"/>
      <c r="G39" s="1192"/>
      <c r="H39" s="1147"/>
      <c r="I39" s="1145"/>
      <c r="J39" s="1151"/>
      <c r="K39" s="1151"/>
      <c r="L39" s="1116"/>
      <c r="M39" s="1116"/>
      <c r="N39" s="1116"/>
    </row>
    <row r="40" spans="1:14" s="185" customFormat="1" ht="12" customHeight="1" x14ac:dyDescent="0.25">
      <c r="A40" s="1177" t="s">
        <v>2768</v>
      </c>
      <c r="B40" s="1178" t="s">
        <v>3100</v>
      </c>
      <c r="C40" s="1179" t="s">
        <v>900</v>
      </c>
      <c r="D40" s="1468"/>
      <c r="E40" s="1468"/>
      <c r="F40" s="1116"/>
      <c r="G40" s="1192"/>
      <c r="H40" s="1147"/>
      <c r="I40" s="1145"/>
      <c r="J40" s="1145"/>
      <c r="K40" s="1145"/>
      <c r="L40" s="1116"/>
      <c r="M40" s="1116"/>
      <c r="N40" s="1116"/>
    </row>
    <row r="41" spans="1:14" s="185" customFormat="1" ht="12" customHeight="1" x14ac:dyDescent="0.25">
      <c r="A41" s="1175" t="s">
        <v>532</v>
      </c>
      <c r="B41" s="1180" t="s">
        <v>3101</v>
      </c>
      <c r="C41" s="272" t="s">
        <v>903</v>
      </c>
      <c r="D41" s="1467"/>
      <c r="E41" s="1467"/>
      <c r="F41" s="1116"/>
      <c r="G41" s="1192"/>
      <c r="H41" s="1147"/>
      <c r="I41" s="1145"/>
      <c r="J41" s="1145"/>
      <c r="K41" s="1145"/>
      <c r="L41" s="1116"/>
      <c r="M41" s="1116"/>
      <c r="N41" s="1116"/>
    </row>
    <row r="42" spans="1:14" s="185" customFormat="1" ht="12" customHeight="1" x14ac:dyDescent="0.25">
      <c r="A42" s="1175" t="s">
        <v>535</v>
      </c>
      <c r="B42" s="1180" t="s">
        <v>896</v>
      </c>
      <c r="C42" s="272" t="s">
        <v>906</v>
      </c>
      <c r="D42" s="1467"/>
      <c r="E42" s="1467"/>
      <c r="F42" s="1116"/>
      <c r="G42" s="1192"/>
      <c r="H42" s="1151"/>
      <c r="I42" s="1145"/>
      <c r="J42" s="1145"/>
      <c r="K42" s="1145"/>
      <c r="L42" s="1116"/>
      <c r="M42" s="1116"/>
      <c r="N42" s="1116"/>
    </row>
    <row r="43" spans="1:14" s="185" customFormat="1" ht="12" customHeight="1" x14ac:dyDescent="0.25">
      <c r="A43" s="1169" t="s">
        <v>2769</v>
      </c>
      <c r="B43" s="1170" t="s">
        <v>2770</v>
      </c>
      <c r="C43" s="1168" t="s">
        <v>909</v>
      </c>
      <c r="D43" s="1462"/>
      <c r="E43" s="1462"/>
      <c r="F43" s="1116"/>
      <c r="G43" s="1192"/>
      <c r="H43" s="1152"/>
      <c r="I43" s="1152"/>
      <c r="J43" s="1195"/>
      <c r="K43" s="1195"/>
      <c r="L43" s="1116"/>
      <c r="M43" s="1116"/>
      <c r="N43" s="1116"/>
    </row>
    <row r="44" spans="1:14" s="185" customFormat="1" ht="12" customHeight="1" x14ac:dyDescent="0.25">
      <c r="A44" s="270" t="s">
        <v>2771</v>
      </c>
      <c r="B44" s="1180" t="s">
        <v>3102</v>
      </c>
      <c r="C44" s="272" t="s">
        <v>912</v>
      </c>
      <c r="D44" s="1467"/>
      <c r="E44" s="1467"/>
      <c r="F44" s="1116"/>
      <c r="G44" s="1192"/>
      <c r="H44" s="1116"/>
      <c r="I44" s="1116"/>
      <c r="J44" s="1116"/>
      <c r="K44" s="1116"/>
      <c r="L44" s="1116"/>
      <c r="M44" s="1116"/>
      <c r="N44" s="1116"/>
    </row>
    <row r="45" spans="1:14" s="185" customFormat="1" ht="12" customHeight="1" x14ac:dyDescent="0.25">
      <c r="A45" s="1175" t="s">
        <v>532</v>
      </c>
      <c r="B45" s="1180" t="s">
        <v>3103</v>
      </c>
      <c r="C45" s="272" t="s">
        <v>915</v>
      </c>
      <c r="D45" s="1467"/>
      <c r="E45" s="1467"/>
      <c r="F45" s="1116"/>
      <c r="G45" s="1192"/>
      <c r="H45" s="1146"/>
      <c r="I45" s="1145"/>
      <c r="J45" s="1145"/>
      <c r="K45" s="1145"/>
      <c r="L45" s="1116"/>
      <c r="M45" s="1116"/>
      <c r="N45" s="1116"/>
    </row>
    <row r="46" spans="1:14" s="185" customFormat="1" ht="12" customHeight="1" x14ac:dyDescent="0.25">
      <c r="A46" s="1175" t="s">
        <v>535</v>
      </c>
      <c r="B46" s="1180" t="s">
        <v>2772</v>
      </c>
      <c r="C46" s="272" t="s">
        <v>918</v>
      </c>
      <c r="D46" s="1467"/>
      <c r="E46" s="1467"/>
      <c r="F46" s="1116"/>
      <c r="G46" s="1192"/>
      <c r="H46" s="1147"/>
      <c r="I46" s="1145"/>
      <c r="J46" s="1151"/>
      <c r="K46" s="1151"/>
      <c r="L46" s="1116"/>
      <c r="M46" s="1116"/>
      <c r="N46" s="1116"/>
    </row>
    <row r="47" spans="1:14" s="185" customFormat="1" ht="12" customHeight="1" x14ac:dyDescent="0.25">
      <c r="A47" s="1169" t="s">
        <v>2773</v>
      </c>
      <c r="B47" s="1170" t="s">
        <v>2774</v>
      </c>
      <c r="C47" s="1168" t="s">
        <v>921</v>
      </c>
      <c r="D47" s="1462">
        <f>SUM(D48:D49)</f>
        <v>0</v>
      </c>
      <c r="E47" s="1462">
        <f>SUM(E48:E49)</f>
        <v>0</v>
      </c>
      <c r="F47" s="1116"/>
      <c r="G47" s="1192"/>
      <c r="H47" s="1147"/>
      <c r="I47" s="1145"/>
      <c r="J47" s="1145"/>
      <c r="K47" s="1145"/>
      <c r="L47" s="1116"/>
      <c r="M47" s="1116"/>
      <c r="N47" s="1116"/>
    </row>
    <row r="48" spans="1:14" s="185" customFormat="1" ht="12" customHeight="1" x14ac:dyDescent="0.25">
      <c r="A48" s="270" t="s">
        <v>2775</v>
      </c>
      <c r="B48" s="1180" t="s">
        <v>3104</v>
      </c>
      <c r="C48" s="272" t="s">
        <v>924</v>
      </c>
      <c r="D48" s="1467"/>
      <c r="E48" s="1467"/>
      <c r="F48" s="1116"/>
      <c r="G48" s="1192"/>
      <c r="H48" s="1147"/>
      <c r="I48" s="1145"/>
      <c r="J48" s="1145"/>
      <c r="K48" s="1145"/>
      <c r="L48" s="1116"/>
      <c r="M48" s="1116"/>
      <c r="N48" s="1116"/>
    </row>
    <row r="49" spans="1:14" s="185" customFormat="1" ht="12" customHeight="1" x14ac:dyDescent="0.25">
      <c r="A49" s="1175" t="s">
        <v>532</v>
      </c>
      <c r="B49" s="1180" t="s">
        <v>2776</v>
      </c>
      <c r="C49" s="272" t="s">
        <v>927</v>
      </c>
      <c r="D49" s="1467"/>
      <c r="E49" s="1467"/>
      <c r="F49" s="1116"/>
      <c r="G49" s="1192"/>
      <c r="H49" s="1151"/>
      <c r="I49" s="1145"/>
      <c r="J49" s="1145"/>
      <c r="K49" s="1145"/>
      <c r="L49" s="1116"/>
      <c r="M49" s="1116"/>
      <c r="N49" s="1116"/>
    </row>
    <row r="50" spans="1:14" s="185" customFormat="1" ht="12" customHeight="1" x14ac:dyDescent="0.25">
      <c r="A50" s="1169" t="s">
        <v>2777</v>
      </c>
      <c r="B50" s="1170" t="s">
        <v>923</v>
      </c>
      <c r="C50" s="1168" t="s">
        <v>930</v>
      </c>
      <c r="D50" s="1462"/>
      <c r="E50" s="1462"/>
      <c r="F50" s="1116"/>
      <c r="G50" s="1192"/>
      <c r="H50" s="1152"/>
      <c r="I50" s="1152"/>
      <c r="J50" s="1195"/>
      <c r="K50" s="1195"/>
      <c r="L50" s="1116"/>
      <c r="M50" s="1116"/>
      <c r="N50" s="1116"/>
    </row>
    <row r="51" spans="1:14" s="185" customFormat="1" ht="12" customHeight="1" x14ac:dyDescent="0.25">
      <c r="A51" s="1169" t="s">
        <v>2778</v>
      </c>
      <c r="B51" s="1170" t="s">
        <v>908</v>
      </c>
      <c r="C51" s="1168" t="s">
        <v>933</v>
      </c>
      <c r="D51" s="1462"/>
      <c r="E51" s="1462"/>
      <c r="F51" s="1116"/>
      <c r="G51" s="1192"/>
      <c r="H51" s="1116"/>
      <c r="I51" s="1116"/>
      <c r="J51" s="1116"/>
      <c r="K51" s="1116"/>
      <c r="L51" s="1116"/>
      <c r="M51" s="1116"/>
      <c r="N51" s="1116"/>
    </row>
    <row r="52" spans="1:14" s="185" customFormat="1" ht="12" customHeight="1" x14ac:dyDescent="0.25">
      <c r="A52" s="1169" t="s">
        <v>2779</v>
      </c>
      <c r="B52" s="1170" t="s">
        <v>929</v>
      </c>
      <c r="C52" s="1168" t="s">
        <v>936</v>
      </c>
      <c r="D52" s="1462"/>
      <c r="E52" s="1462"/>
      <c r="F52" s="1116"/>
      <c r="G52" s="1192"/>
      <c r="H52" s="1116"/>
      <c r="I52" s="1116"/>
      <c r="J52" s="1116"/>
      <c r="K52" s="1116"/>
      <c r="L52" s="1116"/>
      <c r="M52" s="1116"/>
      <c r="N52" s="1116"/>
    </row>
    <row r="53" spans="1:14" s="207" customFormat="1" ht="12" customHeight="1" x14ac:dyDescent="0.25">
      <c r="A53" s="276" t="s">
        <v>942</v>
      </c>
      <c r="B53" s="1164" t="s">
        <v>2780</v>
      </c>
      <c r="C53" s="277" t="s">
        <v>939</v>
      </c>
      <c r="D53" s="1165">
        <f>SUM(D54:D57,D60:D62)</f>
        <v>42085.25</v>
      </c>
      <c r="E53" s="1165">
        <f>SUM(E54:E57,E60:E62)</f>
        <v>66973.210000000006</v>
      </c>
      <c r="F53" s="1193"/>
      <c r="G53" s="1500"/>
      <c r="H53" s="1500"/>
      <c r="I53" s="1500"/>
      <c r="J53" s="1500"/>
      <c r="K53" s="1118"/>
      <c r="L53" s="1118"/>
      <c r="M53" s="1118"/>
      <c r="N53" s="1118"/>
    </row>
    <row r="54" spans="1:14" s="185" customFormat="1" ht="12" customHeight="1" x14ac:dyDescent="0.25">
      <c r="A54" s="1169" t="s">
        <v>904</v>
      </c>
      <c r="B54" s="1170" t="s">
        <v>887</v>
      </c>
      <c r="C54" s="1168" t="s">
        <v>941</v>
      </c>
      <c r="D54" s="1462"/>
      <c r="E54" s="1462"/>
      <c r="F54" s="1116"/>
      <c r="G54" s="1192"/>
      <c r="H54" s="1116"/>
      <c r="I54" s="1116"/>
      <c r="J54" s="1116"/>
      <c r="K54" s="1116"/>
      <c r="L54" s="1116"/>
      <c r="M54" s="1116"/>
      <c r="N54" s="1116"/>
    </row>
    <row r="55" spans="1:14" s="185" customFormat="1" ht="12" customHeight="1" x14ac:dyDescent="0.25">
      <c r="A55" s="1169" t="s">
        <v>910</v>
      </c>
      <c r="B55" s="1170" t="s">
        <v>905</v>
      </c>
      <c r="C55" s="1168" t="s">
        <v>944</v>
      </c>
      <c r="D55" s="1462"/>
      <c r="E55" s="1462"/>
      <c r="F55" s="1116"/>
      <c r="G55" s="1192"/>
      <c r="H55" s="1150"/>
      <c r="I55" s="1501"/>
      <c r="J55" s="1501"/>
      <c r="K55" s="1501"/>
      <c r="L55" s="1501"/>
      <c r="M55" s="1116"/>
      <c r="N55" s="1116"/>
    </row>
    <row r="56" spans="1:14" s="185" customFormat="1" ht="12" customHeight="1" x14ac:dyDescent="0.25">
      <c r="A56" s="1169" t="s">
        <v>913</v>
      </c>
      <c r="B56" s="1170" t="s">
        <v>2781</v>
      </c>
      <c r="C56" s="1168" t="s">
        <v>947</v>
      </c>
      <c r="D56" s="1462"/>
      <c r="E56" s="1462"/>
      <c r="F56" s="1116"/>
      <c r="G56" s="1192"/>
      <c r="H56" s="1151"/>
      <c r="I56" s="1151"/>
      <c r="J56" s="1151"/>
      <c r="K56" s="1151"/>
      <c r="L56" s="1151"/>
      <c r="M56" s="1116"/>
      <c r="N56" s="1116"/>
    </row>
    <row r="57" spans="1:14" s="185" customFormat="1" ht="12" customHeight="1" x14ac:dyDescent="0.25">
      <c r="A57" s="1169" t="s">
        <v>919</v>
      </c>
      <c r="B57" s="1170" t="s">
        <v>2782</v>
      </c>
      <c r="C57" s="1168" t="s">
        <v>950</v>
      </c>
      <c r="D57" s="1462">
        <v>40954</v>
      </c>
      <c r="E57" s="1462">
        <v>62487</v>
      </c>
      <c r="F57" s="1116"/>
      <c r="G57" s="1192"/>
      <c r="H57" s="1151"/>
      <c r="I57" s="1145"/>
      <c r="J57" s="1145"/>
      <c r="K57" s="1145"/>
      <c r="L57" s="1145"/>
      <c r="M57" s="1116"/>
      <c r="N57" s="1116"/>
    </row>
    <row r="58" spans="1:14" s="185" customFormat="1" ht="12" customHeight="1" x14ac:dyDescent="0.25">
      <c r="A58" s="270" t="s">
        <v>2783</v>
      </c>
      <c r="B58" s="1180" t="s">
        <v>3105</v>
      </c>
      <c r="C58" s="272" t="s">
        <v>952</v>
      </c>
      <c r="D58" s="1467"/>
      <c r="E58" s="1467"/>
      <c r="F58" s="1116"/>
      <c r="G58" s="1192"/>
      <c r="H58" s="1151"/>
      <c r="I58" s="1145"/>
      <c r="J58" s="1145"/>
      <c r="K58" s="1145"/>
      <c r="L58" s="1145"/>
      <c r="M58" s="1116"/>
      <c r="N58" s="1116"/>
    </row>
    <row r="59" spans="1:14" s="185" customFormat="1" ht="12" customHeight="1" x14ac:dyDescent="0.25">
      <c r="A59" s="1175" t="s">
        <v>532</v>
      </c>
      <c r="B59" s="1180" t="s">
        <v>2784</v>
      </c>
      <c r="C59" s="272" t="s">
        <v>954</v>
      </c>
      <c r="D59" s="1467">
        <v>40954</v>
      </c>
      <c r="E59" s="1467">
        <v>62487</v>
      </c>
      <c r="F59" s="1116"/>
      <c r="G59" s="1192"/>
      <c r="H59" s="1152"/>
      <c r="I59" s="1195"/>
      <c r="J59" s="1195"/>
      <c r="K59" s="1195"/>
      <c r="L59" s="1195"/>
      <c r="M59" s="1116"/>
      <c r="N59" s="1116"/>
    </row>
    <row r="60" spans="1:14" s="185" customFormat="1" ht="12" customHeight="1" x14ac:dyDescent="0.25">
      <c r="A60" s="1169" t="s">
        <v>925</v>
      </c>
      <c r="B60" s="1170" t="s">
        <v>926</v>
      </c>
      <c r="C60" s="1168" t="s">
        <v>957</v>
      </c>
      <c r="D60" s="1462"/>
      <c r="E60" s="1462"/>
      <c r="F60" s="1116"/>
      <c r="G60" s="1192"/>
      <c r="H60" s="1116"/>
      <c r="I60" s="1116"/>
      <c r="J60" s="1116"/>
      <c r="K60" s="1116"/>
      <c r="L60" s="1116"/>
      <c r="M60" s="1116"/>
      <c r="N60" s="1116"/>
    </row>
    <row r="61" spans="1:14" s="185" customFormat="1" ht="12" customHeight="1" x14ac:dyDescent="0.25">
      <c r="A61" s="1169" t="s">
        <v>931</v>
      </c>
      <c r="B61" s="1170" t="s">
        <v>911</v>
      </c>
      <c r="C61" s="1168" t="s">
        <v>960</v>
      </c>
      <c r="D61" s="1462"/>
      <c r="E61" s="1462"/>
      <c r="F61" s="1116"/>
      <c r="G61" s="1192"/>
      <c r="H61" s="1116"/>
      <c r="I61" s="1116"/>
      <c r="J61" s="1116"/>
      <c r="K61" s="1116"/>
      <c r="L61" s="1116"/>
      <c r="M61" s="1116"/>
      <c r="N61" s="1116"/>
    </row>
    <row r="62" spans="1:14" s="185" customFormat="1" ht="12" customHeight="1" x14ac:dyDescent="0.25">
      <c r="A62" s="1169" t="s">
        <v>2785</v>
      </c>
      <c r="B62" s="1170" t="s">
        <v>932</v>
      </c>
      <c r="C62" s="1168" t="s">
        <v>962</v>
      </c>
      <c r="D62" s="1462">
        <v>1131.25</v>
      </c>
      <c r="E62" s="1462">
        <v>4486.21</v>
      </c>
      <c r="F62" s="1116"/>
      <c r="G62" s="1192"/>
      <c r="H62" s="1116"/>
      <c r="I62" s="1116"/>
      <c r="J62" s="1116"/>
      <c r="K62" s="1116"/>
      <c r="L62" s="1116"/>
      <c r="M62" s="1116"/>
      <c r="N62" s="1116"/>
    </row>
    <row r="63" spans="1:14" s="275" customFormat="1" x14ac:dyDescent="0.25">
      <c r="A63" s="276" t="s">
        <v>973</v>
      </c>
      <c r="B63" s="1176" t="s">
        <v>2786</v>
      </c>
      <c r="C63" s="283" t="s">
        <v>965</v>
      </c>
      <c r="D63" s="1163">
        <f>D37-D53</f>
        <v>-42085.25</v>
      </c>
      <c r="E63" s="1163">
        <f>E37-E53</f>
        <v>-66973.210000000006</v>
      </c>
      <c r="F63" s="1193"/>
      <c r="G63" s="1500"/>
      <c r="H63" s="1500"/>
      <c r="I63" s="1500"/>
      <c r="J63" s="1500"/>
      <c r="K63" s="1194"/>
      <c r="L63" s="1194"/>
      <c r="M63" s="1194"/>
      <c r="N63" s="1194"/>
    </row>
    <row r="64" spans="1:14" s="185" customFormat="1" ht="12" customHeight="1" x14ac:dyDescent="0.25">
      <c r="A64" s="278" t="s">
        <v>2787</v>
      </c>
      <c r="B64" s="1176" t="s">
        <v>2788</v>
      </c>
      <c r="C64" s="280" t="s">
        <v>968</v>
      </c>
      <c r="D64" s="1181">
        <f>SUM(D35,D63)</f>
        <v>-97261.30999999959</v>
      </c>
      <c r="E64" s="1181">
        <f>SUM(E35,E63)</f>
        <v>-133506.27999999985</v>
      </c>
      <c r="F64" s="1196"/>
      <c r="G64" s="1500"/>
      <c r="H64" s="1500"/>
      <c r="I64" s="1500"/>
      <c r="J64" s="1500"/>
      <c r="K64" s="1116"/>
      <c r="L64" s="1116"/>
      <c r="M64" s="1116"/>
      <c r="N64" s="1116"/>
    </row>
    <row r="65" spans="1:14" s="185" customFormat="1" ht="12" customHeight="1" x14ac:dyDescent="0.25">
      <c r="A65" s="1169" t="s">
        <v>2789</v>
      </c>
      <c r="B65" s="1170" t="s">
        <v>2790</v>
      </c>
      <c r="C65" s="1168" t="s">
        <v>970</v>
      </c>
      <c r="D65" s="1462">
        <f>SUM(D66:D67)</f>
        <v>2880</v>
      </c>
      <c r="E65" s="1462">
        <f>SUM(E66:E67)</f>
        <v>0.02</v>
      </c>
      <c r="F65" s="1114"/>
      <c r="G65" s="1500"/>
      <c r="H65" s="1500"/>
      <c r="I65" s="1500"/>
      <c r="J65" s="1500"/>
      <c r="K65" s="1116"/>
      <c r="L65" s="1116"/>
      <c r="M65" s="1116"/>
      <c r="N65" s="1116"/>
    </row>
    <row r="66" spans="1:14" s="185" customFormat="1" ht="12" customHeight="1" x14ac:dyDescent="0.25">
      <c r="A66" s="270" t="s">
        <v>2791</v>
      </c>
      <c r="B66" s="1182" t="s">
        <v>949</v>
      </c>
      <c r="C66" s="272" t="s">
        <v>972</v>
      </c>
      <c r="D66" s="1467">
        <v>2880</v>
      </c>
      <c r="E66" s="1467">
        <v>0.02</v>
      </c>
      <c r="F66" s="1479" t="s">
        <v>3188</v>
      </c>
      <c r="G66" s="1192"/>
      <c r="H66" s="1116"/>
      <c r="I66" s="1116"/>
      <c r="J66" s="1116"/>
      <c r="K66" s="1116"/>
      <c r="L66" s="1116"/>
      <c r="M66" s="1116"/>
      <c r="N66" s="1116"/>
    </row>
    <row r="67" spans="1:14" s="275" customFormat="1" ht="12" customHeight="1" x14ac:dyDescent="0.25">
      <c r="A67" s="1175" t="s">
        <v>532</v>
      </c>
      <c r="B67" s="1182" t="s">
        <v>2792</v>
      </c>
      <c r="C67" s="272" t="s">
        <v>975</v>
      </c>
      <c r="D67" s="1467"/>
      <c r="E67" s="1467"/>
      <c r="F67" s="1194"/>
      <c r="G67" s="1194"/>
      <c r="H67" s="1194"/>
      <c r="I67" s="1194"/>
      <c r="J67" s="1194"/>
      <c r="K67" s="1194"/>
      <c r="L67" s="1194"/>
      <c r="M67" s="1194"/>
      <c r="N67" s="1194"/>
    </row>
    <row r="68" spans="1:14" ht="12" customHeight="1" x14ac:dyDescent="0.2">
      <c r="A68" s="1169" t="s">
        <v>945</v>
      </c>
      <c r="B68" s="1167" t="s">
        <v>2793</v>
      </c>
      <c r="C68" s="1168" t="s">
        <v>978</v>
      </c>
      <c r="D68" s="1464"/>
      <c r="E68" s="1462"/>
      <c r="F68" s="1128"/>
      <c r="G68" s="1197"/>
      <c r="H68" s="1128"/>
      <c r="I68" s="1128"/>
      <c r="J68" s="1128"/>
      <c r="K68" s="1128"/>
      <c r="L68" s="1128"/>
      <c r="M68" s="1128"/>
      <c r="N68" s="1128"/>
    </row>
    <row r="69" spans="1:14" ht="12" customHeight="1" x14ac:dyDescent="0.2">
      <c r="A69" s="287" t="s">
        <v>2787</v>
      </c>
      <c r="B69" s="1183" t="s">
        <v>2794</v>
      </c>
      <c r="C69" s="289" t="s">
        <v>980</v>
      </c>
      <c r="D69" s="1184">
        <f>D64-D65-D68</f>
        <v>-100141.30999999959</v>
      </c>
      <c r="E69" s="1184">
        <f>E64-E65-E68</f>
        <v>-133506.29999999984</v>
      </c>
      <c r="F69" s="1128"/>
      <c r="G69" s="1198"/>
      <c r="H69" s="1128"/>
      <c r="I69" s="1128"/>
      <c r="J69" s="1128"/>
      <c r="K69" s="1128"/>
      <c r="L69" s="1128"/>
      <c r="M69" s="1128"/>
      <c r="N69" s="1128"/>
    </row>
    <row r="70" spans="1:14" ht="12" customHeight="1" x14ac:dyDescent="0.2">
      <c r="F70" s="1128"/>
      <c r="G70" s="1198"/>
      <c r="H70" s="1128"/>
      <c r="I70" s="1128"/>
      <c r="J70" s="1128"/>
      <c r="K70" s="1128"/>
      <c r="L70" s="1128"/>
      <c r="M70" s="1128"/>
      <c r="N70" s="1128"/>
    </row>
    <row r="71" spans="1:14" ht="12" customHeight="1" x14ac:dyDescent="0.2">
      <c r="F71" s="1128"/>
      <c r="G71" s="1198"/>
      <c r="H71" s="1128"/>
      <c r="I71" s="1128"/>
      <c r="J71" s="1128"/>
      <c r="K71" s="1128"/>
      <c r="L71" s="1128"/>
      <c r="M71" s="1128"/>
      <c r="N71" s="1128"/>
    </row>
    <row r="72" spans="1:14" ht="12" customHeight="1" x14ac:dyDescent="0.2">
      <c r="G72" s="1185"/>
    </row>
    <row r="73" spans="1:14" ht="12" customHeight="1" x14ac:dyDescent="0.2">
      <c r="E73" s="290"/>
      <c r="G73" s="1185"/>
    </row>
    <row r="74" spans="1:14" ht="12" customHeight="1" x14ac:dyDescent="0.2">
      <c r="G74" s="1185"/>
    </row>
    <row r="75" spans="1:14" ht="12" customHeight="1" x14ac:dyDescent="0.2"/>
    <row r="76" spans="1:14" ht="12" customHeight="1" x14ac:dyDescent="0.2"/>
    <row r="77" spans="1:14" ht="12" customHeight="1" x14ac:dyDescent="0.2"/>
    <row r="78" spans="1:14" ht="12" customHeight="1" x14ac:dyDescent="0.2"/>
    <row r="79" spans="1:14" ht="12" customHeight="1" x14ac:dyDescent="0.2"/>
    <row r="80" spans="1:14"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mergeCells count="15">
    <mergeCell ref="K55:L55"/>
    <mergeCell ref="G63:J63"/>
    <mergeCell ref="G10:J10"/>
    <mergeCell ref="K10:N10"/>
    <mergeCell ref="G18:J18"/>
    <mergeCell ref="K18:N18"/>
    <mergeCell ref="G23:J23"/>
    <mergeCell ref="G35:J35"/>
    <mergeCell ref="K35:N35"/>
    <mergeCell ref="G64:J64"/>
    <mergeCell ref="G65:J65"/>
    <mergeCell ref="G36:J36"/>
    <mergeCell ref="G37:J37"/>
    <mergeCell ref="G53:J53"/>
    <mergeCell ref="I55:J55"/>
  </mergeCells>
  <pageMargins left="0.64" right="0.19685039370078741" top="0.28000000000000003" bottom="0.59055118110236227" header="0.21" footer="0.31496062992125984"/>
  <pageSetup paperSize="9" fitToWidth="2" orientation="portrait" horizontalDpi="360" verticalDpi="300" r:id="rId1"/>
  <headerFooter alignWithMargins="0">
    <oddFooter>&amp;C&amp;"EYlogo,Regular"&amp;8e&amp;R&amp;"Times New Roman CE,Tučné"&amp;5Lead schedules v2.0</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5" x14ac:dyDescent="0.25"/>
  <cols>
    <col min="1" max="1" width="35.42578125" customWidth="1"/>
    <col min="2" max="3" width="25.5703125" customWidth="1"/>
    <col min="4" max="4" width="22.28515625" customWidth="1"/>
    <col min="5" max="5" width="34.7109375" style="343" customWidth="1"/>
    <col min="6" max="6" width="41.28515625" style="348" customWidth="1"/>
    <col min="8" max="8" width="26.7109375" style="343" customWidth="1"/>
    <col min="9" max="9" width="26.7109375" style="348" customWidth="1"/>
  </cols>
  <sheetData>
    <row r="1" spans="1:9" ht="17.25" thickBot="1" x14ac:dyDescent="0.35">
      <c r="A1" s="1" t="s">
        <v>177</v>
      </c>
      <c r="E1" s="1520" t="s">
        <v>1056</v>
      </c>
      <c r="F1" s="1522"/>
      <c r="G1" s="353"/>
      <c r="H1" s="1514" t="s">
        <v>1058</v>
      </c>
      <c r="I1" s="1516"/>
    </row>
    <row r="2" spans="1:9" ht="35.25" thickTop="1" thickBot="1" x14ac:dyDescent="0.3">
      <c r="A2" s="84" t="s">
        <v>178</v>
      </c>
      <c r="B2" s="602" t="s">
        <v>2</v>
      </c>
      <c r="C2" s="602" t="s">
        <v>3</v>
      </c>
      <c r="E2" s="59" t="s">
        <v>2</v>
      </c>
      <c r="F2" s="59" t="s">
        <v>3</v>
      </c>
      <c r="H2" s="59" t="s">
        <v>2</v>
      </c>
      <c r="I2" s="59" t="s">
        <v>3</v>
      </c>
    </row>
    <row r="3" spans="1:9" ht="24" thickTop="1" thickBot="1" x14ac:dyDescent="0.3">
      <c r="A3" s="25" t="s">
        <v>179</v>
      </c>
      <c r="B3" s="360">
        <f>SUM(B4:B5)</f>
        <v>0</v>
      </c>
      <c r="C3" s="143">
        <f>SUM(C4:C5)</f>
        <v>0</v>
      </c>
      <c r="E3" s="346">
        <f>SUM(B4:B5)-B3</f>
        <v>0</v>
      </c>
      <c r="F3" s="349">
        <f>SUM(C4:C5)-C3</f>
        <v>0</v>
      </c>
      <c r="H3" s="346">
        <f>B3-'BS old'!$D$71</f>
        <v>0</v>
      </c>
      <c r="I3" s="363">
        <f>C3-'BS old'!$G$71</f>
        <v>0</v>
      </c>
    </row>
    <row r="4" spans="1:9" ht="16.5" thickTop="1" thickBot="1" x14ac:dyDescent="0.3">
      <c r="A4" s="14"/>
      <c r="B4" s="361"/>
      <c r="C4" s="80"/>
    </row>
    <row r="5" spans="1:9" ht="15.75" thickBot="1" x14ac:dyDescent="0.3">
      <c r="A5" s="16"/>
      <c r="B5" s="362"/>
      <c r="C5" s="78"/>
    </row>
    <row r="6" spans="1:9" ht="24" thickTop="1" thickBot="1" x14ac:dyDescent="0.3">
      <c r="A6" s="25" t="s">
        <v>180</v>
      </c>
      <c r="B6" s="362">
        <f>SUM(B7:B8)</f>
        <v>0</v>
      </c>
      <c r="C6" s="143">
        <f>SUM(C7:C8)</f>
        <v>0</v>
      </c>
      <c r="E6" s="346">
        <f>SUM(B7:B8)-B6</f>
        <v>0</v>
      </c>
      <c r="F6" s="349">
        <f>SUM(C7:C8)-C6</f>
        <v>0</v>
      </c>
      <c r="H6" s="346">
        <f>B6-'BS old'!$D$72</f>
        <v>0</v>
      </c>
      <c r="I6" s="349">
        <f>C6-'BS old'!$G$72</f>
        <v>0</v>
      </c>
    </row>
    <row r="7" spans="1:9" ht="16.5" thickTop="1" thickBot="1" x14ac:dyDescent="0.3">
      <c r="A7" s="14"/>
      <c r="B7" s="361"/>
      <c r="C7" s="80"/>
    </row>
    <row r="8" spans="1:9" ht="15.75" thickBot="1" x14ac:dyDescent="0.3">
      <c r="A8" s="16"/>
      <c r="B8" s="362"/>
      <c r="C8" s="78"/>
    </row>
    <row r="9" spans="1:9" ht="24" customHeight="1" thickTop="1" thickBot="1" x14ac:dyDescent="0.3">
      <c r="A9" s="25" t="s">
        <v>181</v>
      </c>
      <c r="B9" s="362">
        <f>SUM(B10:B11)</f>
        <v>0</v>
      </c>
      <c r="C9" s="143">
        <f>SUM(C10:C11)</f>
        <v>0</v>
      </c>
      <c r="E9" s="346">
        <f>SUM(B10:B11)-B9</f>
        <v>0</v>
      </c>
      <c r="F9" s="349">
        <f>SUM(C10:C11)-C9</f>
        <v>0</v>
      </c>
      <c r="H9" s="346">
        <f>B9-'BS old'!$D$73</f>
        <v>0</v>
      </c>
      <c r="I9" s="349">
        <f>C9-'BS old'!$G$73</f>
        <v>0</v>
      </c>
    </row>
    <row r="10" spans="1:9" ht="16.5" thickTop="1" thickBot="1" x14ac:dyDescent="0.3">
      <c r="A10" s="14"/>
      <c r="B10" s="361"/>
      <c r="C10" s="80"/>
    </row>
    <row r="11" spans="1:9" ht="15.75" thickBot="1" x14ac:dyDescent="0.3">
      <c r="A11" s="16"/>
      <c r="B11" s="362"/>
      <c r="C11" s="78"/>
    </row>
    <row r="12" spans="1:9" ht="24" thickTop="1" thickBot="1" x14ac:dyDescent="0.3">
      <c r="A12" s="25" t="s">
        <v>182</v>
      </c>
      <c r="B12" s="362">
        <f>SUM(B13:B14)</f>
        <v>0</v>
      </c>
      <c r="C12" s="143">
        <f>SUM(C13:C14)</f>
        <v>0</v>
      </c>
      <c r="E12" s="346">
        <f>SUM(B13:B14)-B12</f>
        <v>0</v>
      </c>
      <c r="F12" s="349">
        <f>SUM(C13:C14)-C12</f>
        <v>0</v>
      </c>
      <c r="H12" s="346">
        <f>B12-'BS old'!$D$74</f>
        <v>0</v>
      </c>
      <c r="I12" s="349">
        <f>C12-'BS old'!$G$74</f>
        <v>0</v>
      </c>
    </row>
    <row r="13" spans="1:9" ht="16.5" thickTop="1" thickBot="1" x14ac:dyDescent="0.3">
      <c r="A13" s="14"/>
      <c r="B13" s="361"/>
      <c r="C13" s="80"/>
    </row>
    <row r="14" spans="1:9" ht="15.75" thickBot="1" x14ac:dyDescent="0.3">
      <c r="A14" s="16"/>
      <c r="B14" s="362"/>
      <c r="C14" s="78"/>
    </row>
    <row r="15" spans="1:9" ht="15.75" thickTop="1" x14ac:dyDescent="0.25"/>
  </sheetData>
  <mergeCells count="2">
    <mergeCell ref="E1:F1"/>
    <mergeCell ref="H1:I1"/>
  </mergeCells>
  <conditionalFormatting sqref="H1">
    <cfRule type="cellIs" priority="5" stopIfTrue="1" operator="greaterThan">
      <formula>0</formula>
    </cfRule>
  </conditionalFormatting>
  <conditionalFormatting sqref="E3:F12">
    <cfRule type="cellIs" dxfId="116" priority="3" operator="lessThan">
      <formula>0</formula>
    </cfRule>
    <cfRule type="cellIs" dxfId="115" priority="4" operator="greaterThan">
      <formula>0</formula>
    </cfRule>
  </conditionalFormatting>
  <conditionalFormatting sqref="H3:I12">
    <cfRule type="cellIs" dxfId="114" priority="1" operator="lessThan">
      <formula>0</formula>
    </cfRule>
    <cfRule type="cellIs" dxfId="113" priority="2"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5" x14ac:dyDescent="0.25"/>
  <cols>
    <col min="1" max="1" width="14.42578125" customWidth="1"/>
    <col min="2" max="7" width="12" customWidth="1"/>
    <col min="10" max="10" width="9.140625" style="343"/>
    <col min="11" max="14" width="9.140625" style="344"/>
    <col min="15" max="15" width="9.140625" style="348"/>
  </cols>
  <sheetData>
    <row r="1" spans="1:15" ht="17.25" thickBot="1" x14ac:dyDescent="0.35">
      <c r="A1" s="1" t="s">
        <v>183</v>
      </c>
      <c r="J1" s="1520" t="s">
        <v>1056</v>
      </c>
      <c r="K1" s="1521"/>
      <c r="L1" s="1521"/>
      <c r="M1" s="1521"/>
      <c r="N1" s="1521"/>
      <c r="O1" s="1522"/>
    </row>
    <row r="2" spans="1:15" ht="49.5" customHeight="1" thickTop="1" thickBot="1" x14ac:dyDescent="0.3">
      <c r="A2" s="1525" t="s">
        <v>1</v>
      </c>
      <c r="B2" s="1511" t="s">
        <v>2</v>
      </c>
      <c r="C2" s="1512"/>
      <c r="D2" s="1513"/>
      <c r="E2" s="1504" t="s">
        <v>492</v>
      </c>
      <c r="F2" s="1510"/>
      <c r="G2" s="1505"/>
      <c r="J2" s="1511" t="s">
        <v>2</v>
      </c>
      <c r="K2" s="1512"/>
      <c r="L2" s="1513"/>
      <c r="M2" s="1504" t="s">
        <v>492</v>
      </c>
      <c r="N2" s="1510"/>
      <c r="O2" s="1505"/>
    </row>
    <row r="3" spans="1:15" ht="16.5" thickTop="1" thickBot="1" x14ac:dyDescent="0.3">
      <c r="A3" s="1526"/>
      <c r="B3" s="1511" t="s">
        <v>184</v>
      </c>
      <c r="C3" s="1512"/>
      <c r="D3" s="1513"/>
      <c r="E3" s="1511" t="s">
        <v>184</v>
      </c>
      <c r="F3" s="1512"/>
      <c r="G3" s="1513"/>
      <c r="J3" s="1511" t="s">
        <v>184</v>
      </c>
      <c r="K3" s="1512"/>
      <c r="L3" s="1513"/>
      <c r="M3" s="1511" t="s">
        <v>184</v>
      </c>
      <c r="N3" s="1512"/>
      <c r="O3" s="1513"/>
    </row>
    <row r="4" spans="1:15" s="4" customFormat="1" ht="45" customHeight="1" thickTop="1" thickBot="1" x14ac:dyDescent="0.3">
      <c r="A4" s="1527"/>
      <c r="B4" s="21" t="s">
        <v>185</v>
      </c>
      <c r="C4" s="21" t="s">
        <v>186</v>
      </c>
      <c r="D4" s="21" t="s">
        <v>187</v>
      </c>
      <c r="E4" s="21" t="s">
        <v>185</v>
      </c>
      <c r="F4" s="21" t="s">
        <v>186</v>
      </c>
      <c r="G4" s="21" t="s">
        <v>187</v>
      </c>
      <c r="J4" s="59" t="s">
        <v>185</v>
      </c>
      <c r="K4" s="21" t="s">
        <v>186</v>
      </c>
      <c r="L4" s="21" t="s">
        <v>187</v>
      </c>
      <c r="M4" s="21" t="s">
        <v>185</v>
      </c>
      <c r="N4" s="21" t="s">
        <v>186</v>
      </c>
      <c r="O4" s="21" t="s">
        <v>187</v>
      </c>
    </row>
    <row r="5" spans="1:15" ht="16.5" thickTop="1" thickBot="1" x14ac:dyDescent="0.3">
      <c r="A5" s="71" t="s">
        <v>188</v>
      </c>
      <c r="B5" s="79"/>
      <c r="C5" s="79"/>
      <c r="D5" s="79"/>
      <c r="E5" s="79"/>
      <c r="F5" s="79"/>
      <c r="G5" s="80"/>
    </row>
    <row r="6" spans="1:15" ht="15.75" thickBot="1" x14ac:dyDescent="0.3">
      <c r="A6" s="71" t="s">
        <v>189</v>
      </c>
      <c r="B6" s="79"/>
      <c r="C6" s="79"/>
      <c r="D6" s="79"/>
      <c r="E6" s="79"/>
      <c r="F6" s="79"/>
      <c r="G6" s="80"/>
    </row>
    <row r="7" spans="1:15" ht="15.75" thickBot="1" x14ac:dyDescent="0.3">
      <c r="A7" s="72" t="s">
        <v>14</v>
      </c>
      <c r="B7" s="85">
        <f>B5+B6</f>
        <v>0</v>
      </c>
      <c r="C7" s="85">
        <f t="shared" ref="C7:G7" si="0">C5+C6</f>
        <v>0</v>
      </c>
      <c r="D7" s="85">
        <f t="shared" si="0"/>
        <v>0</v>
      </c>
      <c r="E7" s="85">
        <f t="shared" si="0"/>
        <v>0</v>
      </c>
      <c r="F7" s="85">
        <f t="shared" si="0"/>
        <v>0</v>
      </c>
      <c r="G7" s="78">
        <f t="shared" si="0"/>
        <v>0</v>
      </c>
      <c r="J7" s="346">
        <f>SUM(B5:B6)-B7</f>
        <v>0</v>
      </c>
      <c r="K7" s="345">
        <f t="shared" ref="K7:O7" si="1">SUM(C5:C6)-C7</f>
        <v>0</v>
      </c>
      <c r="L7" s="345">
        <f t="shared" si="1"/>
        <v>0</v>
      </c>
      <c r="M7" s="345">
        <f t="shared" si="1"/>
        <v>0</v>
      </c>
      <c r="N7" s="345">
        <f t="shared" si="1"/>
        <v>0</v>
      </c>
      <c r="O7" s="349">
        <f t="shared" si="1"/>
        <v>0</v>
      </c>
    </row>
    <row r="8" spans="1:15" ht="15.75" thickTop="1" x14ac:dyDescent="0.25"/>
  </sheetData>
  <mergeCells count="10">
    <mergeCell ref="B2:D2"/>
    <mergeCell ref="E2:G2"/>
    <mergeCell ref="B3:D3"/>
    <mergeCell ref="E3:G3"/>
    <mergeCell ref="A2:A4"/>
    <mergeCell ref="J2:L2"/>
    <mergeCell ref="M2:O2"/>
    <mergeCell ref="J3:L3"/>
    <mergeCell ref="M3:O3"/>
    <mergeCell ref="J1:O1"/>
  </mergeCells>
  <conditionalFormatting sqref="J5:O7">
    <cfRule type="cellIs" dxfId="112" priority="3" operator="lessThan">
      <formula>0</formula>
    </cfRule>
    <cfRule type="cellIs" dxfId="111" priority="4" operator="greaterThan">
      <formula>0</formula>
    </cfRule>
  </conditionalFormatting>
  <conditionalFormatting sqref="J7:O7">
    <cfRule type="cellIs" dxfId="110" priority="1" operator="lessThan">
      <formula>0</formula>
    </cfRule>
    <cfRule type="cellIs" dxfId="109" priority="2"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5" x14ac:dyDescent="0.25"/>
  <cols>
    <col min="1" max="1" width="41" customWidth="1"/>
    <col min="2" max="2" width="45.42578125" customWidth="1"/>
    <col min="3" max="3" width="15.7109375" customWidth="1"/>
    <col min="4" max="4" width="41" style="350" customWidth="1"/>
    <col min="5" max="5" width="14.42578125" customWidth="1"/>
    <col min="6" max="6" width="11.42578125" customWidth="1"/>
  </cols>
  <sheetData>
    <row r="1" spans="1:8" ht="49.5" x14ac:dyDescent="0.3">
      <c r="A1" s="3" t="s">
        <v>190</v>
      </c>
      <c r="D1" s="358" t="s">
        <v>1056</v>
      </c>
      <c r="E1" s="353"/>
      <c r="F1" s="353"/>
      <c r="G1" s="353"/>
      <c r="H1" s="353"/>
    </row>
    <row r="2" spans="1:8" ht="15.75" thickBot="1" x14ac:dyDescent="0.3">
      <c r="A2" s="20" t="s">
        <v>8</v>
      </c>
      <c r="B2" s="20"/>
    </row>
    <row r="3" spans="1:8" ht="18.75" customHeight="1" thickTop="1" thickBot="1" x14ac:dyDescent="0.3">
      <c r="A3" s="84" t="s">
        <v>131</v>
      </c>
      <c r="B3" s="51" t="s">
        <v>3</v>
      </c>
      <c r="D3" s="84" t="s">
        <v>3</v>
      </c>
    </row>
    <row r="4" spans="1:8" ht="18.75" customHeight="1" thickTop="1" thickBot="1" x14ac:dyDescent="0.3">
      <c r="A4" s="72" t="s">
        <v>191</v>
      </c>
      <c r="B4" s="89"/>
    </row>
    <row r="5" spans="1:8" ht="18.75" customHeight="1" thickTop="1" thickBot="1" x14ac:dyDescent="0.3">
      <c r="A5" s="72" t="s">
        <v>192</v>
      </c>
      <c r="B5" s="88" t="s">
        <v>2</v>
      </c>
    </row>
    <row r="6" spans="1:8" ht="18.75" customHeight="1" thickTop="1" thickBot="1" x14ac:dyDescent="0.3">
      <c r="A6" s="71" t="s">
        <v>193</v>
      </c>
      <c r="B6" s="80"/>
    </row>
    <row r="7" spans="1:8" ht="18.75" customHeight="1" thickBot="1" x14ac:dyDescent="0.3">
      <c r="A7" s="71" t="s">
        <v>194</v>
      </c>
      <c r="B7" s="80"/>
    </row>
    <row r="8" spans="1:8" ht="18.75" customHeight="1" thickBot="1" x14ac:dyDescent="0.3">
      <c r="A8" s="71" t="s">
        <v>195</v>
      </c>
      <c r="B8" s="80"/>
    </row>
    <row r="9" spans="1:8" ht="18.75" customHeight="1" thickBot="1" x14ac:dyDescent="0.3">
      <c r="A9" s="71" t="s">
        <v>196</v>
      </c>
      <c r="B9" s="80"/>
    </row>
    <row r="10" spans="1:8" ht="18.75" customHeight="1" thickBot="1" x14ac:dyDescent="0.3">
      <c r="A10" s="71" t="s">
        <v>197</v>
      </c>
      <c r="B10" s="80"/>
    </row>
    <row r="11" spans="1:8" ht="18.75" customHeight="1" thickBot="1" x14ac:dyDescent="0.3">
      <c r="A11" s="71" t="s">
        <v>198</v>
      </c>
      <c r="B11" s="80"/>
    </row>
    <row r="12" spans="1:8" ht="18.75" customHeight="1" thickBot="1" x14ac:dyDescent="0.3">
      <c r="A12" s="71" t="s">
        <v>199</v>
      </c>
      <c r="B12" s="80"/>
    </row>
    <row r="13" spans="1:8" ht="18.75" customHeight="1" thickBot="1" x14ac:dyDescent="0.3">
      <c r="A13" s="71" t="s">
        <v>200</v>
      </c>
      <c r="B13" s="80"/>
    </row>
    <row r="14" spans="1:8" ht="18.75" customHeight="1" thickBot="1" x14ac:dyDescent="0.3">
      <c r="A14" s="72" t="s">
        <v>14</v>
      </c>
      <c r="B14" s="78">
        <f>SUM(B6:B13)</f>
        <v>0</v>
      </c>
      <c r="D14" s="357">
        <f>SUM(B6:B13)-B14</f>
        <v>0</v>
      </c>
    </row>
    <row r="15" spans="1:8" ht="18.75" customHeight="1" thickTop="1" x14ac:dyDescent="0.25">
      <c r="A15" s="20"/>
      <c r="B15" s="20"/>
    </row>
    <row r="16" spans="1:8" ht="18.75" customHeight="1" thickBot="1" x14ac:dyDescent="0.3">
      <c r="A16" s="20" t="s">
        <v>15</v>
      </c>
      <c r="B16" s="20"/>
    </row>
    <row r="17" spans="1:4" ht="18.75" customHeight="1" thickTop="1" thickBot="1" x14ac:dyDescent="0.3">
      <c r="A17" s="84" t="s">
        <v>131</v>
      </c>
      <c r="B17" s="51" t="s">
        <v>3</v>
      </c>
    </row>
    <row r="18" spans="1:4" ht="18.75" customHeight="1" thickTop="1" thickBot="1" x14ac:dyDescent="0.3">
      <c r="A18" s="72" t="s">
        <v>201</v>
      </c>
      <c r="B18" s="89"/>
    </row>
    <row r="19" spans="1:4" ht="18.75" customHeight="1" thickTop="1" thickBot="1" x14ac:dyDescent="0.3">
      <c r="A19" s="72" t="s">
        <v>202</v>
      </c>
      <c r="B19" s="88" t="s">
        <v>2</v>
      </c>
    </row>
    <row r="20" spans="1:4" ht="18.75" customHeight="1" thickTop="1" thickBot="1" x14ac:dyDescent="0.3">
      <c r="A20" s="71" t="s">
        <v>203</v>
      </c>
      <c r="B20" s="80"/>
    </row>
    <row r="21" spans="1:4" ht="18.75" customHeight="1" thickBot="1" x14ac:dyDescent="0.3">
      <c r="A21" s="71" t="s">
        <v>204</v>
      </c>
      <c r="B21" s="80"/>
    </row>
    <row r="22" spans="1:4" ht="18.75" customHeight="1" thickBot="1" x14ac:dyDescent="0.3">
      <c r="A22" s="71" t="s">
        <v>205</v>
      </c>
      <c r="B22" s="80"/>
    </row>
    <row r="23" spans="1:4" ht="18.75" customHeight="1" thickBot="1" x14ac:dyDescent="0.3">
      <c r="A23" s="71" t="s">
        <v>206</v>
      </c>
      <c r="B23" s="80"/>
    </row>
    <row r="24" spans="1:4" ht="18.75" customHeight="1" thickBot="1" x14ac:dyDescent="0.3">
      <c r="A24" s="71" t="s">
        <v>207</v>
      </c>
      <c r="B24" s="80"/>
    </row>
    <row r="25" spans="1:4" ht="18.75" customHeight="1" thickBot="1" x14ac:dyDescent="0.3">
      <c r="A25" s="71" t="s">
        <v>200</v>
      </c>
      <c r="B25" s="80"/>
    </row>
    <row r="26" spans="1:4" ht="18.75" customHeight="1" thickBot="1" x14ac:dyDescent="0.3">
      <c r="A26" s="72" t="s">
        <v>208</v>
      </c>
      <c r="B26" s="78">
        <f>SUM(B20:B25)</f>
        <v>0</v>
      </c>
      <c r="D26" s="357">
        <f>SUM(B20:B25)-B26</f>
        <v>0</v>
      </c>
    </row>
    <row r="27" spans="1:4" ht="17.25" thickTop="1" x14ac:dyDescent="0.3">
      <c r="A27" s="1"/>
    </row>
  </sheetData>
  <conditionalFormatting sqref="D14:D26">
    <cfRule type="cellIs" dxfId="108" priority="2" operator="lessThan">
      <formula>0</formula>
    </cfRule>
    <cfRule type="cellIs" dxfId="107" priority="3" operator="greaterThan">
      <formula>0</formula>
    </cfRule>
  </conditionalFormatting>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RowHeight="11.25" x14ac:dyDescent="0.25"/>
  <cols>
    <col min="1" max="1" width="28.42578125" style="20" customWidth="1"/>
    <col min="2" max="6" width="11.5703125" style="20" customWidth="1"/>
    <col min="7" max="8" width="9.140625" style="20"/>
    <col min="9" max="9" width="20.140625" style="366" customWidth="1"/>
    <col min="10" max="10" width="9.140625" style="20" customWidth="1"/>
    <col min="11" max="11" width="26.85546875" style="366" customWidth="1"/>
    <col min="12" max="12" width="9.140625" style="20"/>
    <col min="13" max="13" width="31.28515625" style="366" customWidth="1"/>
    <col min="14" max="16384" width="9.140625" style="20"/>
  </cols>
  <sheetData>
    <row r="1" spans="1:13" ht="15" x14ac:dyDescent="0.25">
      <c r="I1" s="356" t="s">
        <v>1056</v>
      </c>
      <c r="K1" s="356" t="s">
        <v>1060</v>
      </c>
      <c r="M1" s="358" t="s">
        <v>1058</v>
      </c>
    </row>
    <row r="2" spans="1:13" ht="12" thickBot="1" x14ac:dyDescent="0.3"/>
    <row r="3" spans="1:13" ht="13.5" customHeight="1" thickTop="1" thickBot="1" x14ac:dyDescent="0.3">
      <c r="A3" s="1531" t="s">
        <v>465</v>
      </c>
      <c r="B3" s="1528" t="s">
        <v>2</v>
      </c>
      <c r="C3" s="1529"/>
      <c r="D3" s="1529"/>
      <c r="E3" s="1529"/>
      <c r="F3" s="1530"/>
    </row>
    <row r="4" spans="1:13" ht="46.5" thickTop="1" thickBot="1" x14ac:dyDescent="0.3">
      <c r="A4" s="1532"/>
      <c r="B4" s="92" t="s">
        <v>472</v>
      </c>
      <c r="C4" s="92" t="s">
        <v>27</v>
      </c>
      <c r="D4" s="92" t="s">
        <v>28</v>
      </c>
      <c r="E4" s="92" t="s">
        <v>29</v>
      </c>
      <c r="F4" s="21" t="s">
        <v>392</v>
      </c>
      <c r="I4" s="59" t="s">
        <v>392</v>
      </c>
      <c r="K4" s="59" t="s">
        <v>472</v>
      </c>
      <c r="M4" s="59" t="s">
        <v>392</v>
      </c>
    </row>
    <row r="5" spans="1:13" ht="22.5" customHeight="1" thickTop="1" thickBot="1" x14ac:dyDescent="0.3">
      <c r="A5" s="90" t="s">
        <v>393</v>
      </c>
      <c r="B5" s="93"/>
      <c r="C5" s="93"/>
      <c r="D5" s="93"/>
      <c r="E5" s="93"/>
      <c r="F5" s="94">
        <f>SUM(B5:E5)</f>
        <v>0</v>
      </c>
      <c r="I5" s="366">
        <f>SUM(B5:E5)-F5</f>
        <v>0</v>
      </c>
      <c r="K5" s="366">
        <f>B5-F27</f>
        <v>0</v>
      </c>
      <c r="M5" s="367">
        <f>F5-'BS old'!$D$84</f>
        <v>0</v>
      </c>
    </row>
    <row r="6" spans="1:13" ht="22.5" customHeight="1" thickBot="1" x14ac:dyDescent="0.3">
      <c r="A6" s="90" t="s">
        <v>394</v>
      </c>
      <c r="B6" s="93"/>
      <c r="C6" s="93"/>
      <c r="D6" s="93"/>
      <c r="E6" s="93"/>
      <c r="F6" s="94">
        <f t="shared" ref="F6:F21" si="0">SUM(B6:E6)</f>
        <v>0</v>
      </c>
      <c r="I6" s="366">
        <f>SUM(B6:E6)-F6</f>
        <v>0</v>
      </c>
      <c r="K6" s="366">
        <f>B6-F28</f>
        <v>0</v>
      </c>
      <c r="M6" s="367">
        <f>F6-'BS old'!$D$85</f>
        <v>0</v>
      </c>
    </row>
    <row r="7" spans="1:13" ht="22.5" customHeight="1" thickBot="1" x14ac:dyDescent="0.3">
      <c r="A7" s="90" t="s">
        <v>466</v>
      </c>
      <c r="B7" s="93"/>
      <c r="C7" s="93"/>
      <c r="D7" s="93"/>
      <c r="E7" s="93"/>
      <c r="F7" s="94">
        <f t="shared" si="0"/>
        <v>0</v>
      </c>
      <c r="I7" s="366">
        <f t="shared" ref="I7:I22" si="1">SUM(B7:E7)-F7</f>
        <v>0</v>
      </c>
      <c r="K7" s="366">
        <f t="shared" ref="K7:K22" si="2">B7-F29</f>
        <v>0</v>
      </c>
      <c r="M7" s="367">
        <f>F7-'BS old'!$D$86</f>
        <v>0</v>
      </c>
    </row>
    <row r="8" spans="1:13" ht="22.5" customHeight="1" thickBot="1" x14ac:dyDescent="0.3">
      <c r="A8" s="90" t="s">
        <v>467</v>
      </c>
      <c r="B8" s="93"/>
      <c r="C8" s="93"/>
      <c r="D8" s="93"/>
      <c r="E8" s="93"/>
      <c r="F8" s="94">
        <f t="shared" si="0"/>
        <v>0</v>
      </c>
      <c r="I8" s="366">
        <f t="shared" si="1"/>
        <v>0</v>
      </c>
      <c r="K8" s="366">
        <f t="shared" si="2"/>
        <v>0</v>
      </c>
      <c r="M8" s="366">
        <f>F8-'BS old'!$D$87</f>
        <v>0</v>
      </c>
    </row>
    <row r="9" spans="1:13" ht="22.5" customHeight="1" thickBot="1" x14ac:dyDescent="0.3">
      <c r="A9" s="90" t="s">
        <v>395</v>
      </c>
      <c r="B9" s="93"/>
      <c r="C9" s="93"/>
      <c r="D9" s="93"/>
      <c r="E9" s="93"/>
      <c r="F9" s="94">
        <f t="shared" si="0"/>
        <v>0</v>
      </c>
      <c r="I9" s="366">
        <f t="shared" si="1"/>
        <v>0</v>
      </c>
      <c r="K9" s="366">
        <f t="shared" si="2"/>
        <v>0</v>
      </c>
      <c r="M9" s="367">
        <f>F9-'BS old'!$D$89</f>
        <v>0</v>
      </c>
    </row>
    <row r="10" spans="1:13" ht="22.5" customHeight="1" thickBot="1" x14ac:dyDescent="0.3">
      <c r="A10" s="90" t="s">
        <v>396</v>
      </c>
      <c r="B10" s="93"/>
      <c r="C10" s="93"/>
      <c r="D10" s="93"/>
      <c r="E10" s="93"/>
      <c r="F10" s="94">
        <f t="shared" si="0"/>
        <v>0</v>
      </c>
      <c r="I10" s="366">
        <f t="shared" si="1"/>
        <v>0</v>
      </c>
      <c r="K10" s="366">
        <f t="shared" si="2"/>
        <v>0</v>
      </c>
      <c r="M10" s="367">
        <f>F10-'BS old'!$D$90</f>
        <v>0</v>
      </c>
    </row>
    <row r="11" spans="1:13" ht="22.5" customHeight="1" thickBot="1" x14ac:dyDescent="0.3">
      <c r="A11" s="90" t="s">
        <v>397</v>
      </c>
      <c r="B11" s="93"/>
      <c r="C11" s="93"/>
      <c r="D11" s="93"/>
      <c r="E11" s="93"/>
      <c r="F11" s="94">
        <f>SUM(B11:E11)</f>
        <v>0</v>
      </c>
      <c r="I11" s="366">
        <f t="shared" si="1"/>
        <v>0</v>
      </c>
      <c r="K11" s="366">
        <f t="shared" si="2"/>
        <v>0</v>
      </c>
      <c r="M11" s="367">
        <f>F11-'BS old'!$D$91</f>
        <v>0</v>
      </c>
    </row>
    <row r="12" spans="1:13" ht="22.5" customHeight="1" thickBot="1" x14ac:dyDescent="0.3">
      <c r="A12" s="90" t="s">
        <v>398</v>
      </c>
      <c r="B12" s="93"/>
      <c r="C12" s="93"/>
      <c r="D12" s="93"/>
      <c r="E12" s="93"/>
      <c r="F12" s="94">
        <f t="shared" si="0"/>
        <v>0</v>
      </c>
      <c r="I12" s="366">
        <f t="shared" si="1"/>
        <v>0</v>
      </c>
      <c r="K12" s="366">
        <f t="shared" si="2"/>
        <v>0</v>
      </c>
      <c r="M12" s="367">
        <f>F12-'BS old'!$D$92-'BS old'!$D$93</f>
        <v>0</v>
      </c>
    </row>
    <row r="13" spans="1:13" ht="22.5" customHeight="1" thickBot="1" x14ac:dyDescent="0.3">
      <c r="A13" s="90" t="s">
        <v>468</v>
      </c>
      <c r="B13" s="93"/>
      <c r="C13" s="93"/>
      <c r="D13" s="93"/>
      <c r="E13" s="93"/>
      <c r="F13" s="94">
        <f t="shared" si="0"/>
        <v>0</v>
      </c>
      <c r="I13" s="366">
        <f t="shared" si="1"/>
        <v>0</v>
      </c>
      <c r="K13" s="366">
        <f t="shared" si="2"/>
        <v>0</v>
      </c>
      <c r="M13" s="367">
        <f>F13-'BS old'!$D$94</f>
        <v>0</v>
      </c>
    </row>
    <row r="14" spans="1:13" ht="22.5" customHeight="1" thickBot="1" x14ac:dyDescent="0.3">
      <c r="A14" s="90" t="s">
        <v>399</v>
      </c>
      <c r="B14" s="93"/>
      <c r="C14" s="93"/>
      <c r="D14" s="93"/>
      <c r="E14" s="93"/>
      <c r="F14" s="94">
        <f t="shared" si="0"/>
        <v>0</v>
      </c>
      <c r="I14" s="366">
        <f t="shared" si="1"/>
        <v>0</v>
      </c>
      <c r="K14" s="366">
        <f t="shared" si="2"/>
        <v>0</v>
      </c>
      <c r="M14" s="367">
        <f>F14-'BS old'!$D$96</f>
        <v>0</v>
      </c>
    </row>
    <row r="15" spans="1:13" ht="22.5" customHeight="1" thickBot="1" x14ac:dyDescent="0.3">
      <c r="A15" s="90" t="s">
        <v>400</v>
      </c>
      <c r="B15" s="93"/>
      <c r="C15" s="93"/>
      <c r="D15" s="93"/>
      <c r="E15" s="93"/>
      <c r="F15" s="94">
        <f t="shared" si="0"/>
        <v>0</v>
      </c>
      <c r="I15" s="366">
        <f t="shared" si="1"/>
        <v>0</v>
      </c>
      <c r="K15" s="366">
        <f t="shared" si="2"/>
        <v>0</v>
      </c>
      <c r="M15" s="367">
        <f>F15-'BS old'!$D$97</f>
        <v>0</v>
      </c>
    </row>
    <row r="16" spans="1:13" ht="22.5" customHeight="1" thickBot="1" x14ac:dyDescent="0.3">
      <c r="A16" s="90" t="s">
        <v>401</v>
      </c>
      <c r="B16" s="93"/>
      <c r="C16" s="93"/>
      <c r="D16" s="93"/>
      <c r="E16" s="93"/>
      <c r="F16" s="94">
        <f t="shared" si="0"/>
        <v>0</v>
      </c>
      <c r="I16" s="366">
        <f t="shared" si="1"/>
        <v>0</v>
      </c>
      <c r="K16" s="366">
        <f t="shared" si="2"/>
        <v>0</v>
      </c>
      <c r="M16" s="367">
        <f>F16-'BS old'!$D$98</f>
        <v>0</v>
      </c>
    </row>
    <row r="17" spans="1:13" ht="22.5" customHeight="1" thickBot="1" x14ac:dyDescent="0.3">
      <c r="A17" s="90" t="s">
        <v>402</v>
      </c>
      <c r="B17" s="93"/>
      <c r="C17" s="93"/>
      <c r="D17" s="93"/>
      <c r="E17" s="93"/>
      <c r="F17" s="94">
        <f t="shared" si="0"/>
        <v>0</v>
      </c>
      <c r="I17" s="366">
        <f t="shared" si="1"/>
        <v>0</v>
      </c>
      <c r="K17" s="366">
        <f t="shared" si="2"/>
        <v>0</v>
      </c>
      <c r="M17" s="367">
        <f>F17-'BS old'!$D$100</f>
        <v>0</v>
      </c>
    </row>
    <row r="18" spans="1:13" ht="22.5" customHeight="1" thickBot="1" x14ac:dyDescent="0.3">
      <c r="A18" s="90" t="s">
        <v>469</v>
      </c>
      <c r="B18" s="93"/>
      <c r="C18" s="93"/>
      <c r="D18" s="93"/>
      <c r="E18" s="93"/>
      <c r="F18" s="94">
        <f t="shared" si="0"/>
        <v>0</v>
      </c>
      <c r="I18" s="366">
        <f t="shared" si="1"/>
        <v>0</v>
      </c>
      <c r="K18" s="366">
        <f t="shared" si="2"/>
        <v>0</v>
      </c>
      <c r="M18" s="367">
        <f>F18-'BS old'!$D$101</f>
        <v>0</v>
      </c>
    </row>
    <row r="19" spans="1:13" ht="22.5" customHeight="1" thickBot="1" x14ac:dyDescent="0.3">
      <c r="A19" s="90" t="s">
        <v>470</v>
      </c>
      <c r="B19" s="93"/>
      <c r="C19" s="93"/>
      <c r="D19" s="93"/>
      <c r="E19" s="93"/>
      <c r="F19" s="94">
        <f t="shared" si="0"/>
        <v>0</v>
      </c>
      <c r="I19" s="366">
        <f t="shared" si="1"/>
        <v>0</v>
      </c>
      <c r="K19" s="366">
        <f t="shared" si="2"/>
        <v>0</v>
      </c>
      <c r="M19" s="367">
        <f>F19-'BS old'!$D$102</f>
        <v>0</v>
      </c>
    </row>
    <row r="20" spans="1:13" ht="22.5" customHeight="1" thickBot="1" x14ac:dyDescent="0.3">
      <c r="A20" s="90" t="s">
        <v>403</v>
      </c>
      <c r="B20" s="93"/>
      <c r="C20" s="93"/>
      <c r="D20" s="93"/>
      <c r="E20" s="93"/>
      <c r="F20" s="94">
        <f t="shared" si="0"/>
        <v>0</v>
      </c>
      <c r="I20" s="366">
        <f t="shared" si="1"/>
        <v>0</v>
      </c>
      <c r="K20" s="366">
        <f t="shared" si="2"/>
        <v>0</v>
      </c>
      <c r="M20" s="368"/>
    </row>
    <row r="21" spans="1:13" ht="22.5" customHeight="1" thickBot="1" x14ac:dyDescent="0.3">
      <c r="A21" s="90" t="s">
        <v>404</v>
      </c>
      <c r="B21" s="93"/>
      <c r="C21" s="93"/>
      <c r="D21" s="93"/>
      <c r="E21" s="93"/>
      <c r="F21" s="94">
        <f t="shared" si="0"/>
        <v>0</v>
      </c>
      <c r="I21" s="366">
        <f t="shared" si="1"/>
        <v>0</v>
      </c>
      <c r="K21" s="366">
        <f t="shared" si="2"/>
        <v>0</v>
      </c>
      <c r="M21" s="368"/>
    </row>
    <row r="22" spans="1:13" ht="22.5" customHeight="1" thickBot="1" x14ac:dyDescent="0.3">
      <c r="A22" s="91" t="s">
        <v>471</v>
      </c>
      <c r="B22" s="95"/>
      <c r="C22" s="95"/>
      <c r="D22" s="95"/>
      <c r="E22" s="95"/>
      <c r="F22" s="98">
        <f>SUM(B22:E22)</f>
        <v>0</v>
      </c>
      <c r="I22" s="366">
        <f t="shared" si="1"/>
        <v>0</v>
      </c>
      <c r="K22" s="366">
        <f t="shared" si="2"/>
        <v>0</v>
      </c>
      <c r="M22" s="368"/>
    </row>
    <row r="23" spans="1:13" ht="22.5" customHeight="1" thickTop="1" x14ac:dyDescent="0.25">
      <c r="A23" s="96"/>
      <c r="B23" s="97"/>
      <c r="C23" s="97"/>
      <c r="D23" s="97"/>
      <c r="E23" s="97"/>
      <c r="F23" s="97"/>
    </row>
    <row r="24" spans="1:13" ht="12" thickBot="1" x14ac:dyDescent="0.3"/>
    <row r="25" spans="1:13" ht="13.5" customHeight="1" thickTop="1" thickBot="1" x14ac:dyDescent="0.3">
      <c r="A25" s="1531" t="s">
        <v>465</v>
      </c>
      <c r="B25" s="1528" t="s">
        <v>3</v>
      </c>
      <c r="C25" s="1529"/>
      <c r="D25" s="1529"/>
      <c r="E25" s="1529"/>
      <c r="F25" s="1530"/>
    </row>
    <row r="26" spans="1:13" ht="46.5" thickTop="1" thickBot="1" x14ac:dyDescent="0.3">
      <c r="A26" s="1532"/>
      <c r="B26" s="92" t="s">
        <v>472</v>
      </c>
      <c r="C26" s="92" t="s">
        <v>27</v>
      </c>
      <c r="D26" s="92" t="s">
        <v>28</v>
      </c>
      <c r="E26" s="92" t="s">
        <v>29</v>
      </c>
      <c r="F26" s="21" t="s">
        <v>392</v>
      </c>
      <c r="I26" s="59" t="s">
        <v>392</v>
      </c>
      <c r="M26" s="59" t="s">
        <v>392</v>
      </c>
    </row>
    <row r="27" spans="1:13" ht="22.5" customHeight="1" thickTop="1" thickBot="1" x14ac:dyDescent="0.3">
      <c r="A27" s="90" t="s">
        <v>393</v>
      </c>
      <c r="B27" s="93"/>
      <c r="C27" s="93"/>
      <c r="D27" s="93"/>
      <c r="E27" s="93"/>
      <c r="F27" s="94">
        <f>SUM(B27:E27)</f>
        <v>0</v>
      </c>
      <c r="I27" s="366">
        <f>SUM(B27:E27)-F27</f>
        <v>0</v>
      </c>
      <c r="M27" s="367">
        <f>F27-'BS old'!E84</f>
        <v>0</v>
      </c>
    </row>
    <row r="28" spans="1:13" ht="22.5" customHeight="1" thickBot="1" x14ac:dyDescent="0.3">
      <c r="A28" s="90" t="s">
        <v>394</v>
      </c>
      <c r="B28" s="93"/>
      <c r="C28" s="93"/>
      <c r="D28" s="93"/>
      <c r="E28" s="93"/>
      <c r="F28" s="94">
        <f t="shared" ref="F28:F42" si="3">SUM(B28:E28)</f>
        <v>0</v>
      </c>
      <c r="I28" s="366">
        <f>SUM(B28:E28)-F28</f>
        <v>0</v>
      </c>
      <c r="M28" s="367">
        <f>F28-'BS old'!E85</f>
        <v>0</v>
      </c>
    </row>
    <row r="29" spans="1:13" ht="22.5" customHeight="1" thickBot="1" x14ac:dyDescent="0.3">
      <c r="A29" s="90" t="s">
        <v>466</v>
      </c>
      <c r="B29" s="93"/>
      <c r="C29" s="93"/>
      <c r="D29" s="93"/>
      <c r="E29" s="93"/>
      <c r="F29" s="94">
        <f t="shared" si="3"/>
        <v>0</v>
      </c>
      <c r="I29" s="366">
        <f t="shared" ref="I29:I44" si="4">SUM(B29:E29)-F29</f>
        <v>0</v>
      </c>
      <c r="M29" s="367">
        <f>F29-'BS old'!E86</f>
        <v>0</v>
      </c>
    </row>
    <row r="30" spans="1:13" ht="22.5" customHeight="1" thickBot="1" x14ac:dyDescent="0.3">
      <c r="A30" s="90" t="s">
        <v>467</v>
      </c>
      <c r="B30" s="93"/>
      <c r="C30" s="93"/>
      <c r="D30" s="93"/>
      <c r="E30" s="93"/>
      <c r="F30" s="94">
        <f t="shared" si="3"/>
        <v>0</v>
      </c>
      <c r="I30" s="366">
        <f t="shared" si="4"/>
        <v>0</v>
      </c>
      <c r="M30" s="367">
        <f>F30-'BS old'!E87</f>
        <v>0</v>
      </c>
    </row>
    <row r="31" spans="1:13" ht="22.5" customHeight="1" thickBot="1" x14ac:dyDescent="0.3">
      <c r="A31" s="90" t="s">
        <v>395</v>
      </c>
      <c r="B31" s="93"/>
      <c r="C31" s="93"/>
      <c r="D31" s="93"/>
      <c r="E31" s="93"/>
      <c r="F31" s="94">
        <f t="shared" si="3"/>
        <v>0</v>
      </c>
      <c r="I31" s="366">
        <f t="shared" si="4"/>
        <v>0</v>
      </c>
      <c r="M31" s="367">
        <f>F31-'BS old'!E89</f>
        <v>0</v>
      </c>
    </row>
    <row r="32" spans="1:13" ht="22.5" customHeight="1" thickBot="1" x14ac:dyDescent="0.3">
      <c r="A32" s="90" t="s">
        <v>396</v>
      </c>
      <c r="B32" s="93"/>
      <c r="C32" s="93"/>
      <c r="D32" s="93"/>
      <c r="E32" s="93"/>
      <c r="F32" s="94">
        <f t="shared" si="3"/>
        <v>0</v>
      </c>
      <c r="I32" s="366">
        <f t="shared" si="4"/>
        <v>0</v>
      </c>
      <c r="M32" s="367">
        <f>F32-'BS old'!E90</f>
        <v>0</v>
      </c>
    </row>
    <row r="33" spans="1:13" ht="22.5" customHeight="1" thickBot="1" x14ac:dyDescent="0.3">
      <c r="A33" s="90" t="s">
        <v>397</v>
      </c>
      <c r="B33" s="93"/>
      <c r="C33" s="93"/>
      <c r="D33" s="93"/>
      <c r="E33" s="93"/>
      <c r="F33" s="94">
        <f t="shared" si="3"/>
        <v>0</v>
      </c>
      <c r="I33" s="366">
        <f t="shared" si="4"/>
        <v>0</v>
      </c>
      <c r="M33" s="367">
        <f>F33-'BS old'!E91</f>
        <v>0</v>
      </c>
    </row>
    <row r="34" spans="1:13" ht="22.5" customHeight="1" thickBot="1" x14ac:dyDescent="0.3">
      <c r="A34" s="90" t="s">
        <v>398</v>
      </c>
      <c r="B34" s="93"/>
      <c r="C34" s="93"/>
      <c r="D34" s="93"/>
      <c r="E34" s="93"/>
      <c r="F34" s="94">
        <f t="shared" si="3"/>
        <v>0</v>
      </c>
      <c r="I34" s="366">
        <f t="shared" si="4"/>
        <v>0</v>
      </c>
      <c r="M34" s="367">
        <f>F34-'BS old'!E92-'BS old'!E93</f>
        <v>0</v>
      </c>
    </row>
    <row r="35" spans="1:13" ht="22.5" customHeight="1" thickBot="1" x14ac:dyDescent="0.3">
      <c r="A35" s="90" t="s">
        <v>468</v>
      </c>
      <c r="B35" s="93"/>
      <c r="C35" s="93"/>
      <c r="D35" s="93"/>
      <c r="E35" s="93"/>
      <c r="F35" s="94">
        <f t="shared" si="3"/>
        <v>0</v>
      </c>
      <c r="I35" s="366">
        <f t="shared" si="4"/>
        <v>0</v>
      </c>
      <c r="M35" s="367">
        <f>F35-'BS old'!E94</f>
        <v>0</v>
      </c>
    </row>
    <row r="36" spans="1:13" ht="22.5" customHeight="1" thickBot="1" x14ac:dyDescent="0.3">
      <c r="A36" s="90" t="s">
        <v>399</v>
      </c>
      <c r="B36" s="93"/>
      <c r="C36" s="93"/>
      <c r="D36" s="93"/>
      <c r="E36" s="93"/>
      <c r="F36" s="94">
        <f t="shared" si="3"/>
        <v>0</v>
      </c>
      <c r="I36" s="366">
        <f t="shared" si="4"/>
        <v>0</v>
      </c>
      <c r="M36" s="367">
        <f>F36-'BS old'!E96</f>
        <v>0</v>
      </c>
    </row>
    <row r="37" spans="1:13" ht="22.5" customHeight="1" thickBot="1" x14ac:dyDescent="0.3">
      <c r="A37" s="90" t="s">
        <v>400</v>
      </c>
      <c r="B37" s="93"/>
      <c r="C37" s="93"/>
      <c r="D37" s="93"/>
      <c r="E37" s="93"/>
      <c r="F37" s="94">
        <f t="shared" si="3"/>
        <v>0</v>
      </c>
      <c r="I37" s="366">
        <f t="shared" si="4"/>
        <v>0</v>
      </c>
      <c r="M37" s="367">
        <f>F37-'BS old'!E97</f>
        <v>0</v>
      </c>
    </row>
    <row r="38" spans="1:13" ht="22.5" customHeight="1" thickBot="1" x14ac:dyDescent="0.3">
      <c r="A38" s="90" t="s">
        <v>401</v>
      </c>
      <c r="B38" s="93"/>
      <c r="C38" s="93"/>
      <c r="D38" s="93"/>
      <c r="E38" s="93"/>
      <c r="F38" s="94">
        <f t="shared" si="3"/>
        <v>0</v>
      </c>
      <c r="I38" s="366">
        <f t="shared" si="4"/>
        <v>0</v>
      </c>
      <c r="M38" s="367">
        <f>F38-'BS old'!E98</f>
        <v>0</v>
      </c>
    </row>
    <row r="39" spans="1:13" ht="22.5" customHeight="1" thickBot="1" x14ac:dyDescent="0.3">
      <c r="A39" s="90" t="s">
        <v>402</v>
      </c>
      <c r="B39" s="93"/>
      <c r="C39" s="93"/>
      <c r="D39" s="93"/>
      <c r="E39" s="93"/>
      <c r="F39" s="94">
        <f t="shared" si="3"/>
        <v>0</v>
      </c>
      <c r="I39" s="366">
        <f t="shared" si="4"/>
        <v>0</v>
      </c>
      <c r="M39" s="367">
        <f>F39-'BS old'!E100</f>
        <v>0</v>
      </c>
    </row>
    <row r="40" spans="1:13" ht="22.5" customHeight="1" thickBot="1" x14ac:dyDescent="0.3">
      <c r="A40" s="90" t="s">
        <v>469</v>
      </c>
      <c r="B40" s="93"/>
      <c r="C40" s="93"/>
      <c r="D40" s="93"/>
      <c r="E40" s="93"/>
      <c r="F40" s="94">
        <f t="shared" si="3"/>
        <v>0</v>
      </c>
      <c r="I40" s="366">
        <f t="shared" si="4"/>
        <v>0</v>
      </c>
      <c r="M40" s="367">
        <f>F40-'BS old'!E101</f>
        <v>0</v>
      </c>
    </row>
    <row r="41" spans="1:13" ht="22.5" customHeight="1" thickBot="1" x14ac:dyDescent="0.3">
      <c r="A41" s="90" t="s">
        <v>470</v>
      </c>
      <c r="B41" s="93"/>
      <c r="C41" s="93"/>
      <c r="D41" s="93"/>
      <c r="E41" s="93"/>
      <c r="F41" s="94">
        <f t="shared" si="3"/>
        <v>0</v>
      </c>
      <c r="I41" s="366">
        <f t="shared" si="4"/>
        <v>0</v>
      </c>
      <c r="M41" s="367">
        <f>F41-'BS old'!E102</f>
        <v>0</v>
      </c>
    </row>
    <row r="42" spans="1:13" ht="22.5" customHeight="1" thickBot="1" x14ac:dyDescent="0.3">
      <c r="A42" s="90" t="s">
        <v>403</v>
      </c>
      <c r="B42" s="93"/>
      <c r="C42" s="93"/>
      <c r="D42" s="93"/>
      <c r="E42" s="93"/>
      <c r="F42" s="94">
        <f t="shared" si="3"/>
        <v>0</v>
      </c>
      <c r="I42" s="366">
        <f t="shared" si="4"/>
        <v>0</v>
      </c>
      <c r="M42" s="368"/>
    </row>
    <row r="43" spans="1:13" ht="22.5" customHeight="1" thickBot="1" x14ac:dyDescent="0.3">
      <c r="A43" s="90" t="s">
        <v>404</v>
      </c>
      <c r="B43" s="93"/>
      <c r="C43" s="93"/>
      <c r="D43" s="93"/>
      <c r="E43" s="93"/>
      <c r="F43" s="94">
        <f>SUM(B43:E43)</f>
        <v>0</v>
      </c>
      <c r="I43" s="366">
        <f t="shared" si="4"/>
        <v>0</v>
      </c>
      <c r="M43" s="368"/>
    </row>
    <row r="44" spans="1:13" ht="22.5" customHeight="1" thickBot="1" x14ac:dyDescent="0.3">
      <c r="A44" s="91" t="s">
        <v>471</v>
      </c>
      <c r="B44" s="95"/>
      <c r="C44" s="95"/>
      <c r="D44" s="95"/>
      <c r="E44" s="95"/>
      <c r="F44" s="98">
        <f>SUM(B44:E44)</f>
        <v>0</v>
      </c>
      <c r="I44" s="366">
        <f t="shared" si="4"/>
        <v>0</v>
      </c>
      <c r="M44" s="368"/>
    </row>
    <row r="45" spans="1:13" ht="12" thickTop="1" x14ac:dyDescent="0.25"/>
  </sheetData>
  <mergeCells count="4">
    <mergeCell ref="B3:F3"/>
    <mergeCell ref="A25:A26"/>
    <mergeCell ref="B25:F25"/>
    <mergeCell ref="A3:A4"/>
  </mergeCells>
  <conditionalFormatting sqref="I5:I22 I27:I44 M5:M19 M27:M41 K5:K22">
    <cfRule type="cellIs" dxfId="106" priority="12" operator="lessThan">
      <formula>0</formula>
    </cfRule>
    <cfRule type="cellIs" dxfId="105"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5" outlineLevelCol="1" x14ac:dyDescent="0.25"/>
  <cols>
    <col min="1" max="1" width="20.7109375" customWidth="1"/>
    <col min="2" max="6" width="13.140625" customWidth="1"/>
    <col min="7" max="7" width="23.28515625" customWidth="1"/>
    <col min="8" max="8" width="14.28515625" style="343" hidden="1" customWidth="1" outlineLevel="1"/>
    <col min="9" max="11" width="12.7109375" style="344" hidden="1" customWidth="1" outlineLevel="1"/>
    <col min="12" max="12" width="18" style="348" customWidth="1" collapsed="1"/>
    <col min="14" max="14" width="27.42578125" style="350" customWidth="1"/>
    <col min="16" max="16" width="24.7109375" style="350" customWidth="1"/>
    <col min="17" max="17" width="27.7109375" customWidth="1"/>
  </cols>
  <sheetData>
    <row r="1" spans="1:16" x14ac:dyDescent="0.25">
      <c r="A1" s="99" t="s">
        <v>209</v>
      </c>
      <c r="B1" s="20"/>
      <c r="C1" s="20"/>
      <c r="D1" s="20"/>
      <c r="E1" s="20"/>
      <c r="F1" s="20"/>
      <c r="H1" s="1514" t="s">
        <v>1056</v>
      </c>
      <c r="I1" s="1515"/>
      <c r="J1" s="1515"/>
      <c r="K1" s="1515"/>
      <c r="L1" s="1516"/>
      <c r="N1" s="356" t="s">
        <v>1060</v>
      </c>
      <c r="P1" s="358" t="s">
        <v>1058</v>
      </c>
    </row>
    <row r="2" spans="1:16" ht="15.75" thickBot="1" x14ac:dyDescent="0.3">
      <c r="A2" s="20" t="s">
        <v>8</v>
      </c>
      <c r="B2" s="20"/>
      <c r="C2" s="20"/>
      <c r="D2" s="20"/>
      <c r="E2" s="20"/>
      <c r="F2" s="20"/>
      <c r="N2" s="366"/>
    </row>
    <row r="3" spans="1:16" ht="16.5" thickTop="1" thickBot="1" x14ac:dyDescent="0.3">
      <c r="A3" s="1525" t="s">
        <v>131</v>
      </c>
      <c r="B3" s="1511" t="s">
        <v>2</v>
      </c>
      <c r="C3" s="1512"/>
      <c r="D3" s="1512"/>
      <c r="E3" s="1512"/>
      <c r="F3" s="1513"/>
      <c r="N3" s="366"/>
    </row>
    <row r="4" spans="1:16" s="4" customFormat="1" ht="33" customHeight="1" thickTop="1" thickBot="1" x14ac:dyDescent="0.3">
      <c r="A4" s="1527"/>
      <c r="B4" s="21" t="s">
        <v>32</v>
      </c>
      <c r="C4" s="21" t="s">
        <v>124</v>
      </c>
      <c r="D4" s="102" t="s">
        <v>210</v>
      </c>
      <c r="E4" s="601" t="s">
        <v>211</v>
      </c>
      <c r="F4" s="21" t="s">
        <v>30</v>
      </c>
      <c r="H4" s="59" t="s">
        <v>32</v>
      </c>
      <c r="I4" s="59" t="s">
        <v>124</v>
      </c>
      <c r="J4" s="59" t="s">
        <v>210</v>
      </c>
      <c r="K4" s="59" t="s">
        <v>211</v>
      </c>
      <c r="L4" s="59" t="s">
        <v>30</v>
      </c>
      <c r="N4" s="59" t="s">
        <v>472</v>
      </c>
      <c r="P4" s="59" t="s">
        <v>30</v>
      </c>
    </row>
    <row r="5" spans="1:16" ht="21" customHeight="1" thickTop="1" thickBot="1" x14ac:dyDescent="0.3">
      <c r="A5" s="86" t="s">
        <v>212</v>
      </c>
      <c r="B5" s="85">
        <f>SUM(B6:B10)</f>
        <v>0</v>
      </c>
      <c r="C5" s="85">
        <f>SUM(C6:C10)</f>
        <v>0</v>
      </c>
      <c r="D5" s="85">
        <f t="shared" ref="D5:E5" si="0">SUM(D6:D10)</f>
        <v>0</v>
      </c>
      <c r="E5" s="85">
        <f t="shared" si="0"/>
        <v>0</v>
      </c>
      <c r="F5" s="143">
        <f>SUM(B5:E5)</f>
        <v>0</v>
      </c>
      <c r="H5" s="346">
        <f>SUM(B6:B10)-B5</f>
        <v>0</v>
      </c>
      <c r="I5" s="345">
        <f t="shared" ref="I5:K5" si="1">SUM(C6:C10)-C5</f>
        <v>0</v>
      </c>
      <c r="J5" s="345">
        <f t="shared" si="1"/>
        <v>0</v>
      </c>
      <c r="K5" s="345">
        <f t="shared" si="1"/>
        <v>0</v>
      </c>
      <c r="L5" s="349">
        <f>SUM(B5:E5)-F5</f>
        <v>0</v>
      </c>
      <c r="N5" s="357">
        <f>B5-F23</f>
        <v>0</v>
      </c>
      <c r="P5" s="357">
        <f>F5-'BS old'!$D$105-'BS old'!$D$107</f>
        <v>0</v>
      </c>
    </row>
    <row r="6" spans="1:16" ht="21" customHeight="1" thickTop="1" thickBot="1" x14ac:dyDescent="0.3">
      <c r="A6" s="108"/>
      <c r="B6" s="79"/>
      <c r="C6" s="79"/>
      <c r="D6" s="144"/>
      <c r="E6" s="144"/>
      <c r="F6" s="145">
        <f t="shared" ref="F6:F17" si="2">SUM(B6:E6)</f>
        <v>0</v>
      </c>
      <c r="L6" s="349">
        <f>SUM(B6:E6)-F6</f>
        <v>0</v>
      </c>
      <c r="N6" s="357">
        <f>B6-F24</f>
        <v>0</v>
      </c>
    </row>
    <row r="7" spans="1:16" ht="21" customHeight="1" thickBot="1" x14ac:dyDescent="0.3">
      <c r="A7" s="108"/>
      <c r="B7" s="79"/>
      <c r="C7" s="79"/>
      <c r="D7" s="120"/>
      <c r="E7" s="120"/>
      <c r="F7" s="145">
        <f t="shared" si="2"/>
        <v>0</v>
      </c>
      <c r="L7" s="349">
        <f t="shared" ref="L7:L10" si="3">SUM(B7:E7)-F7</f>
        <v>0</v>
      </c>
      <c r="N7" s="357">
        <f t="shared" ref="N7:N17" si="4">B7-F25</f>
        <v>0</v>
      </c>
    </row>
    <row r="8" spans="1:16" ht="21" customHeight="1" thickBot="1" x14ac:dyDescent="0.3">
      <c r="A8" s="108"/>
      <c r="B8" s="79"/>
      <c r="C8" s="79"/>
      <c r="D8" s="120"/>
      <c r="E8" s="120"/>
      <c r="F8" s="145">
        <f t="shared" si="2"/>
        <v>0</v>
      </c>
      <c r="L8" s="349">
        <f t="shared" si="3"/>
        <v>0</v>
      </c>
      <c r="N8" s="357">
        <f t="shared" si="4"/>
        <v>0</v>
      </c>
    </row>
    <row r="9" spans="1:16" ht="21" customHeight="1" thickBot="1" x14ac:dyDescent="0.3">
      <c r="A9" s="108"/>
      <c r="B9" s="79"/>
      <c r="C9" s="79"/>
      <c r="D9" s="120"/>
      <c r="E9" s="120"/>
      <c r="F9" s="145">
        <f t="shared" si="2"/>
        <v>0</v>
      </c>
      <c r="L9" s="349">
        <f t="shared" si="3"/>
        <v>0</v>
      </c>
      <c r="N9" s="357">
        <f t="shared" si="4"/>
        <v>0</v>
      </c>
    </row>
    <row r="10" spans="1:16" ht="21" customHeight="1" thickBot="1" x14ac:dyDescent="0.3">
      <c r="A10" s="150"/>
      <c r="B10" s="85"/>
      <c r="C10" s="85"/>
      <c r="D10" s="146"/>
      <c r="E10" s="146"/>
      <c r="F10" s="147">
        <f t="shared" si="2"/>
        <v>0</v>
      </c>
      <c r="L10" s="349">
        <f t="shared" si="3"/>
        <v>0</v>
      </c>
      <c r="N10" s="357">
        <f t="shared" si="4"/>
        <v>0</v>
      </c>
    </row>
    <row r="11" spans="1:16" ht="21" customHeight="1" thickTop="1" thickBot="1" x14ac:dyDescent="0.3">
      <c r="A11" s="86" t="s">
        <v>213</v>
      </c>
      <c r="B11" s="85">
        <f>SUM(B12:B17)</f>
        <v>0</v>
      </c>
      <c r="C11" s="85">
        <f>SUM(C12:C17)</f>
        <v>0</v>
      </c>
      <c r="D11" s="85">
        <f t="shared" ref="D11:E11" si="5">SUM(D12:D17)</f>
        <v>0</v>
      </c>
      <c r="E11" s="85">
        <f t="shared" si="5"/>
        <v>0</v>
      </c>
      <c r="F11" s="143">
        <f>SUM(B11:E11)</f>
        <v>0</v>
      </c>
      <c r="H11" s="346">
        <f>SUM(B12:B17)-B11</f>
        <v>0</v>
      </c>
      <c r="I11" s="345">
        <f t="shared" ref="I11:K11" si="6">SUM(C12:C17)-C11</f>
        <v>0</v>
      </c>
      <c r="J11" s="345">
        <f t="shared" si="6"/>
        <v>0</v>
      </c>
      <c r="K11" s="345">
        <f t="shared" si="6"/>
        <v>0</v>
      </c>
      <c r="L11" s="349">
        <f>SUM(B11:E11)-F11</f>
        <v>0</v>
      </c>
      <c r="N11" s="357">
        <f t="shared" si="4"/>
        <v>0</v>
      </c>
      <c r="P11" s="357">
        <f>F11-'BS old'!$D$106-'BS old'!$D$108</f>
        <v>0</v>
      </c>
    </row>
    <row r="12" spans="1:16" ht="21" customHeight="1" thickTop="1" thickBot="1" x14ac:dyDescent="0.3">
      <c r="A12" s="108"/>
      <c r="B12" s="79"/>
      <c r="C12" s="79"/>
      <c r="D12" s="144"/>
      <c r="E12" s="144"/>
      <c r="F12" s="145">
        <f t="shared" si="2"/>
        <v>0</v>
      </c>
      <c r="L12" s="349">
        <f>SUM(B12:E12)-F12</f>
        <v>0</v>
      </c>
      <c r="N12" s="357">
        <f t="shared" si="4"/>
        <v>0</v>
      </c>
    </row>
    <row r="13" spans="1:16" ht="21" customHeight="1" thickBot="1" x14ac:dyDescent="0.3">
      <c r="A13" s="108"/>
      <c r="B13" s="79"/>
      <c r="C13" s="79"/>
      <c r="D13" s="120"/>
      <c r="E13" s="120"/>
      <c r="F13" s="145">
        <f t="shared" si="2"/>
        <v>0</v>
      </c>
      <c r="L13" s="349">
        <f>SUM(B13:E13)-F13</f>
        <v>0</v>
      </c>
      <c r="N13" s="357">
        <f>B13-F31</f>
        <v>0</v>
      </c>
    </row>
    <row r="14" spans="1:16" ht="21" customHeight="1" thickBot="1" x14ac:dyDescent="0.3">
      <c r="A14" s="108"/>
      <c r="B14" s="79"/>
      <c r="C14" s="79"/>
      <c r="D14" s="120"/>
      <c r="E14" s="120"/>
      <c r="F14" s="145">
        <f t="shared" si="2"/>
        <v>0</v>
      </c>
      <c r="L14" s="349">
        <f t="shared" ref="L14:L17" si="7">SUM(B14:E14)-F14</f>
        <v>0</v>
      </c>
      <c r="N14" s="357">
        <f t="shared" si="4"/>
        <v>0</v>
      </c>
    </row>
    <row r="15" spans="1:16" ht="21" customHeight="1" thickBot="1" x14ac:dyDescent="0.3">
      <c r="A15" s="108"/>
      <c r="B15" s="79"/>
      <c r="C15" s="79"/>
      <c r="D15" s="120"/>
      <c r="E15" s="120"/>
      <c r="F15" s="145">
        <f t="shared" si="2"/>
        <v>0</v>
      </c>
      <c r="L15" s="349">
        <f t="shared" si="7"/>
        <v>0</v>
      </c>
      <c r="N15" s="357">
        <f t="shared" si="4"/>
        <v>0</v>
      </c>
    </row>
    <row r="16" spans="1:16" ht="21" customHeight="1" thickBot="1" x14ac:dyDescent="0.3">
      <c r="A16" s="108"/>
      <c r="B16" s="79"/>
      <c r="C16" s="79"/>
      <c r="D16" s="120"/>
      <c r="E16" s="120"/>
      <c r="F16" s="145">
        <f t="shared" si="2"/>
        <v>0</v>
      </c>
      <c r="L16" s="349">
        <f t="shared" si="7"/>
        <v>0</v>
      </c>
      <c r="N16" s="357">
        <f t="shared" si="4"/>
        <v>0</v>
      </c>
    </row>
    <row r="17" spans="1:16" ht="21" customHeight="1" thickBot="1" x14ac:dyDescent="0.3">
      <c r="A17" s="150"/>
      <c r="B17" s="81"/>
      <c r="C17" s="81"/>
      <c r="D17" s="148"/>
      <c r="E17" s="148"/>
      <c r="F17" s="149">
        <f t="shared" si="2"/>
        <v>0</v>
      </c>
      <c r="L17" s="349">
        <f t="shared" si="7"/>
        <v>0</v>
      </c>
      <c r="N17" s="357">
        <f t="shared" si="4"/>
        <v>0</v>
      </c>
    </row>
    <row r="18" spans="1:16" ht="15.75" thickTop="1" x14ac:dyDescent="0.25">
      <c r="A18" s="4"/>
      <c r="B18" s="4"/>
      <c r="C18" s="4"/>
      <c r="D18" s="4"/>
      <c r="E18" s="4"/>
      <c r="F18" s="4"/>
      <c r="N18" s="357"/>
    </row>
    <row r="19" spans="1:16" ht="16.5" x14ac:dyDescent="0.3">
      <c r="A19" s="2"/>
      <c r="N19" s="357"/>
    </row>
    <row r="20" spans="1:16" ht="15.75" thickBot="1" x14ac:dyDescent="0.3">
      <c r="A20" s="20" t="s">
        <v>15</v>
      </c>
      <c r="B20" s="20"/>
      <c r="C20" s="20"/>
      <c r="D20" s="20"/>
      <c r="E20" s="20"/>
      <c r="F20" s="20"/>
      <c r="N20" s="357"/>
    </row>
    <row r="21" spans="1:16" ht="16.5" thickTop="1" thickBot="1" x14ac:dyDescent="0.3">
      <c r="A21" s="1525" t="s">
        <v>131</v>
      </c>
      <c r="B21" s="1511" t="s">
        <v>3</v>
      </c>
      <c r="C21" s="1512"/>
      <c r="D21" s="1512"/>
      <c r="E21" s="1512"/>
      <c r="F21" s="1513"/>
      <c r="N21" s="357"/>
    </row>
    <row r="22" spans="1:16" s="4" customFormat="1" ht="35.25" thickTop="1" thickBot="1" x14ac:dyDescent="0.3">
      <c r="A22" s="1527"/>
      <c r="B22" s="21" t="s">
        <v>32</v>
      </c>
      <c r="C22" s="21" t="s">
        <v>124</v>
      </c>
      <c r="D22" s="102" t="s">
        <v>210</v>
      </c>
      <c r="E22" s="30" t="s">
        <v>211</v>
      </c>
      <c r="F22" s="21" t="s">
        <v>30</v>
      </c>
      <c r="H22" s="370"/>
      <c r="I22" s="369"/>
      <c r="J22" s="369"/>
      <c r="K22" s="369"/>
      <c r="L22" s="352"/>
      <c r="N22" s="357"/>
      <c r="P22" s="371"/>
    </row>
    <row r="23" spans="1:16" ht="21" customHeight="1" thickTop="1" thickBot="1" x14ac:dyDescent="0.3">
      <c r="A23" s="150" t="s">
        <v>212</v>
      </c>
      <c r="B23" s="85">
        <f>SUM(B24:B28)</f>
        <v>0</v>
      </c>
      <c r="C23" s="85">
        <f>SUM(C24:C28)</f>
        <v>0</v>
      </c>
      <c r="D23" s="85">
        <f t="shared" ref="D23" si="8">SUM(D24:D28)</f>
        <v>0</v>
      </c>
      <c r="E23" s="85">
        <f t="shared" ref="E23" si="9">SUM(E24:E28)</f>
        <v>0</v>
      </c>
      <c r="F23" s="143">
        <f>SUM(B23:E23)</f>
        <v>0</v>
      </c>
      <c r="H23" s="346">
        <f>SUM(B24:B28)-B23</f>
        <v>0</v>
      </c>
      <c r="I23" s="345">
        <f t="shared" ref="I23" si="10">SUM(C24:C28)-C23</f>
        <v>0</v>
      </c>
      <c r="J23" s="345">
        <f t="shared" ref="J23" si="11">SUM(D24:D28)-D23</f>
        <v>0</v>
      </c>
      <c r="K23" s="345">
        <f t="shared" ref="K23" si="12">SUM(E24:E28)-E23</f>
        <v>0</v>
      </c>
      <c r="L23" s="349">
        <f>SUM(B23:E23)-F23</f>
        <v>0</v>
      </c>
      <c r="N23" s="357"/>
      <c r="P23" s="357">
        <f>F23-'BS old'!E105-'BS old'!E107</f>
        <v>0</v>
      </c>
    </row>
    <row r="24" spans="1:16" ht="21" customHeight="1" thickTop="1" thickBot="1" x14ac:dyDescent="0.3">
      <c r="A24" s="108"/>
      <c r="B24" s="79"/>
      <c r="C24" s="79"/>
      <c r="D24" s="144"/>
      <c r="E24" s="144"/>
      <c r="F24" s="145">
        <f t="shared" ref="F24:F35" si="13">SUM(B24:E24)</f>
        <v>0</v>
      </c>
      <c r="L24" s="349">
        <f>SUM(B24:E24)-F24</f>
        <v>0</v>
      </c>
      <c r="N24" s="357"/>
    </row>
    <row r="25" spans="1:16" ht="21" customHeight="1" thickBot="1" x14ac:dyDescent="0.3">
      <c r="A25" s="108"/>
      <c r="B25" s="79"/>
      <c r="C25" s="79"/>
      <c r="D25" s="120"/>
      <c r="E25" s="120"/>
      <c r="F25" s="145">
        <f t="shared" si="13"/>
        <v>0</v>
      </c>
      <c r="L25" s="349">
        <f t="shared" ref="L25:L28" si="14">SUM(B25:E25)-F25</f>
        <v>0</v>
      </c>
      <c r="N25" s="357"/>
    </row>
    <row r="26" spans="1:16" ht="21" customHeight="1" thickBot="1" x14ac:dyDescent="0.3">
      <c r="A26" s="108"/>
      <c r="B26" s="79"/>
      <c r="C26" s="79"/>
      <c r="D26" s="120"/>
      <c r="E26" s="120"/>
      <c r="F26" s="145">
        <f t="shared" si="13"/>
        <v>0</v>
      </c>
      <c r="L26" s="349">
        <f t="shared" si="14"/>
        <v>0</v>
      </c>
      <c r="N26" s="357"/>
    </row>
    <row r="27" spans="1:16" ht="21" customHeight="1" thickBot="1" x14ac:dyDescent="0.3">
      <c r="A27" s="108"/>
      <c r="B27" s="79"/>
      <c r="C27" s="79"/>
      <c r="D27" s="120"/>
      <c r="E27" s="120"/>
      <c r="F27" s="145">
        <f t="shared" si="13"/>
        <v>0</v>
      </c>
      <c r="L27" s="349">
        <f t="shared" si="14"/>
        <v>0</v>
      </c>
      <c r="N27" s="357"/>
    </row>
    <row r="28" spans="1:16" ht="21" customHeight="1" thickBot="1" x14ac:dyDescent="0.3">
      <c r="A28" s="150"/>
      <c r="B28" s="85"/>
      <c r="C28" s="85"/>
      <c r="D28" s="146"/>
      <c r="E28" s="146"/>
      <c r="F28" s="147">
        <f t="shared" si="13"/>
        <v>0</v>
      </c>
      <c r="L28" s="349">
        <f t="shared" si="14"/>
        <v>0</v>
      </c>
      <c r="N28" s="357"/>
    </row>
    <row r="29" spans="1:16" ht="21" customHeight="1" thickTop="1" thickBot="1" x14ac:dyDescent="0.3">
      <c r="A29" s="150" t="s">
        <v>213</v>
      </c>
      <c r="B29" s="85">
        <f>SUM(B30:B34)</f>
        <v>0</v>
      </c>
      <c r="C29" s="85">
        <f>SUM(C30:C34)</f>
        <v>0</v>
      </c>
      <c r="D29" s="85">
        <f t="shared" ref="D29" si="15">SUM(D30:D34)</f>
        <v>0</v>
      </c>
      <c r="E29" s="85">
        <f t="shared" ref="E29" si="16">SUM(E30:E34)</f>
        <v>0</v>
      </c>
      <c r="F29" s="143">
        <f>SUM(B29:E29)</f>
        <v>0</v>
      </c>
      <c r="H29" s="346">
        <f>SUM(B30:B35)-B29</f>
        <v>0</v>
      </c>
      <c r="I29" s="345">
        <f t="shared" ref="I29" si="17">SUM(C30:C35)-C29</f>
        <v>0</v>
      </c>
      <c r="J29" s="345">
        <f t="shared" ref="J29" si="18">SUM(D30:D35)-D29</f>
        <v>0</v>
      </c>
      <c r="K29" s="345">
        <f t="shared" ref="K29" si="19">SUM(E30:E35)-E29</f>
        <v>0</v>
      </c>
      <c r="L29" s="349">
        <f>SUM(B29:E29)-F29</f>
        <v>0</v>
      </c>
      <c r="N29" s="357"/>
      <c r="P29" s="357">
        <f>F29-'BS old'!E106-'BS old'!E108</f>
        <v>0</v>
      </c>
    </row>
    <row r="30" spans="1:16" ht="21" customHeight="1" thickTop="1" thickBot="1" x14ac:dyDescent="0.3">
      <c r="A30" s="108"/>
      <c r="B30" s="79"/>
      <c r="C30" s="79"/>
      <c r="D30" s="144"/>
      <c r="E30" s="144"/>
      <c r="F30" s="145">
        <f t="shared" si="13"/>
        <v>0</v>
      </c>
      <c r="L30" s="349">
        <f>SUM(B30:E30)-F30</f>
        <v>0</v>
      </c>
      <c r="N30" s="357"/>
    </row>
    <row r="31" spans="1:16" ht="21" customHeight="1" thickBot="1" x14ac:dyDescent="0.3">
      <c r="A31" s="108"/>
      <c r="B31" s="79"/>
      <c r="C31" s="79"/>
      <c r="D31" s="120"/>
      <c r="E31" s="120"/>
      <c r="F31" s="145">
        <f t="shared" si="13"/>
        <v>0</v>
      </c>
      <c r="L31" s="349">
        <f t="shared" ref="L31:L35" si="20">SUM(B31:E31)-F31</f>
        <v>0</v>
      </c>
      <c r="N31" s="357"/>
    </row>
    <row r="32" spans="1:16" ht="21" customHeight="1" thickBot="1" x14ac:dyDescent="0.3">
      <c r="A32" s="108"/>
      <c r="B32" s="79"/>
      <c r="C32" s="79"/>
      <c r="D32" s="120"/>
      <c r="E32" s="120"/>
      <c r="F32" s="145">
        <f t="shared" si="13"/>
        <v>0</v>
      </c>
      <c r="L32" s="349">
        <f t="shared" si="20"/>
        <v>0</v>
      </c>
      <c r="N32" s="357"/>
    </row>
    <row r="33" spans="1:14" ht="21" customHeight="1" thickBot="1" x14ac:dyDescent="0.3">
      <c r="A33" s="108"/>
      <c r="B33" s="79"/>
      <c r="C33" s="79"/>
      <c r="D33" s="120"/>
      <c r="E33" s="120"/>
      <c r="F33" s="145">
        <f t="shared" si="13"/>
        <v>0</v>
      </c>
      <c r="L33" s="349">
        <f t="shared" si="20"/>
        <v>0</v>
      </c>
      <c r="N33" s="357"/>
    </row>
    <row r="34" spans="1:14" ht="21" customHeight="1" thickBot="1" x14ac:dyDescent="0.3">
      <c r="A34" s="108"/>
      <c r="B34" s="79"/>
      <c r="C34" s="79"/>
      <c r="D34" s="120"/>
      <c r="E34" s="120"/>
      <c r="F34" s="145">
        <f t="shared" si="13"/>
        <v>0</v>
      </c>
      <c r="L34" s="349">
        <f t="shared" si="20"/>
        <v>0</v>
      </c>
      <c r="N34" s="357"/>
    </row>
    <row r="35" spans="1:14" ht="21" customHeight="1" thickBot="1" x14ac:dyDescent="0.3">
      <c r="A35" s="150"/>
      <c r="B35" s="81"/>
      <c r="C35" s="81"/>
      <c r="D35" s="148"/>
      <c r="E35" s="148"/>
      <c r="F35" s="149">
        <f t="shared" si="13"/>
        <v>0</v>
      </c>
      <c r="L35" s="349">
        <f t="shared" si="20"/>
        <v>0</v>
      </c>
      <c r="N35" s="357"/>
    </row>
    <row r="36" spans="1:14" ht="15.75" thickTop="1" x14ac:dyDescent="0.25"/>
  </sheetData>
  <mergeCells count="5">
    <mergeCell ref="B21:F21"/>
    <mergeCell ref="A21:A22"/>
    <mergeCell ref="A3:A4"/>
    <mergeCell ref="B3:F3"/>
    <mergeCell ref="H1:L1"/>
  </mergeCells>
  <conditionalFormatting sqref="H5:K35">
    <cfRule type="cellIs" dxfId="104" priority="31" operator="lessThan">
      <formula>0</formula>
    </cfRule>
    <cfRule type="cellIs" dxfId="103" priority="32" operator="greaterThan">
      <formula>0</formula>
    </cfRule>
  </conditionalFormatting>
  <conditionalFormatting sqref="H5:L36">
    <cfRule type="cellIs" dxfId="102" priority="26" operator="lessThan">
      <formula>0</formula>
    </cfRule>
    <cfRule type="cellIs" dxfId="101"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100" priority="23" operator="lessThan">
      <formula>0</formula>
    </cfRule>
    <cfRule type="cellIs" dxfId="99" priority="24" operator="greaterThan">
      <formula>0</formula>
    </cfRule>
  </conditionalFormatting>
  <conditionalFormatting sqref="P5:P29">
    <cfRule type="cellIs" dxfId="98" priority="21" operator="lessThan">
      <formula>0</formula>
    </cfRule>
    <cfRule type="cellIs" dxfId="97" priority="22" operator="greaterThan">
      <formula>0</formula>
    </cfRule>
  </conditionalFormatting>
  <conditionalFormatting sqref="L5">
    <cfRule type="cellIs" dxfId="96" priority="16" operator="lessThan">
      <formula>0</formula>
    </cfRule>
    <cfRule type="cellIs" dxfId="95"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94" priority="11" operator="lessThan">
      <formula>0</formula>
    </cfRule>
    <cfRule type="cellIs" dxfId="93"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92" priority="6" operator="lessThan">
      <formula>0</formula>
    </cfRule>
    <cfRule type="cellIs" dxfId="91"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90" priority="1" operator="lessThan">
      <formula>0</formula>
    </cfRule>
    <cfRule type="cellIs" dxfId="89"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5" x14ac:dyDescent="0.25"/>
  <cols>
    <col min="1" max="1" width="32" customWidth="1"/>
    <col min="2" max="3" width="27.28515625" customWidth="1"/>
    <col min="4" max="4" width="14.140625" customWidth="1"/>
    <col min="5" max="5" width="25.28515625" style="343" customWidth="1"/>
    <col min="6" max="6" width="25.28515625" style="348" customWidth="1"/>
    <col min="7" max="7" width="5.85546875" customWidth="1"/>
    <col min="8" max="8" width="29.42578125" style="343" customWidth="1"/>
    <col min="9" max="9" width="30.85546875" style="348" customWidth="1"/>
  </cols>
  <sheetData>
    <row r="1" spans="1:9" ht="17.25" thickBot="1" x14ac:dyDescent="0.35">
      <c r="A1" s="1" t="s">
        <v>214</v>
      </c>
      <c r="E1" s="1520" t="s">
        <v>1056</v>
      </c>
      <c r="F1" s="1522"/>
      <c r="H1" s="1520" t="s">
        <v>1058</v>
      </c>
      <c r="I1" s="1522"/>
    </row>
    <row r="2" spans="1:9" ht="26.25" customHeight="1" thickTop="1" thickBot="1" x14ac:dyDescent="0.3">
      <c r="A2" s="84" t="s">
        <v>131</v>
      </c>
      <c r="B2" s="38" t="s">
        <v>2</v>
      </c>
      <c r="C2" s="38" t="s">
        <v>3</v>
      </c>
      <c r="E2" s="59" t="s">
        <v>2</v>
      </c>
      <c r="F2" s="177" t="s">
        <v>3</v>
      </c>
      <c r="H2" s="59" t="s">
        <v>2</v>
      </c>
      <c r="I2" s="177" t="s">
        <v>3</v>
      </c>
    </row>
    <row r="3" spans="1:9" ht="20.25" customHeight="1" thickTop="1" thickBot="1" x14ac:dyDescent="0.3">
      <c r="A3" s="14" t="s">
        <v>215</v>
      </c>
      <c r="B3" s="151"/>
      <c r="C3" s="152"/>
    </row>
    <row r="4" spans="1:9" ht="20.25" customHeight="1" thickBot="1" x14ac:dyDescent="0.3">
      <c r="A4" s="14" t="s">
        <v>473</v>
      </c>
      <c r="B4" s="151"/>
      <c r="C4" s="152"/>
    </row>
    <row r="5" spans="1:9" ht="20.25" customHeight="1" thickBot="1" x14ac:dyDescent="0.3">
      <c r="A5" s="44" t="s">
        <v>216</v>
      </c>
      <c r="B5" s="79">
        <f>B3+B4</f>
        <v>0</v>
      </c>
      <c r="C5" s="80">
        <f>C3+C4</f>
        <v>0</v>
      </c>
      <c r="E5" s="346">
        <f>SUM(B3:B4)-B5</f>
        <v>0</v>
      </c>
      <c r="F5" s="349">
        <f>SUM(C3:C4)-C5</f>
        <v>0</v>
      </c>
      <c r="H5" s="346">
        <f>B5-'BS old'!$D$121</f>
        <v>0</v>
      </c>
      <c r="I5" s="349">
        <f>C5-'BS old'!$E$121</f>
        <v>0</v>
      </c>
    </row>
    <row r="6" spans="1:9" ht="20.25" customHeight="1" thickBot="1" x14ac:dyDescent="0.3">
      <c r="A6" s="14" t="s">
        <v>217</v>
      </c>
      <c r="B6" s="79"/>
      <c r="C6" s="80"/>
    </row>
    <row r="7" spans="1:9" ht="20.25" customHeight="1" thickBot="1" x14ac:dyDescent="0.3">
      <c r="A7" s="14" t="s">
        <v>218</v>
      </c>
      <c r="B7" s="153"/>
      <c r="C7" s="126"/>
    </row>
    <row r="8" spans="1:9" ht="20.25" customHeight="1" thickBot="1" x14ac:dyDescent="0.3">
      <c r="A8" s="25" t="s">
        <v>219</v>
      </c>
      <c r="B8" s="146">
        <f>B6+B7</f>
        <v>0</v>
      </c>
      <c r="C8" s="127">
        <f>C6+C7</f>
        <v>0</v>
      </c>
      <c r="E8" s="346">
        <f>SUM(B6:B7)-B8</f>
        <v>0</v>
      </c>
      <c r="F8" s="349">
        <f>SUM(C6:C7)-C8</f>
        <v>0</v>
      </c>
      <c r="H8" s="346">
        <f>B8-'BS old'!$D$109</f>
        <v>0</v>
      </c>
      <c r="I8" s="349">
        <f>C8-'BS old'!$E$109</f>
        <v>0</v>
      </c>
    </row>
    <row r="9" spans="1:9" ht="15.75" thickTop="1" x14ac:dyDescent="0.25"/>
  </sheetData>
  <mergeCells count="2">
    <mergeCell ref="E1:F1"/>
    <mergeCell ref="H1:I1"/>
  </mergeCells>
  <conditionalFormatting sqref="H1">
    <cfRule type="cellIs" priority="3" stopIfTrue="1" operator="greaterThan">
      <formula>0</formula>
    </cfRule>
  </conditionalFormatting>
  <conditionalFormatting sqref="E3:I12">
    <cfRule type="cellIs" dxfId="88" priority="1" operator="lessThan">
      <formula>0</formula>
    </cfRule>
    <cfRule type="cellIs" dxfId="87"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5" x14ac:dyDescent="0.25"/>
  <cols>
    <col min="1" max="1" width="33" customWidth="1"/>
    <col min="2" max="3" width="26.7109375" customWidth="1"/>
    <col min="4" max="4" width="14.140625" customWidth="1"/>
    <col min="5" max="5" width="27.85546875" style="343" customWidth="1"/>
    <col min="6" max="6" width="27.85546875" style="348" customWidth="1"/>
    <col min="7" max="7" width="10.42578125" customWidth="1"/>
    <col min="8" max="8" width="23.140625" style="343" customWidth="1"/>
    <col min="9" max="9" width="23.140625" style="348" customWidth="1"/>
  </cols>
  <sheetData>
    <row r="1" spans="1:9" ht="17.25" thickBot="1" x14ac:dyDescent="0.35">
      <c r="A1" s="1" t="s">
        <v>478</v>
      </c>
      <c r="E1" s="1520" t="s">
        <v>1056</v>
      </c>
      <c r="F1" s="1522"/>
      <c r="H1" s="1520" t="s">
        <v>1058</v>
      </c>
      <c r="I1" s="1522"/>
    </row>
    <row r="2" spans="1:9" ht="21.75" customHeight="1" thickTop="1" thickBot="1" x14ac:dyDescent="0.3">
      <c r="A2" s="59" t="s">
        <v>131</v>
      </c>
      <c r="B2" s="38" t="s">
        <v>2</v>
      </c>
      <c r="C2" s="38" t="s">
        <v>3</v>
      </c>
      <c r="E2" s="59" t="s">
        <v>2</v>
      </c>
      <c r="F2" s="177" t="s">
        <v>3</v>
      </c>
      <c r="H2" s="59" t="s">
        <v>2</v>
      </c>
      <c r="I2" s="177" t="s">
        <v>3</v>
      </c>
    </row>
    <row r="3" spans="1:9" ht="21.75" customHeight="1" thickTop="1" thickBot="1" x14ac:dyDescent="0.3">
      <c r="A3" s="103" t="s">
        <v>234</v>
      </c>
      <c r="B3" s="79"/>
      <c r="C3" s="80"/>
    </row>
    <row r="4" spans="1:9" ht="21.75" customHeight="1" thickBot="1" x14ac:dyDescent="0.3">
      <c r="A4" s="71" t="s">
        <v>235</v>
      </c>
      <c r="B4" s="79"/>
      <c r="C4" s="80"/>
    </row>
    <row r="5" spans="1:9" ht="21.75" customHeight="1" thickBot="1" x14ac:dyDescent="0.3">
      <c r="A5" s="71" t="s">
        <v>236</v>
      </c>
      <c r="B5" s="79"/>
      <c r="C5" s="80"/>
    </row>
    <row r="6" spans="1:9" ht="21.75" customHeight="1" thickBot="1" x14ac:dyDescent="0.3">
      <c r="A6" s="71" t="s">
        <v>237</v>
      </c>
      <c r="B6" s="79"/>
      <c r="C6" s="80"/>
    </row>
    <row r="7" spans="1:9" ht="21.75" customHeight="1" thickBot="1" x14ac:dyDescent="0.3">
      <c r="A7" s="103" t="s">
        <v>238</v>
      </c>
      <c r="B7" s="79">
        <f>SUM(B4:B6)</f>
        <v>0</v>
      </c>
      <c r="C7" s="80">
        <f>SUM(C4:C6)</f>
        <v>0</v>
      </c>
      <c r="E7" s="346">
        <f>SUM(B4:B6)-B7</f>
        <v>0</v>
      </c>
      <c r="F7" s="349">
        <f>SUM(C4:C6)-C7</f>
        <v>0</v>
      </c>
    </row>
    <row r="8" spans="1:9" ht="21.75" customHeight="1" thickBot="1" x14ac:dyDescent="0.3">
      <c r="A8" s="103" t="s">
        <v>239</v>
      </c>
      <c r="B8" s="79"/>
      <c r="C8" s="80"/>
    </row>
    <row r="9" spans="1:9" ht="21.75" customHeight="1" thickBot="1" x14ac:dyDescent="0.3">
      <c r="A9" s="72" t="s">
        <v>240</v>
      </c>
      <c r="B9" s="85">
        <f>B3+B7+B8</f>
        <v>0</v>
      </c>
      <c r="C9" s="78">
        <f>C3+C7+C8</f>
        <v>0</v>
      </c>
      <c r="E9" s="346">
        <f>B3+B7+B8-B9</f>
        <v>0</v>
      </c>
      <c r="F9" s="349">
        <f>C3+C7+C8-C9</f>
        <v>0</v>
      </c>
      <c r="H9" s="346">
        <f>B9-'BS old'!$D$118</f>
        <v>0</v>
      </c>
      <c r="I9" s="349">
        <f>C9-'BS old'!$E$118</f>
        <v>0</v>
      </c>
    </row>
    <row r="10" spans="1:9" ht="17.25" thickTop="1" x14ac:dyDescent="0.3">
      <c r="A10" s="2"/>
    </row>
  </sheetData>
  <mergeCells count="2">
    <mergeCell ref="E1:F1"/>
    <mergeCell ref="H1:I1"/>
  </mergeCells>
  <conditionalFormatting sqref="E7:F9">
    <cfRule type="cellIs" dxfId="86" priority="4" operator="lessThan">
      <formula>0</formula>
    </cfRule>
    <cfRule type="cellIs" dxfId="85" priority="5" operator="greaterThan">
      <formula>0</formula>
    </cfRule>
  </conditionalFormatting>
  <conditionalFormatting sqref="H1">
    <cfRule type="cellIs" priority="3" stopIfTrue="1" operator="greaterThan">
      <formula>0</formula>
    </cfRule>
  </conditionalFormatting>
  <conditionalFormatting sqref="H9:I9">
    <cfRule type="cellIs" dxfId="84" priority="1" operator="lessThan">
      <formula>0</formula>
    </cfRule>
    <cfRule type="cellIs" dxfId="83" priority="2" operator="greaterThan">
      <formula>0</formula>
    </cfRule>
  </conditionalFormatting>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5" x14ac:dyDescent="0.25"/>
  <cols>
    <col min="1" max="6" width="14.42578125" customWidth="1"/>
    <col min="7" max="7" width="23.28515625" customWidth="1"/>
  </cols>
  <sheetData>
    <row r="1" spans="1:6" ht="17.25" thickBot="1" x14ac:dyDescent="0.35">
      <c r="A1" s="1" t="s">
        <v>479</v>
      </c>
    </row>
    <row r="2" spans="1:6" s="4" customFormat="1" ht="21.75" customHeight="1" thickTop="1" thickBot="1" x14ac:dyDescent="0.3">
      <c r="A2" s="59" t="s">
        <v>241</v>
      </c>
      <c r="B2" s="38" t="s">
        <v>242</v>
      </c>
      <c r="C2" s="38" t="s">
        <v>243</v>
      </c>
      <c r="D2" s="38" t="s">
        <v>244</v>
      </c>
      <c r="E2" s="38" t="s">
        <v>245</v>
      </c>
      <c r="F2" s="38" t="s">
        <v>184</v>
      </c>
    </row>
    <row r="3" spans="1:6" ht="21.75" customHeight="1" thickTop="1" thickBot="1" x14ac:dyDescent="0.3">
      <c r="A3" s="108"/>
      <c r="B3" s="106"/>
      <c r="C3" s="79"/>
      <c r="D3" s="79"/>
      <c r="E3" s="79"/>
      <c r="F3" s="80"/>
    </row>
    <row r="4" spans="1:6" ht="21.75" customHeight="1" thickBot="1" x14ac:dyDescent="0.3">
      <c r="A4" s="108"/>
      <c r="B4" s="106"/>
      <c r="C4" s="79"/>
      <c r="D4" s="79"/>
      <c r="E4" s="79"/>
      <c r="F4" s="80"/>
    </row>
    <row r="5" spans="1:6" ht="21.75" customHeight="1" thickBot="1" x14ac:dyDescent="0.3">
      <c r="A5" s="108"/>
      <c r="B5" s="106"/>
      <c r="C5" s="79"/>
      <c r="D5" s="79"/>
      <c r="E5" s="79"/>
      <c r="F5" s="80"/>
    </row>
    <row r="6" spans="1:6" ht="21.75" customHeight="1" thickBot="1" x14ac:dyDescent="0.3">
      <c r="A6" s="109"/>
      <c r="B6" s="107"/>
      <c r="C6" s="85"/>
      <c r="D6" s="85"/>
      <c r="E6" s="85"/>
      <c r="F6" s="78"/>
    </row>
    <row r="7" spans="1:6" ht="15.75" thickTop="1" x14ac:dyDescent="0.25"/>
  </sheetData>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RowHeight="11.25" x14ac:dyDescent="0.25"/>
  <cols>
    <col min="1" max="1" width="23" style="20" customWidth="1"/>
    <col min="2" max="2" width="8.28515625" style="20" customWidth="1"/>
    <col min="3" max="6" width="13.85546875" style="20" customWidth="1"/>
    <col min="7" max="7" width="23.28515625" style="20" customWidth="1"/>
    <col min="8" max="8" width="18.28515625" style="365" customWidth="1"/>
    <col min="9" max="9" width="18.28515625" style="364" customWidth="1"/>
    <col min="10" max="16384" width="9.140625" style="20"/>
  </cols>
  <sheetData>
    <row r="1" spans="1:9" ht="15" x14ac:dyDescent="0.25">
      <c r="A1" s="99" t="s">
        <v>480</v>
      </c>
      <c r="H1" s="1514" t="s">
        <v>1058</v>
      </c>
      <c r="I1" s="1516"/>
    </row>
    <row r="2" spans="1:9" ht="12" thickBot="1" x14ac:dyDescent="0.3">
      <c r="A2" s="20" t="s">
        <v>8</v>
      </c>
    </row>
    <row r="3" spans="1:9" ht="66.75" customHeight="1" thickTop="1" thickBot="1" x14ac:dyDescent="0.3">
      <c r="A3" s="19" t="s">
        <v>131</v>
      </c>
      <c r="B3" s="19" t="s">
        <v>246</v>
      </c>
      <c r="C3" s="50" t="s">
        <v>477</v>
      </c>
      <c r="D3" s="19" t="s">
        <v>247</v>
      </c>
      <c r="E3" s="19" t="s">
        <v>248</v>
      </c>
      <c r="F3" s="19" t="s">
        <v>249</v>
      </c>
      <c r="H3" s="59" t="s">
        <v>248</v>
      </c>
      <c r="I3" s="59" t="s">
        <v>249</v>
      </c>
    </row>
    <row r="4" spans="1:9" ht="21.75" customHeight="1" thickTop="1" thickBot="1" x14ac:dyDescent="0.3">
      <c r="A4" s="52" t="s">
        <v>250</v>
      </c>
      <c r="B4" s="87"/>
      <c r="C4" s="87"/>
      <c r="D4" s="87"/>
      <c r="E4" s="87"/>
      <c r="F4" s="83"/>
      <c r="H4" s="375">
        <f>SUM(E5:E7)-'BS old'!$D$134</f>
        <v>0</v>
      </c>
      <c r="I4" s="373">
        <f>SUM(F5:F7)-'BS old'!$E$134</f>
        <v>0</v>
      </c>
    </row>
    <row r="5" spans="1:9" ht="21.75" customHeight="1" thickTop="1" thickBot="1" x14ac:dyDescent="0.3">
      <c r="A5" s="71"/>
      <c r="B5" s="110"/>
      <c r="C5" s="113"/>
      <c r="D5" s="117"/>
      <c r="E5" s="79"/>
      <c r="F5" s="80"/>
    </row>
    <row r="6" spans="1:9" ht="21.75" customHeight="1" thickBot="1" x14ac:dyDescent="0.3">
      <c r="A6" s="71"/>
      <c r="B6" s="110"/>
      <c r="C6" s="113"/>
      <c r="D6" s="93"/>
      <c r="E6" s="79"/>
      <c r="F6" s="80"/>
    </row>
    <row r="7" spans="1:9" ht="21.75" customHeight="1" thickBot="1" x14ac:dyDescent="0.3">
      <c r="A7" s="71"/>
      <c r="B7" s="110"/>
      <c r="C7" s="113"/>
      <c r="D7" s="93"/>
      <c r="E7" s="79"/>
      <c r="F7" s="80"/>
    </row>
    <row r="8" spans="1:9" ht="21.75" customHeight="1" thickBot="1" x14ac:dyDescent="0.3">
      <c r="A8" s="100" t="s">
        <v>251</v>
      </c>
      <c r="B8" s="111"/>
      <c r="C8" s="114"/>
      <c r="D8" s="114"/>
      <c r="E8" s="114"/>
      <c r="F8" s="115"/>
      <c r="H8" s="375">
        <f>SUM(E9:E11)-'BS old'!$D$135</f>
        <v>0</v>
      </c>
      <c r="I8" s="373">
        <f>SUM(F9:F11)-'BS old'!$E$135</f>
        <v>0</v>
      </c>
    </row>
    <row r="9" spans="1:9" ht="21.75" customHeight="1" thickTop="1" thickBot="1" x14ac:dyDescent="0.3">
      <c r="A9" s="71"/>
      <c r="B9" s="110"/>
      <c r="C9" s="113"/>
      <c r="D9" s="93"/>
      <c r="E9" s="79"/>
      <c r="F9" s="80"/>
    </row>
    <row r="10" spans="1:9" ht="21.75" customHeight="1" thickBot="1" x14ac:dyDescent="0.3">
      <c r="A10" s="71"/>
      <c r="B10" s="110"/>
      <c r="C10" s="113"/>
      <c r="D10" s="93"/>
      <c r="E10" s="79"/>
      <c r="F10" s="80"/>
    </row>
    <row r="11" spans="1:9" ht="21.75" customHeight="1" thickBot="1" x14ac:dyDescent="0.3">
      <c r="A11" s="72"/>
      <c r="B11" s="112"/>
      <c r="C11" s="116"/>
      <c r="D11" s="95"/>
      <c r="E11" s="85"/>
      <c r="F11" s="78"/>
    </row>
    <row r="12" spans="1:9" ht="12" thickTop="1" x14ac:dyDescent="0.25">
      <c r="A12" s="99"/>
    </row>
    <row r="13" spans="1:9" ht="12" thickBot="1" x14ac:dyDescent="0.3">
      <c r="A13" s="20" t="s">
        <v>15</v>
      </c>
    </row>
    <row r="14" spans="1:9" ht="66.75" customHeight="1" thickTop="1" thickBot="1" x14ac:dyDescent="0.3">
      <c r="A14" s="19" t="s">
        <v>131</v>
      </c>
      <c r="B14" s="19" t="s">
        <v>246</v>
      </c>
      <c r="C14" s="50" t="s">
        <v>477</v>
      </c>
      <c r="D14" s="19" t="s">
        <v>247</v>
      </c>
      <c r="E14" s="19" t="s">
        <v>248</v>
      </c>
      <c r="F14" s="19" t="s">
        <v>249</v>
      </c>
    </row>
    <row r="15" spans="1:9" ht="21.75" customHeight="1" thickTop="1" thickBot="1" x14ac:dyDescent="0.3">
      <c r="A15" s="52" t="s">
        <v>474</v>
      </c>
      <c r="B15" s="87"/>
      <c r="C15" s="87"/>
      <c r="D15" s="87"/>
      <c r="E15" s="87"/>
      <c r="F15" s="83"/>
      <c r="H15" s="376"/>
      <c r="I15" s="374"/>
    </row>
    <row r="16" spans="1:9" ht="21.75" customHeight="1" thickTop="1" thickBot="1" x14ac:dyDescent="0.3">
      <c r="A16" s="71"/>
      <c r="B16" s="110"/>
      <c r="C16" s="113"/>
      <c r="D16" s="93"/>
      <c r="E16" s="79"/>
      <c r="F16" s="80"/>
    </row>
    <row r="17" spans="1:9" ht="21.75" customHeight="1" thickBot="1" x14ac:dyDescent="0.3">
      <c r="A17" s="71"/>
      <c r="B17" s="110"/>
      <c r="C17" s="113"/>
      <c r="D17" s="93"/>
      <c r="E17" s="79"/>
      <c r="F17" s="80"/>
    </row>
    <row r="18" spans="1:9" ht="21.75" customHeight="1" thickBot="1" x14ac:dyDescent="0.3">
      <c r="A18" s="71"/>
      <c r="B18" s="110"/>
      <c r="C18" s="113"/>
      <c r="D18" s="93"/>
      <c r="E18" s="79"/>
      <c r="F18" s="80"/>
    </row>
    <row r="19" spans="1:9" ht="21.75" customHeight="1" thickBot="1" x14ac:dyDescent="0.3">
      <c r="A19" s="100" t="s">
        <v>475</v>
      </c>
      <c r="B19" s="111"/>
      <c r="C19" s="114"/>
      <c r="D19" s="114"/>
      <c r="E19" s="114"/>
      <c r="F19" s="115"/>
      <c r="H19" s="375">
        <f>SUM(E20:E22,E24:E25)-'BS old'!$D$132</f>
        <v>0</v>
      </c>
      <c r="I19" s="373">
        <f>SUM(F20:F22,F24:F25)-'BS old'!$E$132</f>
        <v>0</v>
      </c>
    </row>
    <row r="20" spans="1:9" ht="21.75" customHeight="1" thickTop="1" thickBot="1" x14ac:dyDescent="0.3">
      <c r="A20" s="71"/>
      <c r="B20" s="110"/>
      <c r="C20" s="113"/>
      <c r="D20" s="93"/>
      <c r="E20" s="79"/>
      <c r="F20" s="80"/>
    </row>
    <row r="21" spans="1:9" ht="21.75" customHeight="1" thickBot="1" x14ac:dyDescent="0.3">
      <c r="A21" s="71"/>
      <c r="B21" s="110"/>
      <c r="C21" s="113"/>
      <c r="D21" s="93"/>
      <c r="E21" s="79"/>
      <c r="F21" s="80"/>
    </row>
    <row r="22" spans="1:9" ht="21.75" customHeight="1" thickBot="1" x14ac:dyDescent="0.3">
      <c r="A22" s="71"/>
      <c r="B22" s="110"/>
      <c r="C22" s="113"/>
      <c r="D22" s="93"/>
      <c r="E22" s="79"/>
      <c r="F22" s="80"/>
    </row>
    <row r="23" spans="1:9" ht="21.75" customHeight="1" thickBot="1" x14ac:dyDescent="0.3">
      <c r="A23" s="100" t="s">
        <v>476</v>
      </c>
      <c r="B23" s="111"/>
      <c r="C23" s="114"/>
      <c r="D23" s="114"/>
      <c r="E23" s="114"/>
      <c r="F23" s="115"/>
    </row>
    <row r="24" spans="1:9" ht="21.75" customHeight="1" thickTop="1" thickBot="1" x14ac:dyDescent="0.3">
      <c r="A24" s="71"/>
      <c r="B24" s="110"/>
      <c r="C24" s="113"/>
      <c r="D24" s="93"/>
      <c r="E24" s="79"/>
      <c r="F24" s="80"/>
    </row>
    <row r="25" spans="1:9" ht="21.75" customHeight="1" thickBot="1" x14ac:dyDescent="0.3">
      <c r="A25" s="72"/>
      <c r="B25" s="112"/>
      <c r="C25" s="116"/>
      <c r="D25" s="95"/>
      <c r="E25" s="85"/>
      <c r="F25" s="78"/>
    </row>
    <row r="26" spans="1:9" ht="12" thickTop="1" x14ac:dyDescent="0.25"/>
  </sheetData>
  <mergeCells count="1">
    <mergeCell ref="H1:I1"/>
  </mergeCells>
  <conditionalFormatting sqref="H1">
    <cfRule type="cellIs" priority="5" stopIfTrue="1" operator="greaterThan">
      <formula>0</formula>
    </cfRule>
  </conditionalFormatting>
  <conditionalFormatting sqref="H19:I19">
    <cfRule type="cellIs" dxfId="82" priority="3" operator="lessThan">
      <formula>0</formula>
    </cfRule>
    <cfRule type="cellIs" dxfId="81" priority="4" operator="greaterThan">
      <formula>0</formula>
    </cfRule>
  </conditionalFormatting>
  <conditionalFormatting sqref="H4:I8">
    <cfRule type="cellIs" dxfId="80" priority="1" operator="lessThan">
      <formula>0</formula>
    </cfRule>
    <cfRule type="cellIs" dxfId="79" priority="2" operator="greaterThan">
      <formula>0</formula>
    </cfRule>
  </conditionalFormatting>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5" x14ac:dyDescent="0.25"/>
  <cols>
    <col min="1" max="1" width="27.7109375" customWidth="1"/>
    <col min="2" max="3" width="29.28515625" customWidth="1"/>
    <col min="4" max="4" width="14.140625" customWidth="1"/>
    <col min="5" max="5" width="14.42578125" customWidth="1"/>
    <col min="6" max="7" width="23.28515625" customWidth="1"/>
  </cols>
  <sheetData>
    <row r="1" spans="1:3" ht="17.25" thickBot="1" x14ac:dyDescent="0.35">
      <c r="A1" s="1" t="s">
        <v>481</v>
      </c>
    </row>
    <row r="2" spans="1:3" ht="24" thickTop="1" thickBot="1" x14ac:dyDescent="0.3">
      <c r="A2" s="84" t="s">
        <v>131</v>
      </c>
      <c r="B2" s="38" t="s">
        <v>2</v>
      </c>
      <c r="C2" s="38" t="s">
        <v>3</v>
      </c>
    </row>
    <row r="3" spans="1:3" ht="23.25" customHeight="1" thickTop="1" thickBot="1" x14ac:dyDescent="0.3">
      <c r="A3" s="44" t="s">
        <v>220</v>
      </c>
      <c r="B3" s="79"/>
      <c r="C3" s="80"/>
    </row>
    <row r="4" spans="1:3" ht="23.25" customHeight="1" thickBot="1" x14ac:dyDescent="0.3">
      <c r="A4" s="14" t="s">
        <v>221</v>
      </c>
      <c r="B4" s="79"/>
      <c r="C4" s="80"/>
    </row>
    <row r="5" spans="1:3" ht="23.25" customHeight="1" thickBot="1" x14ac:dyDescent="0.3">
      <c r="A5" s="14" t="s">
        <v>222</v>
      </c>
      <c r="B5" s="79"/>
      <c r="C5" s="80"/>
    </row>
    <row r="6" spans="1:3" ht="23.25" customHeight="1" thickBot="1" x14ac:dyDescent="0.3">
      <c r="A6" s="44" t="s">
        <v>223</v>
      </c>
      <c r="B6" s="79"/>
      <c r="C6" s="80"/>
    </row>
    <row r="7" spans="1:3" ht="23.25" customHeight="1" thickBot="1" x14ac:dyDescent="0.3">
      <c r="A7" s="14" t="s">
        <v>221</v>
      </c>
      <c r="B7" s="79"/>
      <c r="C7" s="80"/>
    </row>
    <row r="8" spans="1:3" ht="23.25" customHeight="1" thickBot="1" x14ac:dyDescent="0.3">
      <c r="A8" s="14" t="s">
        <v>222</v>
      </c>
      <c r="B8" s="79"/>
      <c r="C8" s="80"/>
    </row>
    <row r="9" spans="1:3" ht="23.25" customHeight="1" thickBot="1" x14ac:dyDescent="0.3">
      <c r="A9" s="44" t="s">
        <v>224</v>
      </c>
      <c r="B9" s="79"/>
      <c r="C9" s="80"/>
    </row>
    <row r="10" spans="1:3" ht="23.25" customHeight="1" thickBot="1" x14ac:dyDescent="0.3">
      <c r="A10" s="44" t="s">
        <v>225</v>
      </c>
      <c r="B10" s="79"/>
      <c r="C10" s="80"/>
    </row>
    <row r="11" spans="1:3" ht="23.25" customHeight="1" thickBot="1" x14ac:dyDescent="0.3">
      <c r="A11" s="44" t="s">
        <v>226</v>
      </c>
      <c r="B11" s="113">
        <v>0.19</v>
      </c>
      <c r="C11" s="118">
        <v>0.19</v>
      </c>
    </row>
    <row r="12" spans="1:3" ht="23.25" customHeight="1" thickBot="1" x14ac:dyDescent="0.3">
      <c r="A12" s="44" t="s">
        <v>227</v>
      </c>
      <c r="B12" s="79"/>
      <c r="C12" s="80"/>
    </row>
    <row r="13" spans="1:3" ht="23.25" customHeight="1" thickBot="1" x14ac:dyDescent="0.3">
      <c r="A13" s="44" t="s">
        <v>228</v>
      </c>
      <c r="B13" s="79"/>
      <c r="C13" s="80"/>
    </row>
    <row r="14" spans="1:3" ht="23.25" customHeight="1" thickBot="1" x14ac:dyDescent="0.3">
      <c r="A14" s="14" t="s">
        <v>229</v>
      </c>
      <c r="B14" s="79"/>
      <c r="C14" s="80"/>
    </row>
    <row r="15" spans="1:3" ht="23.25" customHeight="1" thickBot="1" x14ac:dyDescent="0.3">
      <c r="A15" s="14" t="s">
        <v>230</v>
      </c>
      <c r="B15" s="79"/>
      <c r="C15" s="80"/>
    </row>
    <row r="16" spans="1:3" ht="23.25" customHeight="1" thickBot="1" x14ac:dyDescent="0.3">
      <c r="A16" s="104" t="s">
        <v>231</v>
      </c>
      <c r="B16" s="79"/>
      <c r="C16" s="80"/>
    </row>
    <row r="17" spans="1:3" ht="23.25" customHeight="1" thickBot="1" x14ac:dyDescent="0.3">
      <c r="A17" s="105" t="s">
        <v>232</v>
      </c>
      <c r="B17" s="79"/>
      <c r="C17" s="80"/>
    </row>
    <row r="18" spans="1:3" ht="23.25" customHeight="1" thickBot="1" x14ac:dyDescent="0.3">
      <c r="A18" s="14" t="s">
        <v>233</v>
      </c>
      <c r="B18" s="79"/>
      <c r="C18" s="80"/>
    </row>
    <row r="19" spans="1:3" ht="23.25" customHeight="1" thickBot="1" x14ac:dyDescent="0.3">
      <c r="A19" s="16" t="s">
        <v>230</v>
      </c>
      <c r="B19" s="85"/>
      <c r="C19" s="78"/>
    </row>
    <row r="20" spans="1:3" ht="15.75" thickTop="1" x14ac:dyDescent="0.25"/>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B10" sqref="B10"/>
    </sheetView>
  </sheetViews>
  <sheetFormatPr defaultRowHeight="15" x14ac:dyDescent="0.25"/>
  <cols>
    <col min="1" max="1" width="33.28515625" customWidth="1"/>
    <col min="2" max="3" width="26.140625" customWidth="1"/>
  </cols>
  <sheetData>
    <row r="1" spans="1:3" ht="17.25" thickBot="1" x14ac:dyDescent="0.35">
      <c r="A1" s="1" t="s">
        <v>0</v>
      </c>
    </row>
    <row r="2" spans="1:3" ht="21.75" customHeight="1" thickTop="1" thickBot="1" x14ac:dyDescent="0.3">
      <c r="A2" s="10" t="s">
        <v>1</v>
      </c>
      <c r="B2" s="11" t="s">
        <v>2</v>
      </c>
      <c r="C2" s="11" t="s">
        <v>3</v>
      </c>
    </row>
    <row r="3" spans="1:3" ht="22.5" customHeight="1" thickTop="1" thickBot="1" x14ac:dyDescent="0.3">
      <c r="A3" s="12" t="s">
        <v>4</v>
      </c>
      <c r="B3" s="13"/>
      <c r="C3" s="13"/>
    </row>
    <row r="4" spans="1:3" ht="22.5" customHeight="1" thickBot="1" x14ac:dyDescent="0.3">
      <c r="A4" s="14" t="s">
        <v>5</v>
      </c>
      <c r="B4" s="15"/>
      <c r="C4" s="15"/>
    </row>
    <row r="5" spans="1:3" ht="22.5" customHeight="1" thickBot="1" x14ac:dyDescent="0.3">
      <c r="A5" s="16" t="s">
        <v>6</v>
      </c>
      <c r="B5" s="17"/>
      <c r="C5" s="17"/>
    </row>
    <row r="6" spans="1:3" ht="15.75" thickTop="1" x14ac:dyDescent="0.25"/>
  </sheetData>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5" x14ac:dyDescent="0.25"/>
  <cols>
    <col min="1" max="1" width="32.7109375" customWidth="1"/>
    <col min="2" max="3" width="26.85546875" customWidth="1"/>
    <col min="4" max="4" width="22.28515625" customWidth="1"/>
    <col min="5" max="5" width="26" style="343" customWidth="1"/>
    <col min="6" max="6" width="26" style="348" customWidth="1"/>
    <col min="7" max="7" width="5.140625" customWidth="1"/>
    <col min="8" max="8" width="22.5703125" style="379" customWidth="1"/>
    <col min="9" max="9" width="22.5703125" style="378" customWidth="1"/>
  </cols>
  <sheetData>
    <row r="1" spans="1:9" ht="17.25" thickBot="1" x14ac:dyDescent="0.3">
      <c r="A1" s="377" t="s">
        <v>252</v>
      </c>
      <c r="E1" s="1520" t="s">
        <v>1056</v>
      </c>
      <c r="F1" s="1522"/>
      <c r="G1" s="353"/>
      <c r="H1" s="1533" t="s">
        <v>1058</v>
      </c>
      <c r="I1" s="1534"/>
    </row>
    <row r="2" spans="1:9" ht="23.25" customHeight="1" thickTop="1" thickBot="1" x14ac:dyDescent="0.3">
      <c r="A2" s="84" t="s">
        <v>1</v>
      </c>
      <c r="B2" s="38" t="s">
        <v>2</v>
      </c>
      <c r="C2" s="38" t="s">
        <v>3</v>
      </c>
      <c r="E2" s="59" t="s">
        <v>2</v>
      </c>
      <c r="F2" s="59" t="s">
        <v>3</v>
      </c>
      <c r="H2" s="380" t="s">
        <v>2</v>
      </c>
      <c r="I2" s="380" t="s">
        <v>3</v>
      </c>
    </row>
    <row r="3" spans="1:9" ht="23.25" customHeight="1" thickTop="1" thickBot="1" x14ac:dyDescent="0.3">
      <c r="A3" s="73" t="s">
        <v>253</v>
      </c>
      <c r="B3" s="85">
        <f>SUM(B4:B5)</f>
        <v>0</v>
      </c>
      <c r="C3" s="78">
        <f>SUM(C4:C5)</f>
        <v>0</v>
      </c>
      <c r="E3" s="346">
        <f>SUM(B4:B5)-B3</f>
        <v>0</v>
      </c>
      <c r="F3" s="349">
        <f>SUM(C4:C5)-C3</f>
        <v>0</v>
      </c>
      <c r="H3" s="656">
        <f>B3-'BS old'!$D$137</f>
        <v>0</v>
      </c>
      <c r="I3" s="657">
        <f>C3-'BS old'!$E$137</f>
        <v>0</v>
      </c>
    </row>
    <row r="4" spans="1:9" ht="23.25" customHeight="1" thickTop="1" thickBot="1" x14ac:dyDescent="0.3">
      <c r="A4" s="14"/>
      <c r="B4" s="79"/>
      <c r="C4" s="80"/>
      <c r="H4" s="381"/>
      <c r="I4" s="382"/>
    </row>
    <row r="5" spans="1:9" ht="23.25" customHeight="1" thickBot="1" x14ac:dyDescent="0.3">
      <c r="A5" s="16"/>
      <c r="B5" s="85"/>
      <c r="C5" s="78"/>
      <c r="H5" s="381"/>
      <c r="I5" s="382"/>
    </row>
    <row r="6" spans="1:9" ht="23.25" customHeight="1" thickTop="1" thickBot="1" x14ac:dyDescent="0.3">
      <c r="A6" s="25" t="s">
        <v>254</v>
      </c>
      <c r="B6" s="85">
        <f>SUM(B7:B8)</f>
        <v>0</v>
      </c>
      <c r="C6" s="78">
        <f>SUM(C7:C8)</f>
        <v>0</v>
      </c>
      <c r="E6" s="346">
        <f>SUM(B7:B8)-B6</f>
        <v>0</v>
      </c>
      <c r="F6" s="349">
        <f>SUM(C7:C8)-C6</f>
        <v>0</v>
      </c>
      <c r="H6" s="656">
        <f>B6-'BS old'!$D$138</f>
        <v>0</v>
      </c>
      <c r="I6" s="657">
        <f>C6-'BS old'!$E$138</f>
        <v>0</v>
      </c>
    </row>
    <row r="7" spans="1:9" ht="23.25" customHeight="1" thickTop="1" thickBot="1" x14ac:dyDescent="0.3">
      <c r="A7" s="14"/>
      <c r="B7" s="79"/>
      <c r="C7" s="80"/>
      <c r="H7" s="381"/>
      <c r="I7" s="382"/>
    </row>
    <row r="8" spans="1:9" ht="23.25" customHeight="1" thickBot="1" x14ac:dyDescent="0.3">
      <c r="A8" s="16"/>
      <c r="B8" s="85"/>
      <c r="C8" s="78"/>
      <c r="H8" s="381"/>
      <c r="I8" s="382"/>
    </row>
    <row r="9" spans="1:9" ht="23.25" customHeight="1" thickTop="1" thickBot="1" x14ac:dyDescent="0.3">
      <c r="A9" s="25" t="s">
        <v>482</v>
      </c>
      <c r="B9" s="85">
        <f>SUM(B10:B12)</f>
        <v>0</v>
      </c>
      <c r="C9" s="78">
        <f>SUM(C10:C12)</f>
        <v>0</v>
      </c>
      <c r="E9" s="346">
        <f>SUM(B10:B12)-B9</f>
        <v>0</v>
      </c>
      <c r="F9" s="349">
        <f>SUM(C10:C12)-C9</f>
        <v>0</v>
      </c>
      <c r="H9" s="656">
        <f>B9-'BS old'!$D$139</f>
        <v>0</v>
      </c>
      <c r="I9" s="657">
        <f>C9-'BS old'!$E$139</f>
        <v>0</v>
      </c>
    </row>
    <row r="10" spans="1:9" ht="23.25" customHeight="1" thickTop="1" thickBot="1" x14ac:dyDescent="0.3">
      <c r="A10" s="14"/>
      <c r="B10" s="79"/>
      <c r="C10" s="80"/>
      <c r="H10" s="381"/>
      <c r="I10" s="382"/>
    </row>
    <row r="11" spans="1:9" ht="23.25" customHeight="1" thickBot="1" x14ac:dyDescent="0.3">
      <c r="A11" s="14"/>
      <c r="B11" s="79"/>
      <c r="C11" s="80"/>
      <c r="H11" s="381"/>
      <c r="I11" s="382"/>
    </row>
    <row r="12" spans="1:9" ht="23.25" customHeight="1" thickBot="1" x14ac:dyDescent="0.3">
      <c r="A12" s="16"/>
      <c r="B12" s="85"/>
      <c r="C12" s="78"/>
      <c r="H12" s="381"/>
      <c r="I12" s="382"/>
    </row>
    <row r="13" spans="1:9" ht="23.25" customHeight="1" thickTop="1" thickBot="1" x14ac:dyDescent="0.3">
      <c r="A13" s="25" t="s">
        <v>483</v>
      </c>
      <c r="B13" s="85">
        <f>SUM(B14:B16)</f>
        <v>0</v>
      </c>
      <c r="C13" s="78">
        <f>SUM(C14:C16)</f>
        <v>0</v>
      </c>
      <c r="E13" s="346">
        <f>SUM(B14:B16)-B13</f>
        <v>0</v>
      </c>
      <c r="F13" s="349">
        <f>SUM(C14:C16)-C13</f>
        <v>0</v>
      </c>
      <c r="H13" s="656">
        <f>B13-'BS old'!$D$140</f>
        <v>0</v>
      </c>
      <c r="I13" s="657">
        <f>C13-'BS old'!$E$140</f>
        <v>0</v>
      </c>
    </row>
    <row r="14" spans="1:9" ht="23.25" customHeight="1" thickTop="1" thickBot="1" x14ac:dyDescent="0.3">
      <c r="A14" s="14"/>
      <c r="B14" s="79"/>
      <c r="C14" s="80"/>
    </row>
    <row r="15" spans="1:9" ht="23.25" customHeight="1" thickBot="1" x14ac:dyDescent="0.3">
      <c r="A15" s="119"/>
      <c r="B15" s="120"/>
      <c r="C15" s="121"/>
    </row>
    <row r="16" spans="1:9" ht="23.25" customHeight="1" thickBot="1" x14ac:dyDescent="0.3">
      <c r="A16" s="16"/>
      <c r="B16" s="85"/>
      <c r="C16" s="78"/>
    </row>
    <row r="17" ht="15.75" thickTop="1" x14ac:dyDescent="0.25"/>
  </sheetData>
  <mergeCells count="2">
    <mergeCell ref="E1:F1"/>
    <mergeCell ref="H1:I1"/>
  </mergeCells>
  <conditionalFormatting sqref="E3:F13">
    <cfRule type="cellIs" dxfId="78" priority="4" operator="lessThan">
      <formula>0</formula>
    </cfRule>
    <cfRule type="cellIs" dxfId="77" priority="5" operator="greaterThan">
      <formula>0</formula>
    </cfRule>
  </conditionalFormatting>
  <conditionalFormatting sqref="H3:I13">
    <cfRule type="cellIs" dxfId="76" priority="1" operator="lessThan">
      <formula>0</formula>
    </cfRule>
    <cfRule type="cellIs" dxfId="75" priority="2" operator="greaterThan">
      <formula>0</formula>
    </cfRule>
  </conditionalFormatting>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5" x14ac:dyDescent="0.25"/>
  <cols>
    <col min="1" max="1" width="27.5703125" customWidth="1"/>
    <col min="2" max="5" width="19.5703125" customWidth="1"/>
  </cols>
  <sheetData>
    <row r="1" spans="1:5" ht="16.5" x14ac:dyDescent="0.3">
      <c r="A1" s="1" t="s">
        <v>255</v>
      </c>
    </row>
    <row r="2" spans="1:5" ht="15.75" thickBot="1" x14ac:dyDescent="0.3">
      <c r="A2" s="20" t="s">
        <v>8</v>
      </c>
      <c r="B2" s="20"/>
      <c r="C2" s="20"/>
      <c r="D2" s="20"/>
      <c r="E2" s="20"/>
    </row>
    <row r="3" spans="1:5" ht="16.5" thickTop="1" thickBot="1" x14ac:dyDescent="0.3">
      <c r="A3" s="1525" t="s">
        <v>131</v>
      </c>
      <c r="B3" s="1504" t="s">
        <v>256</v>
      </c>
      <c r="C3" s="1510"/>
      <c r="D3" s="1502" t="s">
        <v>257</v>
      </c>
      <c r="E3" s="20"/>
    </row>
    <row r="4" spans="1:5" ht="16.5" thickTop="1" thickBot="1" x14ac:dyDescent="0.3">
      <c r="A4" s="1527"/>
      <c r="B4" s="21" t="s">
        <v>258</v>
      </c>
      <c r="C4" s="69" t="s">
        <v>259</v>
      </c>
      <c r="D4" s="1503"/>
      <c r="E4" s="20"/>
    </row>
    <row r="5" spans="1:5" ht="18.75" customHeight="1" thickTop="1" thickBot="1" x14ac:dyDescent="0.3">
      <c r="A5" s="25" t="s">
        <v>260</v>
      </c>
      <c r="B5" s="58"/>
      <c r="C5" s="58"/>
      <c r="D5" s="60"/>
      <c r="E5" s="20"/>
    </row>
    <row r="6" spans="1:5" ht="18.75" customHeight="1" thickTop="1" thickBot="1" x14ac:dyDescent="0.3">
      <c r="A6" s="14"/>
      <c r="B6" s="79"/>
      <c r="C6" s="79"/>
      <c r="D6" s="80"/>
      <c r="E6" s="20"/>
    </row>
    <row r="7" spans="1:5" ht="18.75" customHeight="1" thickBot="1" x14ac:dyDescent="0.3">
      <c r="A7" s="14"/>
      <c r="B7" s="79"/>
      <c r="C7" s="79"/>
      <c r="D7" s="80"/>
      <c r="E7" s="20"/>
    </row>
    <row r="8" spans="1:5" ht="18.75" customHeight="1" thickBot="1" x14ac:dyDescent="0.3">
      <c r="A8" s="14"/>
      <c r="B8" s="79"/>
      <c r="C8" s="79"/>
      <c r="D8" s="80"/>
      <c r="E8" s="20"/>
    </row>
    <row r="9" spans="1:5" ht="18.75" customHeight="1" thickBot="1" x14ac:dyDescent="0.3">
      <c r="A9" s="16"/>
      <c r="B9" s="85"/>
      <c r="C9" s="153"/>
      <c r="D9" s="78"/>
      <c r="E9" s="20"/>
    </row>
    <row r="10" spans="1:5" ht="18.75" customHeight="1" thickTop="1" thickBot="1" x14ac:dyDescent="0.3">
      <c r="A10" s="25" t="s">
        <v>261</v>
      </c>
      <c r="B10" s="85"/>
      <c r="C10" s="154"/>
      <c r="D10" s="78"/>
      <c r="E10" s="20"/>
    </row>
    <row r="11" spans="1:5" ht="18.75" customHeight="1" thickTop="1" thickBot="1" x14ac:dyDescent="0.3">
      <c r="A11" s="14"/>
      <c r="B11" s="79"/>
      <c r="C11" s="79"/>
      <c r="D11" s="80"/>
      <c r="E11" s="20"/>
    </row>
    <row r="12" spans="1:5" ht="18.75" customHeight="1" thickBot="1" x14ac:dyDescent="0.3">
      <c r="A12" s="14"/>
      <c r="B12" s="79"/>
      <c r="C12" s="79"/>
      <c r="D12" s="80"/>
      <c r="E12" s="20"/>
    </row>
    <row r="13" spans="1:5" ht="18.75" customHeight="1" thickBot="1" x14ac:dyDescent="0.3">
      <c r="A13" s="14"/>
      <c r="B13" s="79"/>
      <c r="C13" s="79"/>
      <c r="D13" s="80"/>
      <c r="E13" s="20"/>
    </row>
    <row r="14" spans="1:5" ht="18.75" customHeight="1" thickBot="1" x14ac:dyDescent="0.3">
      <c r="A14" s="25"/>
      <c r="B14" s="85"/>
      <c r="C14" s="85"/>
      <c r="D14" s="78"/>
      <c r="E14" s="20"/>
    </row>
    <row r="15" spans="1:5" ht="15.75" thickTop="1" x14ac:dyDescent="0.25">
      <c r="A15" s="20"/>
      <c r="B15" s="20"/>
      <c r="C15" s="20"/>
      <c r="D15" s="20"/>
      <c r="E15" s="20"/>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5" x14ac:dyDescent="0.25"/>
  <cols>
    <col min="1" max="1" width="18.5703125" customWidth="1"/>
    <col min="2" max="5" width="17" customWidth="1"/>
  </cols>
  <sheetData>
    <row r="1" spans="1:5" ht="16.5" x14ac:dyDescent="0.3">
      <c r="A1" s="1" t="s">
        <v>255</v>
      </c>
    </row>
    <row r="2" spans="1:5" x14ac:dyDescent="0.25">
      <c r="A2" s="20"/>
      <c r="B2" s="20"/>
      <c r="C2" s="20"/>
      <c r="D2" s="20"/>
      <c r="E2" s="20"/>
    </row>
    <row r="3" spans="1:5" ht="15.75" thickBot="1" x14ac:dyDescent="0.3">
      <c r="A3" s="20" t="s">
        <v>15</v>
      </c>
      <c r="B3" s="20"/>
      <c r="C3" s="20"/>
      <c r="D3" s="20"/>
      <c r="E3" s="20"/>
    </row>
    <row r="4" spans="1:5" ht="28.5" customHeight="1" thickTop="1" thickBot="1" x14ac:dyDescent="0.3">
      <c r="A4" s="1525" t="s">
        <v>131</v>
      </c>
      <c r="B4" s="1504" t="s">
        <v>2</v>
      </c>
      <c r="C4" s="1505"/>
      <c r="D4" s="1504" t="s">
        <v>3</v>
      </c>
      <c r="E4" s="1505"/>
    </row>
    <row r="5" spans="1:5" ht="17.25" customHeight="1" thickTop="1" thickBot="1" x14ac:dyDescent="0.3">
      <c r="A5" s="1526"/>
      <c r="B5" s="1504" t="s">
        <v>262</v>
      </c>
      <c r="C5" s="1505"/>
      <c r="D5" s="1504" t="s">
        <v>262</v>
      </c>
      <c r="E5" s="1505"/>
    </row>
    <row r="6" spans="1:5" ht="24" thickTop="1" thickBot="1" x14ac:dyDescent="0.3">
      <c r="A6" s="1527"/>
      <c r="B6" s="21" t="s">
        <v>263</v>
      </c>
      <c r="C6" s="21" t="s">
        <v>264</v>
      </c>
      <c r="D6" s="21" t="s">
        <v>263</v>
      </c>
      <c r="E6" s="21" t="s">
        <v>264</v>
      </c>
    </row>
    <row r="7" spans="1:5" ht="35.25" thickTop="1" thickBot="1" x14ac:dyDescent="0.3">
      <c r="A7" s="25" t="s">
        <v>260</v>
      </c>
      <c r="B7" s="58"/>
      <c r="C7" s="58"/>
      <c r="D7" s="60"/>
      <c r="E7" s="60"/>
    </row>
    <row r="8" spans="1:5" ht="18.75" customHeight="1" thickTop="1" thickBot="1" x14ac:dyDescent="0.3">
      <c r="A8" s="14"/>
      <c r="B8" s="79"/>
      <c r="C8" s="79"/>
      <c r="D8" s="80"/>
      <c r="E8" s="80"/>
    </row>
    <row r="9" spans="1:5" ht="18.75" customHeight="1" thickBot="1" x14ac:dyDescent="0.3">
      <c r="A9" s="14"/>
      <c r="B9" s="79"/>
      <c r="C9" s="79"/>
      <c r="D9" s="80"/>
      <c r="E9" s="80"/>
    </row>
    <row r="10" spans="1:5" ht="18.75" customHeight="1" thickBot="1" x14ac:dyDescent="0.3">
      <c r="A10" s="14"/>
      <c r="B10" s="79"/>
      <c r="C10" s="79"/>
      <c r="D10" s="80"/>
      <c r="E10" s="80"/>
    </row>
    <row r="11" spans="1:5" ht="18.75" customHeight="1" thickBot="1" x14ac:dyDescent="0.3">
      <c r="A11" s="16"/>
      <c r="B11" s="85"/>
      <c r="C11" s="153"/>
      <c r="D11" s="78"/>
      <c r="E11" s="78"/>
    </row>
    <row r="12" spans="1:5" ht="24" thickTop="1" thickBot="1" x14ac:dyDescent="0.3">
      <c r="A12" s="25" t="s">
        <v>261</v>
      </c>
      <c r="B12" s="85"/>
      <c r="C12" s="154"/>
      <c r="D12" s="78"/>
      <c r="E12" s="78"/>
    </row>
    <row r="13" spans="1:5" ht="18.75" customHeight="1" thickTop="1" thickBot="1" x14ac:dyDescent="0.3">
      <c r="A13" s="14"/>
      <c r="B13" s="79"/>
      <c r="C13" s="79"/>
      <c r="D13" s="80"/>
      <c r="E13" s="80"/>
    </row>
    <row r="14" spans="1:5" ht="18.75" customHeight="1" thickBot="1" x14ac:dyDescent="0.3">
      <c r="A14" s="14"/>
      <c r="B14" s="79"/>
      <c r="C14" s="79"/>
      <c r="D14" s="80"/>
      <c r="E14" s="80"/>
    </row>
    <row r="15" spans="1:5" ht="18.75" customHeight="1" thickBot="1" x14ac:dyDescent="0.3">
      <c r="A15" s="14"/>
      <c r="B15" s="79"/>
      <c r="C15" s="79"/>
      <c r="D15" s="80"/>
      <c r="E15" s="80"/>
    </row>
    <row r="16" spans="1:5" ht="18.75" customHeight="1" thickBot="1" x14ac:dyDescent="0.3">
      <c r="A16" s="25"/>
      <c r="B16" s="85"/>
      <c r="C16" s="85"/>
      <c r="D16" s="78"/>
      <c r="E16" s="78"/>
    </row>
    <row r="17" spans="1:5" ht="15.75" thickTop="1" x14ac:dyDescent="0.25">
      <c r="A17" s="20"/>
      <c r="B17" s="20"/>
      <c r="C17" s="20"/>
      <c r="D17" s="20"/>
      <c r="E17" s="20"/>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5" x14ac:dyDescent="0.25"/>
  <cols>
    <col min="1" max="1" width="31.7109375" customWidth="1"/>
    <col min="2" max="3" width="27.28515625" customWidth="1"/>
    <col min="4" max="4" width="21.85546875" customWidth="1"/>
    <col min="5" max="5" width="19.5703125" customWidth="1"/>
  </cols>
  <sheetData>
    <row r="1" spans="1:3" ht="17.25" thickBot="1" x14ac:dyDescent="0.35">
      <c r="A1" s="1" t="s">
        <v>265</v>
      </c>
    </row>
    <row r="2" spans="1:3" ht="16.5" thickTop="1" thickBot="1" x14ac:dyDescent="0.3">
      <c r="A2" s="1525" t="s">
        <v>266</v>
      </c>
      <c r="B2" s="1504" t="s">
        <v>267</v>
      </c>
      <c r="C2" s="1505"/>
    </row>
    <row r="3" spans="1:3" ht="24" thickTop="1" thickBot="1" x14ac:dyDescent="0.3">
      <c r="A3" s="1527"/>
      <c r="B3" s="70" t="s">
        <v>2</v>
      </c>
      <c r="C3" s="70" t="s">
        <v>3</v>
      </c>
    </row>
    <row r="4" spans="1:3" ht="20.25" customHeight="1" thickTop="1" thickBot="1" x14ac:dyDescent="0.3">
      <c r="A4" s="14" t="s">
        <v>268</v>
      </c>
      <c r="B4" s="79"/>
      <c r="C4" s="80"/>
    </row>
    <row r="5" spans="1:3" ht="20.25" customHeight="1" thickBot="1" x14ac:dyDescent="0.3">
      <c r="A5" s="14" t="s">
        <v>269</v>
      </c>
      <c r="B5" s="79"/>
      <c r="C5" s="80"/>
    </row>
    <row r="6" spans="1:3" ht="20.25" customHeight="1" thickBot="1" x14ac:dyDescent="0.3">
      <c r="A6" s="14" t="s">
        <v>270</v>
      </c>
      <c r="B6" s="79"/>
      <c r="C6" s="80"/>
    </row>
    <row r="7" spans="1:3" ht="20.25" customHeight="1" thickBot="1" x14ac:dyDescent="0.3">
      <c r="A7" s="14" t="s">
        <v>271</v>
      </c>
      <c r="B7" s="79"/>
      <c r="C7" s="80"/>
    </row>
    <row r="8" spans="1:3" ht="20.25" customHeight="1" thickBot="1" x14ac:dyDescent="0.3">
      <c r="A8" s="25" t="s">
        <v>14</v>
      </c>
      <c r="B8" s="85">
        <f>SUM(B4:B7)</f>
        <v>0</v>
      </c>
      <c r="C8" s="78">
        <f>SUM(C4:C7)</f>
        <v>0</v>
      </c>
    </row>
    <row r="9" spans="1:3" ht="17.25" thickTop="1" x14ac:dyDescent="0.3">
      <c r="A9" s="1"/>
    </row>
  </sheetData>
  <mergeCells count="2">
    <mergeCell ref="B2:C2"/>
    <mergeCell ref="A2:A3"/>
  </mergeCell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5" x14ac:dyDescent="0.25"/>
  <cols>
    <col min="1" max="1" width="18.85546875" customWidth="1"/>
    <col min="2" max="7" width="11.28515625" customWidth="1"/>
    <col min="10" max="10" width="9.140625" style="343"/>
    <col min="11" max="14" width="9.140625" style="344"/>
    <col min="15" max="15" width="9.140625" style="348"/>
  </cols>
  <sheetData>
    <row r="1" spans="1:15" ht="17.25" thickBot="1" x14ac:dyDescent="0.35">
      <c r="A1" s="1" t="s">
        <v>272</v>
      </c>
      <c r="J1" s="1520" t="s">
        <v>1056</v>
      </c>
      <c r="K1" s="1521"/>
      <c r="L1" s="1521"/>
      <c r="M1" s="1521"/>
      <c r="N1" s="1521"/>
      <c r="O1" s="1522"/>
    </row>
    <row r="2" spans="1:15" ht="24.75" customHeight="1" thickTop="1" thickBot="1" x14ac:dyDescent="0.3">
      <c r="A2" s="1525" t="s">
        <v>1</v>
      </c>
      <c r="B2" s="1511" t="s">
        <v>2</v>
      </c>
      <c r="C2" s="1512"/>
      <c r="D2" s="1513"/>
      <c r="E2" s="1504" t="s">
        <v>3</v>
      </c>
      <c r="F2" s="1510"/>
      <c r="G2" s="1505"/>
      <c r="J2" s="1511" t="s">
        <v>2</v>
      </c>
      <c r="K2" s="1512"/>
      <c r="L2" s="1513"/>
      <c r="M2" s="1504" t="s">
        <v>492</v>
      </c>
      <c r="N2" s="1510"/>
      <c r="O2" s="1505"/>
    </row>
    <row r="3" spans="1:15" ht="16.5" customHeight="1" thickTop="1" thickBot="1" x14ac:dyDescent="0.3">
      <c r="A3" s="1526"/>
      <c r="B3" s="1511" t="s">
        <v>184</v>
      </c>
      <c r="C3" s="1512"/>
      <c r="D3" s="1513"/>
      <c r="E3" s="1511" t="s">
        <v>184</v>
      </c>
      <c r="F3" s="1512"/>
      <c r="G3" s="1513"/>
      <c r="J3" s="1511" t="s">
        <v>184</v>
      </c>
      <c r="K3" s="1512"/>
      <c r="L3" s="1513"/>
      <c r="M3" s="1511" t="s">
        <v>184</v>
      </c>
      <c r="N3" s="1512"/>
      <c r="O3" s="1513"/>
    </row>
    <row r="4" spans="1:15" s="4" customFormat="1" ht="45" customHeight="1" thickTop="1" thickBot="1" x14ac:dyDescent="0.3">
      <c r="A4" s="1527"/>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x14ac:dyDescent="0.3">
      <c r="A5" s="74" t="s">
        <v>188</v>
      </c>
      <c r="B5" s="144"/>
      <c r="C5" s="144"/>
      <c r="D5" s="144"/>
      <c r="E5" s="144"/>
      <c r="F5" s="144"/>
      <c r="G5" s="77"/>
    </row>
    <row r="6" spans="1:15" ht="18.75" customHeight="1" thickBot="1" x14ac:dyDescent="0.3">
      <c r="A6" s="71" t="s">
        <v>273</v>
      </c>
      <c r="B6" s="79"/>
      <c r="C6" s="79"/>
      <c r="D6" s="79"/>
      <c r="E6" s="79"/>
      <c r="F6" s="79"/>
      <c r="G6" s="80"/>
    </row>
    <row r="7" spans="1:15" ht="18.75" customHeight="1" thickBot="1" x14ac:dyDescent="0.3">
      <c r="A7" s="72" t="s">
        <v>14</v>
      </c>
      <c r="B7" s="85">
        <f>B5+B6</f>
        <v>0</v>
      </c>
      <c r="C7" s="85">
        <f t="shared" ref="C7:G7" si="0">C5+C6</f>
        <v>0</v>
      </c>
      <c r="D7" s="85">
        <f t="shared" si="0"/>
        <v>0</v>
      </c>
      <c r="E7" s="85">
        <f t="shared" si="0"/>
        <v>0</v>
      </c>
      <c r="F7" s="85">
        <f t="shared" si="0"/>
        <v>0</v>
      </c>
      <c r="G7" s="78">
        <f t="shared" si="0"/>
        <v>0</v>
      </c>
      <c r="J7" s="346">
        <f>SUM(B5:B6)-B7</f>
        <v>0</v>
      </c>
      <c r="K7" s="345">
        <f t="shared" ref="K7:O7" si="1">SUM(C5:C6)-C7</f>
        <v>0</v>
      </c>
      <c r="L7" s="345">
        <f t="shared" si="1"/>
        <v>0</v>
      </c>
      <c r="M7" s="345">
        <f t="shared" si="1"/>
        <v>0</v>
      </c>
      <c r="N7" s="345">
        <f t="shared" si="1"/>
        <v>0</v>
      </c>
      <c r="O7" s="349">
        <f t="shared" si="1"/>
        <v>0</v>
      </c>
    </row>
    <row r="8" spans="1:15" ht="15.75" thickTop="1" x14ac:dyDescent="0.25"/>
  </sheetData>
  <mergeCells count="10">
    <mergeCell ref="B2:D2"/>
    <mergeCell ref="E2:G2"/>
    <mergeCell ref="B3:D3"/>
    <mergeCell ref="E3:G3"/>
    <mergeCell ref="A2:A4"/>
    <mergeCell ref="J1:O1"/>
    <mergeCell ref="J2:L2"/>
    <mergeCell ref="M2:O2"/>
    <mergeCell ref="J3:L3"/>
    <mergeCell ref="M3:O3"/>
  </mergeCells>
  <conditionalFormatting sqref="J5:O7">
    <cfRule type="cellIs" dxfId="74" priority="3" operator="lessThan">
      <formula>0</formula>
    </cfRule>
    <cfRule type="cellIs" dxfId="73" priority="4" operator="greaterThan">
      <formula>0</formula>
    </cfRule>
  </conditionalFormatting>
  <conditionalFormatting sqref="J7:O7">
    <cfRule type="cellIs" dxfId="72" priority="1" operator="lessThan">
      <formula>0</formula>
    </cfRule>
    <cfRule type="cellIs" dxfId="71" priority="2" operator="greaterThan">
      <formula>0</formula>
    </cfRule>
  </conditionalFormatting>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5" x14ac:dyDescent="0.25"/>
  <cols>
    <col min="1" max="3" width="28.85546875" customWidth="1"/>
    <col min="4" max="4" width="17.42578125" customWidth="1"/>
    <col min="5" max="5" width="19.5703125" customWidth="1"/>
    <col min="6" max="6" width="19.28515625" customWidth="1"/>
    <col min="7" max="7" width="13" customWidth="1"/>
  </cols>
  <sheetData>
    <row r="1" spans="1:3" ht="17.25" thickBot="1" x14ac:dyDescent="0.35">
      <c r="A1" s="1" t="s">
        <v>338</v>
      </c>
    </row>
    <row r="2" spans="1:3" ht="33" customHeight="1" thickTop="1" thickBot="1" x14ac:dyDescent="0.3">
      <c r="A2" s="84" t="s">
        <v>131</v>
      </c>
      <c r="B2" s="70" t="s">
        <v>2</v>
      </c>
      <c r="C2" s="70" t="s">
        <v>3</v>
      </c>
    </row>
    <row r="3" spans="1:3" ht="18.75" customHeight="1" thickTop="1" thickBot="1" x14ac:dyDescent="0.3">
      <c r="A3" s="155" t="s">
        <v>339</v>
      </c>
      <c r="B3" s="80"/>
      <c r="C3" s="80"/>
    </row>
    <row r="4" spans="1:3" ht="18.75" customHeight="1" thickBot="1" x14ac:dyDescent="0.3">
      <c r="A4" s="156" t="s">
        <v>340</v>
      </c>
      <c r="B4" s="80"/>
      <c r="C4" s="80"/>
    </row>
    <row r="5" spans="1:3" ht="18.75" customHeight="1" thickBot="1" x14ac:dyDescent="0.3">
      <c r="A5" s="71" t="s">
        <v>341</v>
      </c>
      <c r="B5" s="80"/>
      <c r="C5" s="80"/>
    </row>
    <row r="6" spans="1:3" ht="18.75" customHeight="1" thickBot="1" x14ac:dyDescent="0.3">
      <c r="A6" s="155" t="s">
        <v>342</v>
      </c>
      <c r="B6" s="80"/>
      <c r="C6" s="80"/>
    </row>
    <row r="7" spans="1:3" ht="18.75" customHeight="1" thickBot="1" x14ac:dyDescent="0.3">
      <c r="A7" s="157" t="s">
        <v>343</v>
      </c>
      <c r="B7" s="80"/>
      <c r="C7" s="80"/>
    </row>
    <row r="8" spans="1:3" ht="18.75" customHeight="1" thickBot="1" x14ac:dyDescent="0.3">
      <c r="A8" s="129" t="s">
        <v>344</v>
      </c>
      <c r="B8" s="80"/>
      <c r="C8" s="80"/>
    </row>
    <row r="9" spans="1:3" ht="18.75" customHeight="1" thickBot="1" x14ac:dyDescent="0.3">
      <c r="A9" s="156" t="s">
        <v>345</v>
      </c>
      <c r="B9" s="80"/>
      <c r="C9" s="80"/>
    </row>
    <row r="10" spans="1:3" ht="18.75" customHeight="1" thickBot="1" x14ac:dyDescent="0.3">
      <c r="A10" s="155" t="s">
        <v>346</v>
      </c>
      <c r="B10" s="126"/>
      <c r="C10" s="126"/>
    </row>
    <row r="11" spans="1:3" ht="18.75" customHeight="1" thickBot="1" x14ac:dyDescent="0.3">
      <c r="A11" s="158" t="s">
        <v>347</v>
      </c>
      <c r="B11" s="127"/>
      <c r="C11" s="127"/>
    </row>
    <row r="12" spans="1:3" ht="17.25" thickTop="1" x14ac:dyDescent="0.3">
      <c r="A12" s="1"/>
    </row>
  </sheetData>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x14ac:dyDescent="0.3">
      <c r="A1" s="1" t="s">
        <v>348</v>
      </c>
    </row>
    <row r="2" spans="1:4" ht="15.75" thickBot="1" x14ac:dyDescent="0.3">
      <c r="A2" s="49" t="s">
        <v>8</v>
      </c>
      <c r="B2" s="20"/>
      <c r="C2" s="20"/>
      <c r="D2" s="20"/>
    </row>
    <row r="3" spans="1:4" ht="16.5" thickTop="1" thickBot="1" x14ac:dyDescent="0.3">
      <c r="A3" s="1525" t="s">
        <v>349</v>
      </c>
      <c r="B3" s="1504" t="s">
        <v>350</v>
      </c>
      <c r="C3" s="1505"/>
      <c r="D3" s="20"/>
    </row>
    <row r="4" spans="1:4" ht="16.5" thickTop="1" thickBot="1" x14ac:dyDescent="0.3">
      <c r="A4" s="1527"/>
      <c r="B4" s="21" t="s">
        <v>351</v>
      </c>
      <c r="C4" s="159" t="s">
        <v>352</v>
      </c>
      <c r="D4" s="20"/>
    </row>
    <row r="5" spans="1:4" ht="20.25" customHeight="1" thickTop="1" thickBot="1" x14ac:dyDescent="0.3">
      <c r="A5" s="14" t="s">
        <v>353</v>
      </c>
      <c r="B5" s="80"/>
      <c r="C5" s="80"/>
      <c r="D5" s="20"/>
    </row>
    <row r="6" spans="1:4" ht="20.25" customHeight="1" thickBot="1" x14ac:dyDescent="0.3">
      <c r="A6" s="14" t="s">
        <v>354</v>
      </c>
      <c r="B6" s="80"/>
      <c r="C6" s="80"/>
      <c r="D6" s="20"/>
    </row>
    <row r="7" spans="1:4" ht="20.25" customHeight="1" thickBot="1" x14ac:dyDescent="0.3">
      <c r="A7" s="14" t="s">
        <v>355</v>
      </c>
      <c r="B7" s="80"/>
      <c r="C7" s="80"/>
      <c r="D7" s="20"/>
    </row>
    <row r="8" spans="1:4" ht="20.25" customHeight="1" thickBot="1" x14ac:dyDescent="0.3">
      <c r="A8" s="14" t="s">
        <v>356</v>
      </c>
      <c r="B8" s="80"/>
      <c r="C8" s="80"/>
      <c r="D8" s="20"/>
    </row>
    <row r="9" spans="1:4" ht="20.25" customHeight="1" thickBot="1" x14ac:dyDescent="0.3">
      <c r="A9" s="14" t="s">
        <v>357</v>
      </c>
      <c r="B9" s="80"/>
      <c r="C9" s="80"/>
      <c r="D9" s="20"/>
    </row>
    <row r="10" spans="1:4" ht="20.25" customHeight="1" thickBot="1" x14ac:dyDescent="0.3">
      <c r="A10" s="16" t="s">
        <v>358</v>
      </c>
      <c r="B10" s="78"/>
      <c r="C10" s="78"/>
      <c r="D10" s="20"/>
    </row>
    <row r="11" spans="1:4" ht="16.5" thickTop="1" thickBot="1" x14ac:dyDescent="0.3">
      <c r="A11" s="160" t="s">
        <v>15</v>
      </c>
      <c r="B11" s="20"/>
      <c r="C11" s="20"/>
      <c r="D11" s="20"/>
    </row>
    <row r="12" spans="1:4" ht="16.5" thickTop="1" thickBot="1" x14ac:dyDescent="0.3">
      <c r="A12" s="1502" t="s">
        <v>349</v>
      </c>
      <c r="B12" s="1504" t="s">
        <v>359</v>
      </c>
      <c r="C12" s="1505"/>
      <c r="D12" s="20"/>
    </row>
    <row r="13" spans="1:4" ht="16.5" thickTop="1" thickBot="1" x14ac:dyDescent="0.3">
      <c r="A13" s="1503"/>
      <c r="B13" s="21" t="s">
        <v>351</v>
      </c>
      <c r="C13" s="159" t="s">
        <v>352</v>
      </c>
      <c r="D13" s="20"/>
    </row>
    <row r="14" spans="1:4" ht="20.25" customHeight="1" thickTop="1" thickBot="1" x14ac:dyDescent="0.3">
      <c r="A14" s="14" t="s">
        <v>353</v>
      </c>
      <c r="B14" s="80"/>
      <c r="C14" s="80"/>
      <c r="D14" s="20"/>
    </row>
    <row r="15" spans="1:4" ht="20.25" customHeight="1" thickBot="1" x14ac:dyDescent="0.3">
      <c r="A15" s="14" t="s">
        <v>354</v>
      </c>
      <c r="B15" s="80"/>
      <c r="C15" s="80"/>
      <c r="D15" s="20"/>
    </row>
    <row r="16" spans="1:4" ht="20.25" customHeight="1" thickBot="1" x14ac:dyDescent="0.3">
      <c r="A16" s="14" t="s">
        <v>355</v>
      </c>
      <c r="B16" s="80"/>
      <c r="C16" s="80"/>
      <c r="D16" s="20"/>
    </row>
    <row r="17" spans="1:4" ht="20.25" customHeight="1" thickBot="1" x14ac:dyDescent="0.3">
      <c r="A17" s="14" t="s">
        <v>356</v>
      </c>
      <c r="B17" s="80"/>
      <c r="C17" s="80"/>
      <c r="D17" s="20"/>
    </row>
    <row r="18" spans="1:4" ht="20.25" customHeight="1" thickBot="1" x14ac:dyDescent="0.3">
      <c r="A18" s="14" t="s">
        <v>357</v>
      </c>
      <c r="B18" s="80"/>
      <c r="C18" s="80"/>
      <c r="D18" s="20"/>
    </row>
    <row r="19" spans="1:4" ht="20.25" customHeight="1" thickBot="1" x14ac:dyDescent="0.3">
      <c r="A19" s="142" t="s">
        <v>358</v>
      </c>
      <c r="B19" s="78"/>
      <c r="C19" s="78"/>
      <c r="D19" s="20"/>
    </row>
    <row r="20" spans="1:4" ht="15.75" thickTop="1" x14ac:dyDescent="0.25">
      <c r="A20" s="20"/>
      <c r="B20" s="20"/>
      <c r="C20" s="20"/>
      <c r="D20" s="20"/>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x14ac:dyDescent="0.35">
      <c r="A1" s="1" t="s">
        <v>360</v>
      </c>
    </row>
    <row r="2" spans="1:3" ht="24" thickTop="1" thickBot="1" x14ac:dyDescent="0.3">
      <c r="A2" s="84" t="s">
        <v>361</v>
      </c>
      <c r="B2" s="70" t="s">
        <v>362</v>
      </c>
      <c r="C2" s="70" t="s">
        <v>363</v>
      </c>
    </row>
    <row r="3" spans="1:3" ht="20.25" customHeight="1" thickTop="1" thickBot="1" x14ac:dyDescent="0.3">
      <c r="A3" s="122" t="s">
        <v>364</v>
      </c>
      <c r="B3" s="80"/>
      <c r="C3" s="80"/>
    </row>
    <row r="4" spans="1:3" ht="20.25" customHeight="1" thickBot="1" x14ac:dyDescent="0.3">
      <c r="A4" s="129" t="s">
        <v>365</v>
      </c>
      <c r="B4" s="80"/>
      <c r="C4" s="80"/>
    </row>
    <row r="5" spans="1:3" ht="20.25" customHeight="1" thickBot="1" x14ac:dyDescent="0.3">
      <c r="A5" s="129" t="s">
        <v>366</v>
      </c>
      <c r="B5" s="80"/>
      <c r="C5" s="80"/>
    </row>
    <row r="6" spans="1:3" ht="20.25" customHeight="1" thickBot="1" x14ac:dyDescent="0.3">
      <c r="A6" s="129" t="s">
        <v>367</v>
      </c>
      <c r="B6" s="80"/>
      <c r="C6" s="80"/>
    </row>
    <row r="7" spans="1:3" ht="21" customHeight="1" thickBot="1" x14ac:dyDescent="0.3">
      <c r="A7" s="129" t="s">
        <v>493</v>
      </c>
      <c r="B7" s="80"/>
      <c r="C7" s="80"/>
    </row>
    <row r="8" spans="1:3" ht="20.25" customHeight="1" thickBot="1" x14ac:dyDescent="0.3">
      <c r="A8" s="119" t="s">
        <v>368</v>
      </c>
      <c r="B8" s="80"/>
      <c r="C8" s="80"/>
    </row>
    <row r="9" spans="1:3" ht="20.25" customHeight="1" thickBot="1" x14ac:dyDescent="0.3">
      <c r="A9" s="122" t="s">
        <v>369</v>
      </c>
      <c r="B9" s="80"/>
      <c r="C9" s="126"/>
    </row>
    <row r="10" spans="1:3" ht="20.25" customHeight="1" thickBot="1" x14ac:dyDescent="0.3">
      <c r="A10" s="130" t="s">
        <v>370</v>
      </c>
      <c r="B10" s="78"/>
      <c r="C10" s="127"/>
    </row>
    <row r="11" spans="1:3" ht="15.75" thickTop="1" x14ac:dyDescent="0.25"/>
  </sheetData>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5" x14ac:dyDescent="0.25"/>
  <cols>
    <col min="1" max="1" width="16.7109375" customWidth="1"/>
    <col min="2" max="7" width="11.5703125" customWidth="1"/>
  </cols>
  <sheetData>
    <row r="1" spans="1:7" ht="17.25" thickBot="1" x14ac:dyDescent="0.35">
      <c r="A1" s="1" t="s">
        <v>274</v>
      </c>
    </row>
    <row r="2" spans="1:7" ht="44.25" customHeight="1" thickTop="1" thickBot="1" x14ac:dyDescent="0.3">
      <c r="A2" s="1525" t="s">
        <v>275</v>
      </c>
      <c r="B2" s="1504" t="s">
        <v>276</v>
      </c>
      <c r="C2" s="1505"/>
      <c r="D2" s="1504" t="s">
        <v>277</v>
      </c>
      <c r="E2" s="1505"/>
      <c r="F2" s="1504" t="s">
        <v>278</v>
      </c>
      <c r="G2" s="1505"/>
    </row>
    <row r="3" spans="1:7" s="344" customFormat="1" ht="57.75" thickTop="1" thickBot="1" x14ac:dyDescent="0.3">
      <c r="A3" s="1527"/>
      <c r="B3" s="59" t="s">
        <v>2</v>
      </c>
      <c r="C3" s="177" t="s">
        <v>484</v>
      </c>
      <c r="D3" s="177" t="s">
        <v>2</v>
      </c>
      <c r="E3" s="177" t="s">
        <v>484</v>
      </c>
      <c r="F3" s="177" t="s">
        <v>2</v>
      </c>
      <c r="G3" s="177" t="s">
        <v>484</v>
      </c>
    </row>
    <row r="4" spans="1:7" ht="18.75" customHeight="1" thickTop="1" thickBot="1" x14ac:dyDescent="0.3">
      <c r="A4" s="108"/>
      <c r="B4" s="80"/>
      <c r="C4" s="80"/>
      <c r="D4" s="80"/>
      <c r="E4" s="80"/>
      <c r="F4" s="80"/>
      <c r="G4" s="80"/>
    </row>
    <row r="5" spans="1:7" ht="18.75" customHeight="1" thickBot="1" x14ac:dyDescent="0.3">
      <c r="A5" s="108"/>
      <c r="B5" s="80"/>
      <c r="C5" s="80"/>
      <c r="D5" s="80"/>
      <c r="E5" s="80"/>
      <c r="F5" s="80"/>
      <c r="G5" s="80"/>
    </row>
    <row r="6" spans="1:7" ht="18.75" customHeight="1" thickBot="1" x14ac:dyDescent="0.3">
      <c r="A6" s="108"/>
      <c r="B6" s="80"/>
      <c r="C6" s="80"/>
      <c r="D6" s="80"/>
      <c r="E6" s="80"/>
      <c r="F6" s="80"/>
      <c r="G6" s="80"/>
    </row>
    <row r="7" spans="1:7" ht="18.75" customHeight="1" thickBot="1" x14ac:dyDescent="0.3">
      <c r="A7" s="108"/>
      <c r="B7" s="80"/>
      <c r="C7" s="80"/>
      <c r="D7" s="80"/>
      <c r="E7" s="80"/>
      <c r="F7" s="80"/>
      <c r="G7" s="80"/>
    </row>
    <row r="8" spans="1:7" ht="18.75" customHeight="1" thickBot="1" x14ac:dyDescent="0.3">
      <c r="A8" s="72" t="s">
        <v>14</v>
      </c>
      <c r="B8" s="78">
        <f t="shared" ref="B8:G8" si="0">SUM(B4:B7)</f>
        <v>0</v>
      </c>
      <c r="C8" s="78">
        <f t="shared" si="0"/>
        <v>0</v>
      </c>
      <c r="D8" s="78">
        <f t="shared" si="0"/>
        <v>0</v>
      </c>
      <c r="E8" s="78">
        <f t="shared" si="0"/>
        <v>0</v>
      </c>
      <c r="F8" s="78">
        <f t="shared" si="0"/>
        <v>0</v>
      </c>
      <c r="G8" s="78">
        <f t="shared" si="0"/>
        <v>0</v>
      </c>
    </row>
    <row r="9" spans="1:7" ht="15.75" thickTop="1" x14ac:dyDescent="0.25"/>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5" x14ac:dyDescent="0.25"/>
  <cols>
    <col min="1" max="1" width="24.5703125" customWidth="1"/>
    <col min="2" max="6" width="12.28515625" customWidth="1"/>
    <col min="7" max="7" width="13" customWidth="1"/>
    <col min="8" max="8" width="15.7109375" style="343" customWidth="1"/>
    <col min="9" max="10" width="15.7109375" style="344" customWidth="1"/>
    <col min="11" max="11" width="14.85546875" style="344" customWidth="1"/>
    <col min="12" max="12" width="14.85546875" style="348" customWidth="1"/>
    <col min="13" max="13" width="6.5703125" customWidth="1"/>
    <col min="14" max="14" width="15.5703125" style="343" customWidth="1"/>
    <col min="15" max="17" width="15.5703125" style="344" customWidth="1"/>
    <col min="18" max="18" width="15.5703125" style="348" customWidth="1"/>
    <col min="19" max="19" width="19.85546875" customWidth="1"/>
  </cols>
  <sheetData>
    <row r="1" spans="1:18" ht="17.25" thickBot="1" x14ac:dyDescent="0.35">
      <c r="A1" s="1" t="s">
        <v>279</v>
      </c>
      <c r="H1" s="1520" t="s">
        <v>1056</v>
      </c>
      <c r="I1" s="1521"/>
      <c r="J1" s="1521"/>
      <c r="K1" s="1521"/>
      <c r="L1" s="1522"/>
      <c r="N1" s="1520" t="s">
        <v>1058</v>
      </c>
      <c r="O1" s="1521"/>
      <c r="P1" s="1521"/>
      <c r="Q1" s="1521"/>
      <c r="R1" s="1522"/>
    </row>
    <row r="2" spans="1:18" ht="33" customHeight="1" thickTop="1" thickBot="1" x14ac:dyDescent="0.3">
      <c r="A2" s="1525" t="s">
        <v>131</v>
      </c>
      <c r="B2" s="38" t="s">
        <v>2</v>
      </c>
      <c r="C2" s="1504" t="s">
        <v>3</v>
      </c>
      <c r="D2" s="1505"/>
      <c r="E2" s="1504" t="s">
        <v>280</v>
      </c>
      <c r="F2" s="1505"/>
      <c r="H2" s="59" t="s">
        <v>2</v>
      </c>
      <c r="I2" s="1504" t="s">
        <v>3</v>
      </c>
      <c r="J2" s="1505"/>
      <c r="K2" s="1504" t="s">
        <v>280</v>
      </c>
      <c r="L2" s="1505"/>
      <c r="N2" s="59" t="s">
        <v>2</v>
      </c>
      <c r="O2" s="1504" t="s">
        <v>3</v>
      </c>
      <c r="P2" s="1505"/>
      <c r="Q2" s="1504" t="s">
        <v>280</v>
      </c>
      <c r="R2" s="1505"/>
    </row>
    <row r="3" spans="1:18" ht="45" customHeight="1" thickTop="1" thickBot="1" x14ac:dyDescent="0.3">
      <c r="A3" s="1527"/>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x14ac:dyDescent="0.3">
      <c r="A4" s="122" t="s">
        <v>485</v>
      </c>
      <c r="B4" s="161"/>
      <c r="C4" s="162"/>
      <c r="D4" s="163"/>
      <c r="E4" s="164"/>
      <c r="F4" s="164"/>
      <c r="K4" s="345">
        <f>B4-C4-E4</f>
        <v>0</v>
      </c>
      <c r="L4" s="349">
        <f>C4-D4-F4</f>
        <v>0</v>
      </c>
      <c r="N4" s="346">
        <f>B4-'BS old'!$D$42</f>
        <v>0</v>
      </c>
      <c r="O4" s="345">
        <f>C4-'BS old'!$G$42</f>
        <v>0</v>
      </c>
    </row>
    <row r="5" spans="1:18" ht="19.5" customHeight="1" thickBot="1" x14ac:dyDescent="0.3">
      <c r="A5" s="119" t="s">
        <v>91</v>
      </c>
      <c r="B5" s="165"/>
      <c r="C5" s="165"/>
      <c r="D5" s="166"/>
      <c r="E5" s="121"/>
      <c r="F5" s="121"/>
      <c r="K5" s="345">
        <f>B5-C5-E5</f>
        <v>0</v>
      </c>
      <c r="L5" s="349">
        <f t="shared" ref="L5:L7" si="0">C5-D5-F5</f>
        <v>0</v>
      </c>
      <c r="N5" s="346">
        <f>B5-'BS old'!$D$43</f>
        <v>0</v>
      </c>
      <c r="O5" s="345">
        <f>C5-'BS old'!$G$43</f>
        <v>0</v>
      </c>
    </row>
    <row r="6" spans="1:18" ht="19.5" customHeight="1" thickBot="1" x14ac:dyDescent="0.3">
      <c r="A6" s="14" t="s">
        <v>283</v>
      </c>
      <c r="B6" s="93"/>
      <c r="C6" s="93"/>
      <c r="D6" s="94"/>
      <c r="E6" s="80"/>
      <c r="F6" s="80"/>
      <c r="K6" s="345">
        <f>B6-C6-E6</f>
        <v>0</v>
      </c>
      <c r="L6" s="349">
        <f t="shared" si="0"/>
        <v>0</v>
      </c>
      <c r="N6" s="346">
        <f>B6-'BS old'!$D$44</f>
        <v>0</v>
      </c>
      <c r="O6" s="345">
        <f>C6-'BS old'!$G$44</f>
        <v>0</v>
      </c>
    </row>
    <row r="7" spans="1:18" ht="19.5" customHeight="1" thickBot="1" x14ac:dyDescent="0.3">
      <c r="A7" s="14" t="s">
        <v>14</v>
      </c>
      <c r="B7" s="79">
        <f>SUM(B4:B6)</f>
        <v>0</v>
      </c>
      <c r="C7" s="93">
        <f t="shared" ref="C7:F7" si="1">SUM(C4:C6)</f>
        <v>0</v>
      </c>
      <c r="D7" s="94">
        <f t="shared" si="1"/>
        <v>0</v>
      </c>
      <c r="E7" s="80">
        <f t="shared" si="1"/>
        <v>0</v>
      </c>
      <c r="F7" s="80">
        <f t="shared" si="1"/>
        <v>0</v>
      </c>
      <c r="H7" s="346">
        <f>SUM(B4:B6)-B7</f>
        <v>0</v>
      </c>
      <c r="I7" s="345">
        <f t="shared" ref="I7:J7" si="2">SUM(C4:C6)-C7</f>
        <v>0</v>
      </c>
      <c r="J7" s="345">
        <f t="shared" si="2"/>
        <v>0</v>
      </c>
      <c r="K7" s="345">
        <f>B7-C7-E7</f>
        <v>0</v>
      </c>
      <c r="L7" s="349">
        <f t="shared" si="0"/>
        <v>0</v>
      </c>
    </row>
    <row r="8" spans="1:18" ht="19.5" customHeight="1" thickBot="1" x14ac:dyDescent="0.3">
      <c r="A8" s="14" t="s">
        <v>284</v>
      </c>
      <c r="B8" s="110" t="s">
        <v>18</v>
      </c>
      <c r="C8" s="110" t="s">
        <v>18</v>
      </c>
      <c r="D8" s="123" t="s">
        <v>18</v>
      </c>
      <c r="E8" s="80"/>
      <c r="F8" s="80"/>
    </row>
    <row r="9" spans="1:18" ht="19.5" customHeight="1" thickBot="1" x14ac:dyDescent="0.3">
      <c r="A9" s="14" t="s">
        <v>285</v>
      </c>
      <c r="B9" s="110" t="s">
        <v>18</v>
      </c>
      <c r="C9" s="110" t="s">
        <v>18</v>
      </c>
      <c r="D9" s="123" t="s">
        <v>18</v>
      </c>
      <c r="E9" s="80"/>
      <c r="F9" s="80"/>
    </row>
    <row r="10" spans="1:18" ht="19.5" customHeight="1" thickBot="1" x14ac:dyDescent="0.3">
      <c r="A10" s="14" t="s">
        <v>286</v>
      </c>
      <c r="B10" s="110" t="s">
        <v>18</v>
      </c>
      <c r="C10" s="110" t="s">
        <v>18</v>
      </c>
      <c r="D10" s="123" t="s">
        <v>18</v>
      </c>
      <c r="E10" s="80"/>
      <c r="F10" s="80"/>
    </row>
    <row r="11" spans="1:18" ht="19.5" customHeight="1" thickBot="1" x14ac:dyDescent="0.3">
      <c r="A11" s="16" t="s">
        <v>287</v>
      </c>
      <c r="B11" s="112" t="s">
        <v>18</v>
      </c>
      <c r="C11" s="112" t="s">
        <v>18</v>
      </c>
      <c r="D11" s="124" t="s">
        <v>18</v>
      </c>
      <c r="E11" s="78"/>
      <c r="F11" s="78"/>
    </row>
    <row r="12" spans="1:18" ht="19.5" customHeight="1" thickTop="1" thickBot="1" x14ac:dyDescent="0.3">
      <c r="A12" s="25" t="s">
        <v>288</v>
      </c>
      <c r="B12" s="112" t="s">
        <v>18</v>
      </c>
      <c r="C12" s="112" t="s">
        <v>18</v>
      </c>
      <c r="D12" s="124" t="s">
        <v>18</v>
      </c>
      <c r="E12" s="78"/>
      <c r="F12" s="78"/>
      <c r="K12" s="345">
        <f>SUM(E7:E11)-E12</f>
        <v>0</v>
      </c>
      <c r="L12" s="349">
        <f>SUM(F7:F11)-F12</f>
        <v>0</v>
      </c>
      <c r="Q12" s="345">
        <f>E12-'P&amp;L old'!$D$14</f>
        <v>0</v>
      </c>
      <c r="R12" s="349">
        <f>F12-'P&amp;L old'!$E$14</f>
        <v>0</v>
      </c>
    </row>
    <row r="13" spans="1:18" ht="15.75" thickTop="1" x14ac:dyDescent="0.25"/>
  </sheetData>
  <mergeCells count="9">
    <mergeCell ref="A2:A3"/>
    <mergeCell ref="C2:D2"/>
    <mergeCell ref="E2:F2"/>
    <mergeCell ref="Q2:R2"/>
    <mergeCell ref="N1:R1"/>
    <mergeCell ref="K2:L2"/>
    <mergeCell ref="I2:J2"/>
    <mergeCell ref="H1:L1"/>
    <mergeCell ref="O2:P2"/>
  </mergeCells>
  <conditionalFormatting sqref="H4:L12">
    <cfRule type="cellIs" dxfId="70" priority="4" operator="lessThan">
      <formula>0</formula>
    </cfRule>
    <cfRule type="cellIs" dxfId="69" priority="5" operator="greaterThan">
      <formula>0</formula>
    </cfRule>
  </conditionalFormatting>
  <conditionalFormatting sqref="N1">
    <cfRule type="cellIs" priority="3" stopIfTrue="1" operator="greaterThan">
      <formula>0</formula>
    </cfRule>
  </conditionalFormatting>
  <conditionalFormatting sqref="N4:R12">
    <cfRule type="cellIs" dxfId="68" priority="1" operator="lessThan">
      <formula>0</formula>
    </cfRule>
    <cfRule type="cellIs" dxfId="67"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5" x14ac:dyDescent="0.25"/>
  <cols>
    <col min="1" max="1" width="29.140625" customWidth="1"/>
    <col min="2" max="3" width="15.42578125" customWidth="1"/>
    <col min="4" max="5" width="12.85546875" customWidth="1"/>
    <col min="6" max="6" width="12.140625" customWidth="1"/>
  </cols>
  <sheetData>
    <row r="1" spans="1:7" ht="16.5" x14ac:dyDescent="0.3">
      <c r="A1" s="1" t="s">
        <v>7</v>
      </c>
    </row>
    <row r="2" spans="1:7" ht="17.25" thickBot="1" x14ac:dyDescent="0.35">
      <c r="A2" s="2" t="s">
        <v>8</v>
      </c>
    </row>
    <row r="3" spans="1:7" ht="43.5" customHeight="1" thickTop="1" thickBot="1" x14ac:dyDescent="0.3">
      <c r="A3" s="1502" t="s">
        <v>9</v>
      </c>
      <c r="B3" s="1504" t="s">
        <v>10</v>
      </c>
      <c r="C3" s="1505"/>
      <c r="D3" s="1502" t="s">
        <v>11</v>
      </c>
      <c r="E3" s="1502" t="s">
        <v>454</v>
      </c>
      <c r="F3" s="20"/>
      <c r="G3" s="20"/>
    </row>
    <row r="4" spans="1:7" ht="15" customHeight="1" thickTop="1" thickBot="1" x14ac:dyDescent="0.3">
      <c r="A4" s="1503"/>
      <c r="B4" s="21" t="s">
        <v>13</v>
      </c>
      <c r="C4" s="21" t="s">
        <v>12</v>
      </c>
      <c r="D4" s="1503"/>
      <c r="E4" s="1503"/>
      <c r="F4" s="20"/>
      <c r="G4" s="20"/>
    </row>
    <row r="5" spans="1:7" ht="16.5" thickTop="1" thickBot="1" x14ac:dyDescent="0.3">
      <c r="A5" s="14"/>
      <c r="B5" s="22"/>
      <c r="C5" s="23"/>
      <c r="D5" s="23"/>
      <c r="E5" s="24"/>
      <c r="F5" s="20"/>
      <c r="G5" s="20"/>
    </row>
    <row r="6" spans="1:7" ht="15.75" thickBot="1" x14ac:dyDescent="0.3">
      <c r="A6" s="14"/>
      <c r="B6" s="22"/>
      <c r="C6" s="23"/>
      <c r="D6" s="23"/>
      <c r="E6" s="24"/>
      <c r="F6" s="20"/>
      <c r="G6" s="20"/>
    </row>
    <row r="7" spans="1:7" ht="15.75" thickBot="1" x14ac:dyDescent="0.3">
      <c r="A7" s="14"/>
      <c r="B7" s="22"/>
      <c r="C7" s="23"/>
      <c r="D7" s="23"/>
      <c r="E7" s="24"/>
      <c r="F7" s="20"/>
      <c r="G7" s="20"/>
    </row>
    <row r="8" spans="1:7" ht="15.75" thickBot="1" x14ac:dyDescent="0.3">
      <c r="A8" s="14"/>
      <c r="B8" s="22"/>
      <c r="C8" s="23"/>
      <c r="D8" s="23"/>
      <c r="E8" s="24"/>
      <c r="F8" s="20"/>
      <c r="G8" s="20"/>
    </row>
    <row r="9" spans="1:7" ht="15.75" thickBot="1" x14ac:dyDescent="0.3">
      <c r="A9" s="14"/>
      <c r="B9" s="22"/>
      <c r="C9" s="23"/>
      <c r="D9" s="23"/>
      <c r="E9" s="24"/>
      <c r="F9" s="20"/>
      <c r="G9" s="20"/>
    </row>
    <row r="10" spans="1:7" ht="15.75" thickBot="1" x14ac:dyDescent="0.3">
      <c r="A10" s="25" t="s">
        <v>14</v>
      </c>
      <c r="B10" s="26">
        <f>SUM(B5:B9)</f>
        <v>0</v>
      </c>
      <c r="C10" s="27">
        <f>SUM(C5:C9)</f>
        <v>0</v>
      </c>
      <c r="D10" s="28">
        <f t="shared" ref="D10:E10" si="0">SUM(D5:D9)</f>
        <v>0</v>
      </c>
      <c r="E10" s="29">
        <f t="shared" si="0"/>
        <v>0</v>
      </c>
      <c r="F10" s="20"/>
      <c r="G10" s="20"/>
    </row>
    <row r="11" spans="1:7" ht="15.75" thickTop="1" x14ac:dyDescent="0.25">
      <c r="A11" s="20"/>
      <c r="B11" s="20"/>
      <c r="C11" s="20"/>
      <c r="D11" s="20"/>
      <c r="E11" s="20"/>
      <c r="F11" s="20"/>
      <c r="G11" s="20"/>
    </row>
    <row r="12" spans="1:7" x14ac:dyDescent="0.25">
      <c r="A12" s="37">
        <v>7</v>
      </c>
      <c r="B12" s="37">
        <v>4</v>
      </c>
      <c r="C12" s="37">
        <v>4</v>
      </c>
      <c r="D12" s="37">
        <v>4</v>
      </c>
      <c r="E12" s="37">
        <v>4</v>
      </c>
      <c r="F12" s="37"/>
      <c r="G12" s="37"/>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5" x14ac:dyDescent="0.25"/>
  <cols>
    <col min="1" max="1" width="27.85546875" customWidth="1"/>
    <col min="2" max="3" width="29.42578125" customWidth="1"/>
    <col min="4" max="4" width="17.42578125" customWidth="1"/>
    <col min="5" max="5" width="26.5703125" style="343" customWidth="1"/>
    <col min="6" max="6" width="30.28515625" style="348" customWidth="1"/>
  </cols>
  <sheetData>
    <row r="1" spans="1:6" ht="116.25" thickBot="1" x14ac:dyDescent="0.35">
      <c r="A1" s="385" t="s">
        <v>289</v>
      </c>
      <c r="E1" s="1520" t="s">
        <v>1058</v>
      </c>
      <c r="F1" s="1522"/>
    </row>
    <row r="2" spans="1:6" ht="21" customHeight="1" thickTop="1" thickBot="1" x14ac:dyDescent="0.3">
      <c r="A2" s="59" t="s">
        <v>131</v>
      </c>
      <c r="B2" s="664" t="s">
        <v>2</v>
      </c>
      <c r="C2" s="664" t="s">
        <v>3</v>
      </c>
      <c r="E2" s="354" t="s">
        <v>2</v>
      </c>
      <c r="F2" s="355" t="s">
        <v>3</v>
      </c>
    </row>
    <row r="3" spans="1:6" ht="18.75" customHeight="1" thickTop="1" thickBot="1" x14ac:dyDescent="0.3">
      <c r="A3" s="44" t="s">
        <v>487</v>
      </c>
      <c r="B3" s="80"/>
      <c r="C3" s="80"/>
      <c r="E3" s="386"/>
      <c r="F3" s="387"/>
    </row>
    <row r="4" spans="1:6" ht="18.75" customHeight="1" thickBot="1" x14ac:dyDescent="0.3">
      <c r="A4" s="14"/>
      <c r="B4" s="80"/>
      <c r="C4" s="80"/>
      <c r="E4" s="386"/>
      <c r="F4" s="387"/>
    </row>
    <row r="5" spans="1:6" ht="18.75" customHeight="1" thickBot="1" x14ac:dyDescent="0.3">
      <c r="A5" s="14"/>
      <c r="B5" s="80"/>
      <c r="C5" s="80"/>
      <c r="E5" s="386"/>
      <c r="F5" s="387"/>
    </row>
    <row r="6" spans="1:6" ht="18.75" customHeight="1" thickBot="1" x14ac:dyDescent="0.3">
      <c r="A6" s="44" t="s">
        <v>290</v>
      </c>
      <c r="B6" s="80"/>
      <c r="C6" s="80"/>
      <c r="E6" s="386"/>
      <c r="F6" s="387"/>
    </row>
    <row r="7" spans="1:6" ht="18.75" customHeight="1" thickBot="1" x14ac:dyDescent="0.3">
      <c r="A7" s="14"/>
      <c r="B7" s="80"/>
      <c r="C7" s="80"/>
      <c r="E7" s="386"/>
      <c r="F7" s="387"/>
    </row>
    <row r="8" spans="1:6" ht="18.75" customHeight="1" thickBot="1" x14ac:dyDescent="0.3">
      <c r="A8" s="14"/>
      <c r="B8" s="80"/>
      <c r="C8" s="80"/>
      <c r="E8" s="386"/>
      <c r="F8" s="387"/>
    </row>
    <row r="9" spans="1:6" ht="18.75" customHeight="1" thickBot="1" x14ac:dyDescent="0.3">
      <c r="A9" s="14"/>
      <c r="B9" s="80"/>
      <c r="C9" s="80"/>
      <c r="E9" s="386"/>
      <c r="F9" s="387"/>
    </row>
    <row r="10" spans="1:6" ht="18.75" customHeight="1" thickBot="1" x14ac:dyDescent="0.3">
      <c r="A10" s="44" t="s">
        <v>291</v>
      </c>
      <c r="B10" s="80"/>
      <c r="C10" s="80"/>
      <c r="E10" s="346">
        <f>B10-SUM('P&amp;L old'!$D$35,'P&amp;L old'!$D$37,'P&amp;L old'!$D$41,'P&amp;L old'!$D$43,'P&amp;L old'!$D$46,'P&amp;L old'!$D$48,'P&amp;L old'!$D$50,'P&amp;L old'!$D$52)</f>
        <v>0</v>
      </c>
      <c r="F10" s="349">
        <f>C10-SUM('P&amp;L old'!$E$35,'P&amp;L old'!$E$37,'P&amp;L old'!$E$41,'P&amp;L old'!$E$43,'P&amp;L old'!$E$46,'P&amp;L old'!$E$48,'P&amp;L old'!$E$50,'P&amp;L old'!$E$52)</f>
        <v>0</v>
      </c>
    </row>
    <row r="11" spans="1:6" ht="18.75" customHeight="1" thickBot="1" x14ac:dyDescent="0.3">
      <c r="A11" s="128" t="s">
        <v>292</v>
      </c>
      <c r="B11" s="125"/>
      <c r="C11" s="125"/>
      <c r="E11" s="346">
        <f>B11-'P&amp;L old'!$D$48</f>
        <v>0</v>
      </c>
      <c r="F11" s="349">
        <f>C11-'P&amp;L old'!$E$48</f>
        <v>0</v>
      </c>
    </row>
    <row r="12" spans="1:6" ht="18.75" customHeight="1" thickBot="1" x14ac:dyDescent="0.3">
      <c r="A12" s="14" t="s">
        <v>293</v>
      </c>
      <c r="B12" s="80"/>
      <c r="C12" s="80"/>
    </row>
    <row r="13" spans="1:6" ht="18.75" customHeight="1" thickBot="1" x14ac:dyDescent="0.3">
      <c r="A13" s="128" t="s">
        <v>294</v>
      </c>
      <c r="B13" s="125"/>
      <c r="C13" s="125"/>
    </row>
    <row r="14" spans="1:6" ht="18.75" customHeight="1" thickBot="1" x14ac:dyDescent="0.3">
      <c r="A14" s="14"/>
      <c r="B14" s="80"/>
      <c r="C14" s="80"/>
    </row>
    <row r="15" spans="1:6" ht="18.75" customHeight="1" thickBot="1" x14ac:dyDescent="0.3">
      <c r="A15" s="14"/>
      <c r="B15" s="80"/>
      <c r="C15" s="80"/>
    </row>
    <row r="16" spans="1:6" ht="18.75" customHeight="1" thickBot="1" x14ac:dyDescent="0.3">
      <c r="A16" s="14"/>
      <c r="B16" s="80"/>
      <c r="C16" s="80"/>
    </row>
    <row r="17" spans="1:6" ht="18.75" customHeight="1" thickBot="1" x14ac:dyDescent="0.3">
      <c r="A17" s="44" t="s">
        <v>295</v>
      </c>
      <c r="B17" s="80"/>
      <c r="C17" s="80"/>
      <c r="E17" s="346">
        <f>B17-'P&amp;L old'!$D$60</f>
        <v>0</v>
      </c>
      <c r="F17" s="349">
        <f>C17-'P&amp;L old'!$E$60</f>
        <v>0</v>
      </c>
    </row>
    <row r="18" spans="1:6" ht="18.75" customHeight="1" thickBot="1" x14ac:dyDescent="0.3">
      <c r="A18" s="122"/>
      <c r="B18" s="126"/>
      <c r="C18" s="126"/>
    </row>
    <row r="19" spans="1:6" ht="18.75" customHeight="1" thickBot="1" x14ac:dyDescent="0.3">
      <c r="A19" s="101"/>
      <c r="B19" s="127"/>
      <c r="C19" s="127"/>
    </row>
    <row r="20" spans="1:6" ht="15.75" thickTop="1" x14ac:dyDescent="0.25">
      <c r="A20" s="99"/>
      <c r="B20" s="20"/>
      <c r="C20" s="20"/>
    </row>
  </sheetData>
  <mergeCells count="1">
    <mergeCell ref="E1:F1"/>
  </mergeCells>
  <conditionalFormatting sqref="E1">
    <cfRule type="cellIs" priority="3" stopIfTrue="1" operator="greaterThan">
      <formula>0</formula>
    </cfRule>
  </conditionalFormatting>
  <conditionalFormatting sqref="E10:F17">
    <cfRule type="cellIs" dxfId="66" priority="1" operator="lessThan">
      <formula>0</formula>
    </cfRule>
    <cfRule type="cellIs" dxfId="65" priority="2"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5" x14ac:dyDescent="0.25"/>
  <cols>
    <col min="1" max="1" width="27.85546875" customWidth="1"/>
    <col min="2" max="3" width="29.42578125" customWidth="1"/>
    <col min="4" max="4" width="17.42578125" customWidth="1"/>
    <col min="5" max="5" width="29.7109375" style="343" customWidth="1"/>
    <col min="6" max="6" width="29.7109375" style="348" customWidth="1"/>
    <col min="7" max="7" width="4.7109375" customWidth="1"/>
    <col min="8" max="8" width="26.5703125" style="343" customWidth="1"/>
    <col min="9" max="9" width="30.28515625" style="348" customWidth="1"/>
    <col min="10" max="10" width="13" customWidth="1"/>
  </cols>
  <sheetData>
    <row r="1" spans="1:9" ht="17.25" thickBot="1" x14ac:dyDescent="0.35">
      <c r="A1" s="1" t="s">
        <v>296</v>
      </c>
      <c r="E1" s="1535" t="s">
        <v>1056</v>
      </c>
      <c r="F1" s="1536"/>
      <c r="G1" s="347"/>
      <c r="H1" s="1520" t="s">
        <v>1058</v>
      </c>
      <c r="I1" s="1522"/>
    </row>
    <row r="2" spans="1:9" ht="26.25" customHeight="1" thickTop="1" thickBot="1" x14ac:dyDescent="0.3">
      <c r="A2" s="59" t="s">
        <v>131</v>
      </c>
      <c r="B2" s="38" t="s">
        <v>2</v>
      </c>
      <c r="C2" s="38" t="s">
        <v>3</v>
      </c>
      <c r="E2" s="59" t="s">
        <v>2</v>
      </c>
      <c r="F2" s="177" t="s">
        <v>3</v>
      </c>
      <c r="H2" s="59" t="s">
        <v>2</v>
      </c>
      <c r="I2" s="177" t="s">
        <v>3</v>
      </c>
    </row>
    <row r="3" spans="1:9" ht="18.75" customHeight="1" thickTop="1" thickBot="1" x14ac:dyDescent="0.3">
      <c r="A3" s="71" t="s">
        <v>297</v>
      </c>
      <c r="B3" s="80"/>
      <c r="C3" s="80"/>
      <c r="H3" s="346">
        <f>B3+B4-'P&amp;L old'!$D$13</f>
        <v>0</v>
      </c>
      <c r="I3" s="363">
        <f>C3+C4-'P&amp;L old'!$E$13</f>
        <v>0</v>
      </c>
    </row>
    <row r="4" spans="1:9" ht="18.75" customHeight="1" thickBot="1" x14ac:dyDescent="0.3">
      <c r="A4" s="71" t="s">
        <v>298</v>
      </c>
      <c r="B4" s="80"/>
      <c r="C4" s="80"/>
      <c r="H4" s="346">
        <f>H3</f>
        <v>0</v>
      </c>
      <c r="I4" s="349">
        <f>I3</f>
        <v>0</v>
      </c>
    </row>
    <row r="5" spans="1:9" ht="18.75" customHeight="1" thickBot="1" x14ac:dyDescent="0.3">
      <c r="A5" s="71" t="s">
        <v>299</v>
      </c>
      <c r="B5" s="80"/>
      <c r="C5" s="80"/>
      <c r="H5" s="346">
        <f>B5-'P&amp;L old'!$D$9</f>
        <v>0</v>
      </c>
      <c r="I5" s="349">
        <f>C5-'P&amp;L old'!$E$9</f>
        <v>0</v>
      </c>
    </row>
    <row r="6" spans="1:9" ht="18.75" customHeight="1" thickBot="1" x14ac:dyDescent="0.3">
      <c r="A6" s="71" t="s">
        <v>300</v>
      </c>
      <c r="B6" s="80"/>
      <c r="C6" s="80"/>
      <c r="H6" s="386"/>
      <c r="I6" s="387"/>
    </row>
    <row r="7" spans="1:9" ht="18.75" customHeight="1" thickBot="1" x14ac:dyDescent="0.3">
      <c r="A7" s="71" t="s">
        <v>301</v>
      </c>
      <c r="B7" s="80"/>
      <c r="C7" s="80"/>
      <c r="H7" s="346">
        <f>B7-'P&amp;L old'!$D$27</f>
        <v>0</v>
      </c>
      <c r="I7" s="349">
        <f>C7-'P&amp;L old'!$E$27</f>
        <v>0</v>
      </c>
    </row>
    <row r="8" spans="1:9" ht="18.75" customHeight="1" thickBot="1" x14ac:dyDescent="0.3">
      <c r="A8" s="14" t="s">
        <v>302</v>
      </c>
      <c r="B8" s="80"/>
      <c r="C8" s="80"/>
      <c r="H8" s="386"/>
      <c r="I8" s="387"/>
    </row>
    <row r="9" spans="1:9" ht="18.75" customHeight="1" thickBot="1" x14ac:dyDescent="0.3">
      <c r="A9" s="72" t="s">
        <v>303</v>
      </c>
      <c r="B9" s="78">
        <f>SUM(B3:B8)</f>
        <v>0</v>
      </c>
      <c r="C9" s="78">
        <f>SUM(C3:C8)</f>
        <v>0</v>
      </c>
      <c r="E9" s="346">
        <f>SUM(B3:B8)-B9</f>
        <v>0</v>
      </c>
      <c r="F9" s="348">
        <f>SUM(C3:C8)-C9</f>
        <v>0</v>
      </c>
      <c r="H9" s="386"/>
      <c r="I9" s="387"/>
    </row>
    <row r="10" spans="1:9" ht="15.75" thickTop="1" x14ac:dyDescent="0.25">
      <c r="H10" s="346"/>
      <c r="I10" s="349"/>
    </row>
  </sheetData>
  <mergeCells count="2">
    <mergeCell ref="H1:I1"/>
    <mergeCell ref="E1:F1"/>
  </mergeCells>
  <conditionalFormatting sqref="H1">
    <cfRule type="cellIs" priority="5" stopIfTrue="1" operator="greaterThan">
      <formula>0</formula>
    </cfRule>
  </conditionalFormatting>
  <conditionalFormatting sqref="H3:I10">
    <cfRule type="cellIs" dxfId="64" priority="3" operator="lessThan">
      <formula>0</formula>
    </cfRule>
    <cfRule type="cellIs" dxfId="63" priority="4" operator="greaterThan">
      <formula>0</formula>
    </cfRule>
  </conditionalFormatting>
  <conditionalFormatting sqref="E9:F9">
    <cfRule type="cellIs" dxfId="62" priority="1" operator="lessThan">
      <formula>0</formula>
    </cfRule>
    <cfRule type="cellIs" dxfId="61" priority="2"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5" x14ac:dyDescent="0.25"/>
  <cols>
    <col min="1" max="1" width="27.85546875" customWidth="1"/>
    <col min="2" max="3" width="29.42578125" customWidth="1"/>
    <col min="4" max="4" width="17.42578125" customWidth="1"/>
    <col min="5" max="5" width="29.7109375" style="343" customWidth="1"/>
    <col min="6" max="6" width="29.7109375" style="348" customWidth="1"/>
    <col min="7" max="7" width="4.7109375" customWidth="1"/>
    <col min="8" max="8" width="26.5703125" style="343" customWidth="1"/>
    <col min="9" max="9" width="30.28515625" style="348" customWidth="1"/>
  </cols>
  <sheetData>
    <row r="1" spans="1:9" ht="17.25" thickBot="1" x14ac:dyDescent="0.35">
      <c r="A1" s="1" t="s">
        <v>304</v>
      </c>
      <c r="E1" s="1535" t="s">
        <v>1056</v>
      </c>
      <c r="F1" s="1536"/>
      <c r="G1" s="347"/>
      <c r="H1" s="1520" t="s">
        <v>1058</v>
      </c>
      <c r="I1" s="1522"/>
    </row>
    <row r="2" spans="1:9" ht="26.25" customHeight="1" thickTop="1" thickBot="1" x14ac:dyDescent="0.3">
      <c r="A2" s="59" t="s">
        <v>131</v>
      </c>
      <c r="B2" s="38" t="s">
        <v>2</v>
      </c>
      <c r="C2" s="38" t="s">
        <v>3</v>
      </c>
      <c r="E2" s="59" t="s">
        <v>2</v>
      </c>
      <c r="F2" s="177" t="s">
        <v>3</v>
      </c>
      <c r="H2" s="59" t="s">
        <v>2</v>
      </c>
      <c r="I2" s="177" t="s">
        <v>3</v>
      </c>
    </row>
    <row r="3" spans="1:9" ht="20.25" customHeight="1" thickTop="1" thickBot="1" x14ac:dyDescent="0.3">
      <c r="A3" s="44" t="s">
        <v>305</v>
      </c>
      <c r="B3" s="80"/>
      <c r="C3" s="80"/>
      <c r="E3" s="346">
        <f>SUM(B4,B10)-B3</f>
        <v>0</v>
      </c>
      <c r="F3" s="349">
        <f>SUM(C4,C10)-C3</f>
        <v>0</v>
      </c>
      <c r="H3" s="346">
        <f>B3-'P&amp;L old'!$D$18</f>
        <v>0</v>
      </c>
      <c r="I3" s="349">
        <f>C3-'P&amp;L old'!$E$18</f>
        <v>0</v>
      </c>
    </row>
    <row r="4" spans="1:9" ht="20.25" customHeight="1" thickBot="1" x14ac:dyDescent="0.3">
      <c r="A4" s="128" t="s">
        <v>306</v>
      </c>
      <c r="B4" s="125"/>
      <c r="C4" s="125"/>
      <c r="E4" s="346">
        <f>SUM(B5:B9)-B4</f>
        <v>0</v>
      </c>
      <c r="F4" s="349">
        <f>SUM(C5:C9)-C4</f>
        <v>0</v>
      </c>
      <c r="H4" s="346"/>
      <c r="I4" s="349"/>
    </row>
    <row r="5" spans="1:9" ht="20.25" customHeight="1" thickBot="1" x14ac:dyDescent="0.3">
      <c r="A5" s="14" t="s">
        <v>307</v>
      </c>
      <c r="B5" s="80"/>
      <c r="C5" s="80"/>
      <c r="F5" s="349"/>
      <c r="H5" s="388"/>
      <c r="I5" s="389"/>
    </row>
    <row r="6" spans="1:9" ht="20.25" customHeight="1" thickBot="1" x14ac:dyDescent="0.3">
      <c r="A6" s="14" t="s">
        <v>308</v>
      </c>
      <c r="B6" s="80"/>
      <c r="C6" s="80"/>
      <c r="F6" s="349"/>
      <c r="H6" s="390"/>
      <c r="I6" s="391"/>
    </row>
    <row r="7" spans="1:9" ht="20.25" customHeight="1" thickBot="1" x14ac:dyDescent="0.3">
      <c r="A7" s="14" t="s">
        <v>309</v>
      </c>
      <c r="B7" s="80"/>
      <c r="C7" s="80"/>
      <c r="F7" s="349"/>
      <c r="H7" s="388"/>
      <c r="I7" s="389"/>
    </row>
    <row r="8" spans="1:9" ht="20.25" customHeight="1" thickBot="1" x14ac:dyDescent="0.3">
      <c r="A8" s="14" t="s">
        <v>310</v>
      </c>
      <c r="B8" s="80"/>
      <c r="C8" s="80"/>
      <c r="F8" s="349"/>
      <c r="H8" s="390"/>
      <c r="I8" s="391"/>
    </row>
    <row r="9" spans="1:9" ht="20.25" customHeight="1" thickBot="1" x14ac:dyDescent="0.3">
      <c r="A9" s="14" t="s">
        <v>311</v>
      </c>
      <c r="B9" s="80"/>
      <c r="C9" s="80"/>
      <c r="E9" s="346"/>
      <c r="F9" s="349"/>
      <c r="H9" s="390"/>
      <c r="I9" s="391"/>
    </row>
    <row r="10" spans="1:9" ht="20.25" customHeight="1" thickBot="1" x14ac:dyDescent="0.3">
      <c r="A10" s="128" t="s">
        <v>312</v>
      </c>
      <c r="B10" s="125"/>
      <c r="C10" s="125"/>
      <c r="E10" s="346">
        <f>SUM(B11:B13)-B10</f>
        <v>0</v>
      </c>
      <c r="F10" s="349">
        <f>SUM(C11:C13)-C10</f>
        <v>0</v>
      </c>
      <c r="H10" s="388"/>
      <c r="I10" s="389"/>
    </row>
    <row r="11" spans="1:9" ht="20.25" customHeight="1" thickBot="1" x14ac:dyDescent="0.3">
      <c r="A11" s="14"/>
      <c r="B11" s="80"/>
      <c r="C11" s="80"/>
      <c r="F11" s="349"/>
    </row>
    <row r="12" spans="1:9" ht="20.25" customHeight="1" thickBot="1" x14ac:dyDescent="0.3">
      <c r="A12" s="14"/>
      <c r="B12" s="80"/>
      <c r="C12" s="80"/>
      <c r="F12" s="349"/>
    </row>
    <row r="13" spans="1:9" ht="20.25" customHeight="1" thickBot="1" x14ac:dyDescent="0.3">
      <c r="A13" s="14"/>
      <c r="B13" s="80"/>
      <c r="C13" s="80"/>
      <c r="F13" s="349"/>
    </row>
    <row r="14" spans="1:9" ht="20.25" customHeight="1" thickBot="1" x14ac:dyDescent="0.3">
      <c r="A14" s="44" t="s">
        <v>313</v>
      </c>
      <c r="B14" s="80"/>
      <c r="C14" s="80"/>
      <c r="E14" s="346">
        <f>SUM(B15:B18)-B14</f>
        <v>0</v>
      </c>
      <c r="F14" s="349">
        <f>SUM(C15:C18)-C14</f>
        <v>0</v>
      </c>
    </row>
    <row r="15" spans="1:9" ht="20.25" customHeight="1" thickBot="1" x14ac:dyDescent="0.3">
      <c r="A15" s="14"/>
      <c r="B15" s="80"/>
      <c r="C15" s="80"/>
      <c r="F15" s="349"/>
    </row>
    <row r="16" spans="1:9" ht="20.25" customHeight="1" thickBot="1" x14ac:dyDescent="0.3">
      <c r="A16" s="14"/>
      <c r="B16" s="80"/>
      <c r="C16" s="80"/>
      <c r="F16" s="349"/>
    </row>
    <row r="17" spans="1:9" ht="20.25" customHeight="1" thickBot="1" x14ac:dyDescent="0.3">
      <c r="A17" s="14"/>
      <c r="B17" s="80"/>
      <c r="C17" s="80"/>
      <c r="F17" s="349"/>
    </row>
    <row r="18" spans="1:9" ht="20.25" customHeight="1" thickBot="1" x14ac:dyDescent="0.3">
      <c r="A18" s="14"/>
      <c r="B18" s="80"/>
      <c r="C18" s="80"/>
      <c r="F18" s="349"/>
    </row>
    <row r="19" spans="1:9" ht="20.25" customHeight="1" thickBot="1" x14ac:dyDescent="0.3">
      <c r="A19" s="44" t="s">
        <v>314</v>
      </c>
      <c r="B19" s="80"/>
      <c r="C19" s="80"/>
      <c r="E19" s="346">
        <f>SUM(B20,B22)-B19</f>
        <v>0</v>
      </c>
      <c r="F19" s="349">
        <f>SUM(C20,C22)-C19</f>
        <v>0</v>
      </c>
      <c r="H19" s="346">
        <f>B19-SUM('P&amp;L old'!$D$36,'P&amp;L old'!$D$42,'P&amp;L old'!$D$44,'P&amp;L old'!$D$45,'P&amp;L old'!$D$47,'P&amp;L old'!$D$49,'P&amp;L old'!$D$51,'P&amp;L old'!$D$53)</f>
        <v>0</v>
      </c>
      <c r="I19" s="349">
        <f>C19-SUM('P&amp;L old'!$E$36,'P&amp;L old'!$E$42,'P&amp;L old'!$E$44,'P&amp;L old'!$E$45,'P&amp;L old'!$E$47,'P&amp;L old'!$E$49,'P&amp;L old'!$E$51,'P&amp;L old'!$E$53)</f>
        <v>0</v>
      </c>
    </row>
    <row r="20" spans="1:9" ht="20.25" customHeight="1" thickBot="1" x14ac:dyDescent="0.3">
      <c r="A20" s="128" t="s">
        <v>315</v>
      </c>
      <c r="B20" s="125"/>
      <c r="C20" s="125"/>
      <c r="E20" s="346"/>
      <c r="F20" s="349"/>
      <c r="H20" s="346">
        <f>B20-'P&amp;L old'!$D$49</f>
        <v>0</v>
      </c>
      <c r="I20" s="349">
        <f>C20-'P&amp;L old'!$E$49</f>
        <v>0</v>
      </c>
    </row>
    <row r="21" spans="1:9" ht="20.25" customHeight="1" thickBot="1" x14ac:dyDescent="0.3">
      <c r="A21" s="14" t="s">
        <v>316</v>
      </c>
      <c r="B21" s="80"/>
      <c r="C21" s="80"/>
      <c r="F21" s="349"/>
    </row>
    <row r="22" spans="1:9" ht="20.25" customHeight="1" thickBot="1" x14ac:dyDescent="0.3">
      <c r="A22" s="128" t="s">
        <v>317</v>
      </c>
      <c r="B22" s="125"/>
      <c r="C22" s="125"/>
      <c r="E22" s="346">
        <f>SUM(B23:B24)-B22</f>
        <v>0</v>
      </c>
      <c r="F22" s="349">
        <f>SUM(C23:C24)-C22</f>
        <v>0</v>
      </c>
    </row>
    <row r="23" spans="1:9" ht="20.25" customHeight="1" thickBot="1" x14ac:dyDescent="0.3">
      <c r="A23" s="14"/>
      <c r="B23" s="80"/>
      <c r="C23" s="80"/>
      <c r="F23" s="349"/>
    </row>
    <row r="24" spans="1:9" ht="20.25" customHeight="1" thickBot="1" x14ac:dyDescent="0.3">
      <c r="A24" s="14"/>
      <c r="B24" s="80"/>
      <c r="C24" s="80"/>
      <c r="F24" s="349"/>
    </row>
    <row r="25" spans="1:9" ht="20.25" customHeight="1" thickBot="1" x14ac:dyDescent="0.3">
      <c r="A25" s="104" t="s">
        <v>318</v>
      </c>
      <c r="B25" s="126"/>
      <c r="C25" s="126"/>
      <c r="E25" s="346">
        <f>SUM(B26:B27)-B25</f>
        <v>0</v>
      </c>
      <c r="F25" s="349">
        <f>SUM(C26:C27)-C25</f>
        <v>0</v>
      </c>
      <c r="H25" s="346">
        <f>B25-'P&amp;L old'!$D$61</f>
        <v>0</v>
      </c>
      <c r="I25" s="349">
        <f>C25-'P&amp;L old'!$E$61</f>
        <v>0</v>
      </c>
    </row>
    <row r="26" spans="1:9" ht="20.25" customHeight="1" thickBot="1" x14ac:dyDescent="0.3">
      <c r="A26" s="105"/>
      <c r="B26" s="121"/>
      <c r="C26" s="121"/>
      <c r="F26" s="349"/>
    </row>
    <row r="27" spans="1:9" ht="20.25" customHeight="1" thickBot="1" x14ac:dyDescent="0.3">
      <c r="A27" s="25"/>
      <c r="B27" s="78"/>
      <c r="C27" s="78"/>
      <c r="F27" s="349"/>
    </row>
    <row r="28" spans="1:9" ht="17.25" thickTop="1" x14ac:dyDescent="0.3">
      <c r="A28" s="1"/>
      <c r="F28" s="349"/>
    </row>
  </sheetData>
  <mergeCells count="2">
    <mergeCell ref="E1:F1"/>
    <mergeCell ref="H1:I1"/>
  </mergeCells>
  <conditionalFormatting sqref="H1">
    <cfRule type="cellIs" priority="17" stopIfTrue="1" operator="greaterThan">
      <formula>0</formula>
    </cfRule>
  </conditionalFormatting>
  <conditionalFormatting sqref="H3:I10">
    <cfRule type="cellIs" dxfId="60" priority="15" operator="lessThan">
      <formula>0</formula>
    </cfRule>
    <cfRule type="cellIs" dxfId="59" priority="16" operator="greaterThan">
      <formula>0</formula>
    </cfRule>
  </conditionalFormatting>
  <conditionalFormatting sqref="E9:F9">
    <cfRule type="cellIs" dxfId="58" priority="13" operator="lessThan">
      <formula>0</formula>
    </cfRule>
    <cfRule type="cellIs" dxfId="57" priority="14" operator="greaterThan">
      <formula>0</formula>
    </cfRule>
  </conditionalFormatting>
  <conditionalFormatting sqref="F3">
    <cfRule type="cellIs" dxfId="56" priority="11" operator="lessThan">
      <formula>0</formula>
    </cfRule>
    <cfRule type="cellIs" dxfId="55" priority="12" operator="greaterThan">
      <formula>0</formula>
    </cfRule>
  </conditionalFormatting>
  <conditionalFormatting sqref="F4:F28">
    <cfRule type="cellIs" dxfId="54" priority="9" operator="lessThan">
      <formula>0</formula>
    </cfRule>
    <cfRule type="cellIs" dxfId="53" priority="10" operator="greaterThan">
      <formula>0</formula>
    </cfRule>
  </conditionalFormatting>
  <conditionalFormatting sqref="E3:F26">
    <cfRule type="cellIs" priority="8" stopIfTrue="1" operator="greaterThan">
      <formula>0</formula>
    </cfRule>
  </conditionalFormatting>
  <conditionalFormatting sqref="E3:F29">
    <cfRule type="cellIs" dxfId="52" priority="6" operator="lessThan">
      <formula>0</formula>
    </cfRule>
    <cfRule type="cellIs" dxfId="51" priority="7" operator="greaterThan">
      <formula>0</formula>
    </cfRule>
  </conditionalFormatting>
  <conditionalFormatting sqref="F3">
    <cfRule type="cellIs" dxfId="50" priority="4" operator="lessThan">
      <formula>0</formula>
    </cfRule>
    <cfRule type="cellIs" dxfId="49" priority="5" operator="greaterThan">
      <formula>0</formula>
    </cfRule>
  </conditionalFormatting>
  <conditionalFormatting sqref="H3:I29">
    <cfRule type="cellIs" dxfId="48" priority="1" operator="lessThan">
      <formula>0</formula>
    </cfRule>
    <cfRule type="cellIs" dxfId="47"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5" x14ac:dyDescent="0.2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x14ac:dyDescent="0.35">
      <c r="A1" s="1" t="s">
        <v>319</v>
      </c>
    </row>
    <row r="2" spans="1:3" ht="35.25" thickTop="1" thickBot="1" x14ac:dyDescent="0.3">
      <c r="A2" s="59" t="s">
        <v>131</v>
      </c>
      <c r="B2" s="38" t="s">
        <v>2</v>
      </c>
      <c r="C2" s="38" t="s">
        <v>3</v>
      </c>
    </row>
    <row r="3" spans="1:3" ht="29.25" customHeight="1" thickTop="1" thickBot="1" x14ac:dyDescent="0.3">
      <c r="A3" s="122" t="s">
        <v>320</v>
      </c>
      <c r="B3" s="15"/>
      <c r="C3" s="15"/>
    </row>
    <row r="4" spans="1:3" ht="29.25" customHeight="1" thickBot="1" x14ac:dyDescent="0.3">
      <c r="A4" s="129" t="s">
        <v>321</v>
      </c>
      <c r="B4" s="15"/>
      <c r="C4" s="15"/>
    </row>
    <row r="5" spans="1:3" ht="52.5" customHeight="1" thickBot="1" x14ac:dyDescent="0.3">
      <c r="A5" s="119" t="s">
        <v>322</v>
      </c>
      <c r="B5" s="15"/>
      <c r="C5" s="15"/>
    </row>
    <row r="6" spans="1:3" ht="52.5" customHeight="1" thickBot="1" x14ac:dyDescent="0.3">
      <c r="A6" s="14" t="s">
        <v>323</v>
      </c>
      <c r="B6" s="15"/>
      <c r="C6" s="15"/>
    </row>
    <row r="7" spans="1:3" ht="51" customHeight="1" thickBot="1" x14ac:dyDescent="0.3">
      <c r="A7" s="122" t="s">
        <v>324</v>
      </c>
      <c r="B7" s="15"/>
      <c r="C7" s="15"/>
    </row>
    <row r="8" spans="1:3" ht="30.75" customHeight="1" thickBot="1" x14ac:dyDescent="0.3">
      <c r="A8" s="130" t="s">
        <v>325</v>
      </c>
      <c r="B8" s="17"/>
      <c r="C8" s="17"/>
    </row>
    <row r="9" spans="1:3" ht="17.25" thickTop="1" x14ac:dyDescent="0.3">
      <c r="A9" s="1"/>
    </row>
  </sheetData>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5" x14ac:dyDescent="0.25"/>
  <cols>
    <col min="1" max="1" width="22.28515625" customWidth="1"/>
    <col min="2" max="7" width="10.7109375" customWidth="1"/>
    <col min="10" max="10" width="24.28515625" style="343" customWidth="1"/>
    <col min="11" max="11" width="31.140625" style="348" customWidth="1"/>
  </cols>
  <sheetData>
    <row r="1" spans="1:11" ht="17.25" thickBot="1" x14ac:dyDescent="0.35">
      <c r="A1" s="1" t="s">
        <v>326</v>
      </c>
      <c r="J1" s="1520" t="s">
        <v>1058</v>
      </c>
      <c r="K1" s="1522"/>
    </row>
    <row r="2" spans="1:11" ht="35.25" customHeight="1" thickTop="1" thickBot="1" x14ac:dyDescent="0.3">
      <c r="A2" s="1502" t="s">
        <v>131</v>
      </c>
      <c r="B2" s="1504" t="s">
        <v>2</v>
      </c>
      <c r="C2" s="1510"/>
      <c r="D2" s="1505"/>
      <c r="E2" s="1504" t="s">
        <v>3</v>
      </c>
      <c r="F2" s="1510"/>
      <c r="G2" s="1505"/>
      <c r="J2" s="176" t="s">
        <v>2</v>
      </c>
      <c r="K2" s="59" t="s">
        <v>3</v>
      </c>
    </row>
    <row r="3" spans="1:11" s="131" customFormat="1" ht="16.5" thickTop="1" thickBot="1" x14ac:dyDescent="0.3">
      <c r="A3" s="1503"/>
      <c r="B3" s="21" t="s">
        <v>327</v>
      </c>
      <c r="C3" s="21" t="s">
        <v>328</v>
      </c>
      <c r="D3" s="21" t="s">
        <v>329</v>
      </c>
      <c r="E3" s="21" t="s">
        <v>327</v>
      </c>
      <c r="F3" s="21" t="s">
        <v>328</v>
      </c>
      <c r="G3" s="21" t="s">
        <v>329</v>
      </c>
      <c r="J3" s="392"/>
      <c r="K3" s="372"/>
    </row>
    <row r="4" spans="1:11" ht="20.25" customHeight="1" thickTop="1" thickBot="1" x14ac:dyDescent="0.3">
      <c r="A4" s="14" t="s">
        <v>330</v>
      </c>
      <c r="B4" s="79"/>
      <c r="C4" s="106" t="s">
        <v>18</v>
      </c>
      <c r="D4" s="168" t="s">
        <v>18</v>
      </c>
      <c r="E4" s="79"/>
      <c r="F4" s="106" t="s">
        <v>18</v>
      </c>
      <c r="G4" s="168" t="s">
        <v>18</v>
      </c>
      <c r="J4" s="346">
        <f>B4-'P&amp;L old'!$D$55</f>
        <v>0</v>
      </c>
      <c r="K4" s="349">
        <f>E4-'P&amp;L old'!$E$55</f>
        <v>0</v>
      </c>
    </row>
    <row r="5" spans="1:11" ht="20.25" customHeight="1" thickBot="1" x14ac:dyDescent="0.3">
      <c r="A5" s="14" t="s">
        <v>331</v>
      </c>
      <c r="B5" s="106" t="s">
        <v>18</v>
      </c>
      <c r="C5" s="79"/>
      <c r="D5" s="118"/>
      <c r="E5" s="106" t="s">
        <v>18</v>
      </c>
      <c r="F5" s="79"/>
      <c r="G5" s="118"/>
    </row>
    <row r="6" spans="1:11" ht="20.25" customHeight="1" thickBot="1" x14ac:dyDescent="0.3">
      <c r="A6" s="14" t="s">
        <v>332</v>
      </c>
      <c r="B6" s="79"/>
      <c r="C6" s="79"/>
      <c r="D6" s="118"/>
      <c r="E6" s="79"/>
      <c r="F6" s="79"/>
      <c r="G6" s="118"/>
    </row>
    <row r="7" spans="1:11" ht="20.25" customHeight="1" thickBot="1" x14ac:dyDescent="0.3">
      <c r="A7" s="14" t="s">
        <v>333</v>
      </c>
      <c r="B7" s="79"/>
      <c r="C7" s="79"/>
      <c r="D7" s="118"/>
      <c r="E7" s="79"/>
      <c r="F7" s="79"/>
      <c r="G7" s="118"/>
    </row>
    <row r="8" spans="1:11" ht="20.25" customHeight="1" thickBot="1" x14ac:dyDescent="0.3">
      <c r="A8" s="14" t="s">
        <v>334</v>
      </c>
      <c r="B8" s="79"/>
      <c r="C8" s="79"/>
      <c r="D8" s="118"/>
      <c r="E8" s="79"/>
      <c r="F8" s="79"/>
      <c r="G8" s="118"/>
    </row>
    <row r="9" spans="1:11" ht="20.25" customHeight="1" thickBot="1" x14ac:dyDescent="0.3">
      <c r="A9" s="14" t="s">
        <v>14</v>
      </c>
      <c r="B9" s="79"/>
      <c r="C9" s="79"/>
      <c r="D9" s="118"/>
      <c r="E9" s="79"/>
      <c r="F9" s="79"/>
      <c r="G9" s="118"/>
    </row>
    <row r="10" spans="1:11" ht="20.25" customHeight="1" thickBot="1" x14ac:dyDescent="0.3">
      <c r="A10" s="14" t="s">
        <v>335</v>
      </c>
      <c r="B10" s="106" t="s">
        <v>18</v>
      </c>
      <c r="C10" s="79"/>
      <c r="D10" s="118"/>
      <c r="E10" s="106" t="s">
        <v>18</v>
      </c>
      <c r="F10" s="79"/>
      <c r="G10" s="118"/>
      <c r="J10" s="346">
        <f>C10-'P&amp;L old'!$D$57-'P&amp;L old'!$D$64</f>
        <v>0</v>
      </c>
      <c r="K10" s="349">
        <f>F10-'P&amp;L old'!$E$57-'P&amp;L old'!$E$64</f>
        <v>0</v>
      </c>
    </row>
    <row r="11" spans="1:11" ht="20.25" customHeight="1" thickBot="1" x14ac:dyDescent="0.3">
      <c r="A11" s="14" t="s">
        <v>336</v>
      </c>
      <c r="B11" s="106" t="s">
        <v>18</v>
      </c>
      <c r="C11" s="79"/>
      <c r="D11" s="118"/>
      <c r="E11" s="106" t="s">
        <v>18</v>
      </c>
      <c r="F11" s="79"/>
      <c r="G11" s="118"/>
      <c r="J11" s="346">
        <f>C11-'P&amp;L old'!$D$58-'P&amp;L old'!$D$65</f>
        <v>0</v>
      </c>
      <c r="K11" s="349">
        <f>F11-'P&amp;L old'!$E$58-'P&amp;L old'!$E$65</f>
        <v>0</v>
      </c>
    </row>
    <row r="12" spans="1:11" ht="20.25" customHeight="1" thickBot="1" x14ac:dyDescent="0.3">
      <c r="A12" s="16" t="s">
        <v>337</v>
      </c>
      <c r="B12" s="107" t="s">
        <v>18</v>
      </c>
      <c r="C12" s="85">
        <f>C10+C11</f>
        <v>0</v>
      </c>
      <c r="D12" s="167"/>
      <c r="E12" s="107" t="s">
        <v>18</v>
      </c>
      <c r="F12" s="85">
        <f>F10+F11</f>
        <v>0</v>
      </c>
      <c r="G12" s="167"/>
      <c r="J12" s="346">
        <f>C12-'P&amp;L old'!$D$56-'P&amp;L old'!$D$63</f>
        <v>0</v>
      </c>
      <c r="K12" s="349">
        <f>F12-'P&amp;L old'!$E$56-'P&amp;L old'!$E$63</f>
        <v>0</v>
      </c>
    </row>
    <row r="13" spans="1:11" ht="15.75" thickTop="1" x14ac:dyDescent="0.25"/>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46" priority="1" operator="lessThan">
      <formula>0</formula>
    </cfRule>
    <cfRule type="cellIs" dxfId="45" priority="2" operator="greaterThan">
      <formula>0</formula>
    </cfRule>
  </conditionalFormatting>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5" x14ac:dyDescent="0.25"/>
  <cols>
    <col min="1" max="1" width="17.7109375" customWidth="1"/>
    <col min="2" max="7" width="11.42578125" customWidth="1"/>
  </cols>
  <sheetData>
    <row r="1" spans="1:9" ht="17.25" thickBot="1" x14ac:dyDescent="0.35">
      <c r="A1" s="1" t="s">
        <v>371</v>
      </c>
    </row>
    <row r="2" spans="1:9" ht="25.5" customHeight="1" thickTop="1" thickBot="1" x14ac:dyDescent="0.3">
      <c r="A2" s="1525" t="s">
        <v>372</v>
      </c>
      <c r="B2" s="1523" t="s">
        <v>373</v>
      </c>
      <c r="C2" s="1537"/>
      <c r="D2" s="1537"/>
      <c r="E2" s="1523" t="s">
        <v>374</v>
      </c>
      <c r="F2" s="1537"/>
      <c r="G2" s="1524"/>
      <c r="H2" s="20"/>
      <c r="I2" s="20"/>
    </row>
    <row r="3" spans="1:9" ht="20.25" customHeight="1" thickTop="1" thickBot="1" x14ac:dyDescent="0.3">
      <c r="A3" s="1526"/>
      <c r="B3" s="59" t="s">
        <v>375</v>
      </c>
      <c r="C3" s="59" t="s">
        <v>376</v>
      </c>
      <c r="D3" s="668" t="s">
        <v>377</v>
      </c>
      <c r="E3" s="59" t="s">
        <v>375</v>
      </c>
      <c r="F3" s="59" t="s">
        <v>376</v>
      </c>
      <c r="G3" s="59" t="s">
        <v>377</v>
      </c>
      <c r="H3" s="20"/>
      <c r="I3" s="20"/>
    </row>
    <row r="4" spans="1:9" ht="20.25" customHeight="1" thickTop="1" thickBot="1" x14ac:dyDescent="0.3">
      <c r="A4" s="1526"/>
      <c r="B4" s="1538" t="s">
        <v>378</v>
      </c>
      <c r="C4" s="1539"/>
      <c r="D4" s="1539"/>
      <c r="E4" s="1538" t="s">
        <v>378</v>
      </c>
      <c r="F4" s="1539"/>
      <c r="G4" s="1542"/>
      <c r="H4" s="20"/>
      <c r="I4" s="20"/>
    </row>
    <row r="5" spans="1:9" ht="24.75" customHeight="1" thickBot="1" x14ac:dyDescent="0.3">
      <c r="A5" s="1527"/>
      <c r="B5" s="1543" t="s">
        <v>379</v>
      </c>
      <c r="C5" s="1544"/>
      <c r="D5" s="1544"/>
      <c r="E5" s="1543" t="s">
        <v>379</v>
      </c>
      <c r="F5" s="1544"/>
      <c r="G5" s="1545"/>
      <c r="H5" s="20"/>
      <c r="I5" s="20"/>
    </row>
    <row r="6" spans="1:9" ht="20.25" customHeight="1" thickTop="1" thickBot="1" x14ac:dyDescent="0.3">
      <c r="A6" s="1546" t="s">
        <v>380</v>
      </c>
      <c r="B6" s="79"/>
      <c r="C6" s="169"/>
      <c r="D6" s="144"/>
      <c r="E6" s="79"/>
      <c r="F6" s="144"/>
      <c r="G6" s="77"/>
      <c r="H6" s="20"/>
      <c r="I6" s="20"/>
    </row>
    <row r="7" spans="1:9" ht="20.25" customHeight="1" thickBot="1" x14ac:dyDescent="0.3">
      <c r="A7" s="1547"/>
      <c r="B7" s="79"/>
      <c r="C7" s="170"/>
      <c r="D7" s="120"/>
      <c r="E7" s="79"/>
      <c r="F7" s="120"/>
      <c r="G7" s="121"/>
      <c r="H7" s="20"/>
      <c r="I7" s="20"/>
    </row>
    <row r="8" spans="1:9" ht="20.25" customHeight="1" thickBot="1" x14ac:dyDescent="0.3">
      <c r="A8" s="1540" t="s">
        <v>381</v>
      </c>
      <c r="B8" s="79"/>
      <c r="C8" s="170"/>
      <c r="D8" s="120"/>
      <c r="E8" s="79"/>
      <c r="F8" s="120"/>
      <c r="G8" s="121"/>
      <c r="H8" s="20"/>
      <c r="I8" s="20"/>
    </row>
    <row r="9" spans="1:9" ht="20.25" customHeight="1" thickBot="1" x14ac:dyDescent="0.3">
      <c r="A9" s="1541"/>
      <c r="B9" s="79"/>
      <c r="C9" s="170"/>
      <c r="D9" s="120"/>
      <c r="E9" s="79"/>
      <c r="F9" s="120"/>
      <c r="G9" s="121"/>
      <c r="H9" s="20"/>
      <c r="I9" s="20"/>
    </row>
    <row r="10" spans="1:9" ht="20.25" customHeight="1" thickTop="1" thickBot="1" x14ac:dyDescent="0.3">
      <c r="A10" s="1546" t="s">
        <v>382</v>
      </c>
      <c r="B10" s="79"/>
      <c r="C10" s="170"/>
      <c r="D10" s="120"/>
      <c r="E10" s="79"/>
      <c r="F10" s="120"/>
      <c r="G10" s="121"/>
      <c r="H10" s="20"/>
      <c r="I10" s="20"/>
    </row>
    <row r="11" spans="1:9" ht="20.25" customHeight="1" thickBot="1" x14ac:dyDescent="0.3">
      <c r="A11" s="1547"/>
      <c r="B11" s="79"/>
      <c r="C11" s="170"/>
      <c r="D11" s="120"/>
      <c r="E11" s="79"/>
      <c r="F11" s="120"/>
      <c r="G11" s="121"/>
      <c r="H11" s="20"/>
      <c r="I11" s="20"/>
    </row>
    <row r="12" spans="1:9" ht="20.25" customHeight="1" thickBot="1" x14ac:dyDescent="0.3">
      <c r="A12" s="1540" t="s">
        <v>383</v>
      </c>
      <c r="B12" s="79"/>
      <c r="C12" s="170"/>
      <c r="D12" s="120"/>
      <c r="E12" s="79"/>
      <c r="F12" s="120"/>
      <c r="G12" s="121"/>
      <c r="H12" s="20"/>
      <c r="I12" s="20"/>
    </row>
    <row r="13" spans="1:9" ht="20.25" customHeight="1" thickBot="1" x14ac:dyDescent="0.3">
      <c r="A13" s="1547"/>
      <c r="B13" s="79"/>
      <c r="C13" s="170"/>
      <c r="D13" s="120"/>
      <c r="E13" s="79"/>
      <c r="F13" s="120"/>
      <c r="G13" s="121"/>
      <c r="H13" s="20"/>
      <c r="I13" s="20"/>
    </row>
    <row r="14" spans="1:9" ht="20.25" customHeight="1" thickBot="1" x14ac:dyDescent="0.3">
      <c r="A14" s="1540" t="s">
        <v>384</v>
      </c>
      <c r="B14" s="79"/>
      <c r="C14" s="170"/>
      <c r="D14" s="120"/>
      <c r="E14" s="79"/>
      <c r="F14" s="120"/>
      <c r="G14" s="121"/>
      <c r="H14" s="20"/>
      <c r="I14" s="20"/>
    </row>
    <row r="15" spans="1:9" ht="20.25" customHeight="1" thickBot="1" x14ac:dyDescent="0.3">
      <c r="A15" s="1541"/>
      <c r="B15" s="79"/>
      <c r="C15" s="170"/>
      <c r="D15" s="120"/>
      <c r="E15" s="79"/>
      <c r="F15" s="120"/>
      <c r="G15" s="121"/>
      <c r="H15" s="20"/>
      <c r="I15" s="20"/>
    </row>
    <row r="16" spans="1:9" ht="20.25" customHeight="1" thickTop="1" thickBot="1" x14ac:dyDescent="0.3">
      <c r="A16" s="1546" t="s">
        <v>385</v>
      </c>
      <c r="B16" s="79"/>
      <c r="C16" s="170"/>
      <c r="D16" s="120"/>
      <c r="E16" s="79"/>
      <c r="F16" s="120"/>
      <c r="G16" s="121"/>
      <c r="H16" s="20"/>
      <c r="I16" s="20"/>
    </row>
    <row r="17" spans="1:9" ht="20.25" customHeight="1" thickBot="1" x14ac:dyDescent="0.3">
      <c r="A17" s="1541"/>
      <c r="B17" s="79"/>
      <c r="C17" s="170"/>
      <c r="D17" s="120"/>
      <c r="E17" s="79"/>
      <c r="F17" s="120"/>
      <c r="G17" s="121"/>
      <c r="H17" s="20"/>
      <c r="I17" s="20"/>
    </row>
    <row r="18" spans="1:9" ht="20.25" customHeight="1" thickTop="1" thickBot="1" x14ac:dyDescent="0.3">
      <c r="A18" s="1546" t="s">
        <v>287</v>
      </c>
      <c r="B18" s="79"/>
      <c r="C18" s="170"/>
      <c r="D18" s="120"/>
      <c r="E18" s="79"/>
      <c r="F18" s="120"/>
      <c r="G18" s="121"/>
      <c r="H18" s="20"/>
      <c r="I18" s="20"/>
    </row>
    <row r="19" spans="1:9" ht="20.25" customHeight="1" thickBot="1" x14ac:dyDescent="0.3">
      <c r="A19" s="1541"/>
      <c r="B19" s="85"/>
      <c r="C19" s="171"/>
      <c r="D19" s="146"/>
      <c r="E19" s="85"/>
      <c r="F19" s="146"/>
      <c r="G19" s="127"/>
      <c r="H19" s="20"/>
      <c r="I19" s="20"/>
    </row>
    <row r="20" spans="1:9" ht="15.75" thickTop="1" x14ac:dyDescent="0.25">
      <c r="A20" s="48"/>
      <c r="B20" s="48"/>
      <c r="C20" s="48"/>
      <c r="D20" s="48"/>
      <c r="E20" s="48"/>
      <c r="F20" s="48"/>
      <c r="G20" s="48"/>
      <c r="H20" s="20"/>
      <c r="I20" s="20"/>
    </row>
    <row r="21" spans="1:9" x14ac:dyDescent="0.25">
      <c r="A21" s="172"/>
      <c r="B21" s="20"/>
      <c r="C21" s="20"/>
      <c r="D21" s="20"/>
      <c r="E21" s="20"/>
      <c r="F21" s="20"/>
      <c r="G21" s="20"/>
      <c r="H21" s="20"/>
      <c r="I21" s="20"/>
    </row>
  </sheetData>
  <mergeCells count="14">
    <mergeCell ref="A18:A19"/>
    <mergeCell ref="A16:A17"/>
    <mergeCell ref="A14:A15"/>
    <mergeCell ref="A12:A13"/>
    <mergeCell ref="A10:A11"/>
    <mergeCell ref="B2:D2"/>
    <mergeCell ref="E2:G2"/>
    <mergeCell ref="B4:D4"/>
    <mergeCell ref="A2:A5"/>
    <mergeCell ref="A8:A9"/>
    <mergeCell ref="E4:G4"/>
    <mergeCell ref="B5:D5"/>
    <mergeCell ref="E5:G5"/>
    <mergeCell ref="A6:A7"/>
  </mergeCell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5" x14ac:dyDescent="0.2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x14ac:dyDescent="0.3">
      <c r="A1" s="1" t="s">
        <v>386</v>
      </c>
    </row>
    <row r="2" spans="1:4" ht="17.25" thickBot="1" x14ac:dyDescent="0.35">
      <c r="A2" s="5" t="s">
        <v>8</v>
      </c>
    </row>
    <row r="3" spans="1:4" ht="19.5" customHeight="1" thickTop="1" thickBot="1" x14ac:dyDescent="0.3">
      <c r="A3" s="1502" t="s">
        <v>387</v>
      </c>
      <c r="B3" s="1502" t="s">
        <v>388</v>
      </c>
      <c r="C3" s="1504" t="s">
        <v>389</v>
      </c>
      <c r="D3" s="1505"/>
    </row>
    <row r="4" spans="1:4" ht="33" customHeight="1" thickTop="1" thickBot="1" x14ac:dyDescent="0.3">
      <c r="A4" s="1503"/>
      <c r="B4" s="1503"/>
      <c r="C4" s="38" t="s">
        <v>2</v>
      </c>
      <c r="D4" s="38" t="s">
        <v>390</v>
      </c>
    </row>
    <row r="5" spans="1:4" ht="18.75" customHeight="1" thickTop="1" thickBot="1" x14ac:dyDescent="0.3">
      <c r="A5" s="132"/>
      <c r="B5" s="135"/>
      <c r="C5" s="80"/>
      <c r="D5" s="80"/>
    </row>
    <row r="6" spans="1:4" ht="18.75" customHeight="1" thickBot="1" x14ac:dyDescent="0.3">
      <c r="A6" s="132"/>
      <c r="B6" s="135"/>
      <c r="C6" s="80"/>
      <c r="D6" s="80"/>
    </row>
    <row r="7" spans="1:4" ht="18.75" customHeight="1" thickBot="1" x14ac:dyDescent="0.3">
      <c r="A7" s="133"/>
      <c r="B7" s="123"/>
      <c r="C7" s="80"/>
      <c r="D7" s="80"/>
    </row>
    <row r="8" spans="1:4" ht="18.75" customHeight="1" thickBot="1" x14ac:dyDescent="0.3">
      <c r="A8" s="133"/>
      <c r="B8" s="123"/>
      <c r="C8" s="80"/>
      <c r="D8" s="80"/>
    </row>
    <row r="9" spans="1:4" ht="18.75" customHeight="1" thickBot="1" x14ac:dyDescent="0.3">
      <c r="A9" s="133"/>
      <c r="B9" s="123"/>
      <c r="C9" s="80"/>
      <c r="D9" s="80"/>
    </row>
    <row r="10" spans="1:4" ht="18.75" customHeight="1" thickBot="1" x14ac:dyDescent="0.3">
      <c r="A10" s="133"/>
      <c r="B10" s="123"/>
      <c r="C10" s="80"/>
      <c r="D10" s="80"/>
    </row>
    <row r="11" spans="1:4" ht="18.75" customHeight="1" thickBot="1" x14ac:dyDescent="0.3">
      <c r="A11" s="133"/>
      <c r="B11" s="123"/>
      <c r="C11" s="80"/>
      <c r="D11" s="80"/>
    </row>
    <row r="12" spans="1:4" ht="18.75" customHeight="1" thickBot="1" x14ac:dyDescent="0.3">
      <c r="A12" s="133"/>
      <c r="B12" s="123"/>
      <c r="C12" s="80"/>
      <c r="D12" s="80"/>
    </row>
    <row r="13" spans="1:4" ht="18.75" customHeight="1" thickBot="1" x14ac:dyDescent="0.3">
      <c r="A13" s="132"/>
      <c r="B13" s="135"/>
      <c r="C13" s="80"/>
      <c r="D13" s="80"/>
    </row>
    <row r="14" spans="1:4" ht="18.75" customHeight="1" thickBot="1" x14ac:dyDescent="0.3">
      <c r="A14" s="134"/>
      <c r="B14" s="124"/>
      <c r="C14" s="78"/>
      <c r="D14" s="78"/>
    </row>
    <row r="15" spans="1:4" ht="15.75" thickTop="1" x14ac:dyDescent="0.25">
      <c r="A15" s="20"/>
      <c r="B15" s="20"/>
      <c r="C15" s="20"/>
      <c r="D15" s="20"/>
    </row>
    <row r="16" spans="1:4" ht="15.75" thickBot="1" x14ac:dyDescent="0.3">
      <c r="A16" s="20" t="s">
        <v>391</v>
      </c>
      <c r="B16" s="20"/>
      <c r="C16" s="20"/>
      <c r="D16" s="20"/>
    </row>
    <row r="17" spans="1:4" ht="19.5" customHeight="1" thickTop="1" thickBot="1" x14ac:dyDescent="0.3">
      <c r="A17" s="1502" t="s">
        <v>488</v>
      </c>
      <c r="B17" s="1502" t="s">
        <v>388</v>
      </c>
      <c r="C17" s="1504" t="s">
        <v>389</v>
      </c>
      <c r="D17" s="1505"/>
    </row>
    <row r="18" spans="1:4" ht="33" customHeight="1" thickTop="1" thickBot="1" x14ac:dyDescent="0.3">
      <c r="A18" s="1503"/>
      <c r="B18" s="1503"/>
      <c r="C18" s="38" t="s">
        <v>2</v>
      </c>
      <c r="D18" s="38" t="s">
        <v>390</v>
      </c>
    </row>
    <row r="19" spans="1:4" ht="18.75" customHeight="1" thickTop="1" thickBot="1" x14ac:dyDescent="0.3">
      <c r="A19" s="108"/>
      <c r="B19" s="123"/>
      <c r="C19" s="80"/>
      <c r="D19" s="80"/>
    </row>
    <row r="20" spans="1:4" ht="18.75" customHeight="1" thickBot="1" x14ac:dyDescent="0.3">
      <c r="A20" s="108"/>
      <c r="B20" s="123"/>
      <c r="C20" s="80"/>
      <c r="D20" s="80"/>
    </row>
    <row r="21" spans="1:4" ht="18.75" customHeight="1" thickBot="1" x14ac:dyDescent="0.3">
      <c r="A21" s="108"/>
      <c r="B21" s="123"/>
      <c r="C21" s="80"/>
      <c r="D21" s="80"/>
    </row>
    <row r="22" spans="1:4" ht="18.75" customHeight="1" thickBot="1" x14ac:dyDescent="0.3">
      <c r="A22" s="108"/>
      <c r="B22" s="123"/>
      <c r="C22" s="80"/>
      <c r="D22" s="80"/>
    </row>
    <row r="23" spans="1:4" ht="18.75" customHeight="1" thickBot="1" x14ac:dyDescent="0.3">
      <c r="A23" s="108"/>
      <c r="B23" s="123"/>
      <c r="C23" s="80"/>
      <c r="D23" s="80"/>
    </row>
    <row r="24" spans="1:4" ht="18.75" customHeight="1" thickBot="1" x14ac:dyDescent="0.3">
      <c r="A24" s="108"/>
      <c r="B24" s="123"/>
      <c r="C24" s="80"/>
      <c r="D24" s="80"/>
    </row>
    <row r="25" spans="1:4" ht="18.75" customHeight="1" thickBot="1" x14ac:dyDescent="0.3">
      <c r="A25" s="108"/>
      <c r="B25" s="123"/>
      <c r="C25" s="80"/>
      <c r="D25" s="80"/>
    </row>
    <row r="26" spans="1:4" ht="18.75" customHeight="1" thickBot="1" x14ac:dyDescent="0.3">
      <c r="A26" s="108"/>
      <c r="B26" s="123"/>
      <c r="C26" s="80"/>
      <c r="D26" s="80"/>
    </row>
    <row r="27" spans="1:4" ht="18.75" customHeight="1" thickBot="1" x14ac:dyDescent="0.3">
      <c r="A27" s="109"/>
      <c r="B27" s="124"/>
      <c r="C27" s="78"/>
      <c r="D27" s="78"/>
    </row>
    <row r="28" spans="1:4" ht="17.25" thickTop="1" x14ac:dyDescent="0.3">
      <c r="A28" s="2"/>
    </row>
    <row r="29" spans="1:4" ht="16.5" x14ac:dyDescent="0.3">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FFFF99"/>
  </sheetPr>
  <dimension ref="A1:Y174"/>
  <sheetViews>
    <sheetView showGridLines="0" showZeros="0" zoomScale="90" zoomScaleNormal="90" workbookViewId="0"/>
  </sheetViews>
  <sheetFormatPr defaultRowHeight="11.25" x14ac:dyDescent="0.2"/>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9.140625" style="178"/>
    <col min="9" max="9" width="15.42578125" style="178" customWidth="1"/>
    <col min="10" max="10" width="1.7109375" style="178" customWidth="1"/>
    <col min="11" max="11" width="26.28515625" style="178" customWidth="1"/>
    <col min="12" max="12" width="9.5703125" style="178" bestFit="1" customWidth="1"/>
    <col min="13" max="13" width="10" style="178" bestFit="1" customWidth="1"/>
    <col min="14" max="15" width="9.140625" style="178"/>
    <col min="16" max="16" width="11" style="178" hidden="1" customWidth="1"/>
    <col min="17" max="17" width="15.140625" style="178" hidden="1" customWidth="1"/>
    <col min="18" max="18" width="5" style="178" hidden="1" customWidth="1"/>
    <col min="19" max="19" width="7.5703125" style="178" hidden="1" customWidth="1"/>
    <col min="20" max="20" width="12.140625" style="178" hidden="1" customWidth="1"/>
    <col min="21" max="21" width="12.5703125" style="178" hidden="1" customWidth="1"/>
    <col min="22" max="22" width="6" style="178" hidden="1" customWidth="1"/>
    <col min="23" max="23" width="6.28515625" style="178" hidden="1" customWidth="1"/>
    <col min="24" max="24" width="11.140625" style="178" hidden="1" customWidth="1"/>
    <col min="25" max="25" width="9.140625" style="178" hidden="1" customWidth="1"/>
    <col min="26" max="16384" width="9.140625" style="178"/>
  </cols>
  <sheetData>
    <row r="1" spans="1:25" ht="23.25" customHeight="1" x14ac:dyDescent="0.2">
      <c r="A1" s="1086" t="s">
        <v>497</v>
      </c>
      <c r="B1" s="962">
        <v>0</v>
      </c>
      <c r="I1" s="1130"/>
      <c r="J1" s="1131"/>
      <c r="K1" s="1132"/>
      <c r="L1" s="1133"/>
      <c r="Q1" s="1087" t="s">
        <v>496</v>
      </c>
      <c r="R1" s="1087"/>
      <c r="S1" s="1087"/>
      <c r="T1" s="1087"/>
      <c r="Y1" s="1088"/>
    </row>
    <row r="2" spans="1:25" s="185" customFormat="1" ht="12" customHeight="1" x14ac:dyDescent="0.2">
      <c r="A2" s="180" t="s">
        <v>500</v>
      </c>
      <c r="B2" s="962" t="s">
        <v>501</v>
      </c>
      <c r="C2" s="181"/>
      <c r="D2" s="182"/>
      <c r="E2" s="183"/>
      <c r="F2" s="183"/>
      <c r="G2" s="184"/>
      <c r="I2" s="1129"/>
      <c r="J2" s="1129"/>
      <c r="K2" s="1134"/>
      <c r="L2" s="1133"/>
      <c r="P2" s="1087"/>
      <c r="Q2" s="1087" t="s">
        <v>499</v>
      </c>
      <c r="R2" s="1087"/>
      <c r="S2" s="1087"/>
      <c r="T2" s="1087"/>
      <c r="U2" s="1087"/>
      <c r="V2" s="1087"/>
      <c r="W2" s="1087"/>
      <c r="X2" s="1087"/>
      <c r="Y2" s="1089"/>
    </row>
    <row r="3" spans="1:25" ht="12" customHeight="1" x14ac:dyDescent="0.2">
      <c r="D3" s="182"/>
      <c r="E3" s="183"/>
      <c r="F3" s="183"/>
      <c r="H3" s="1090"/>
      <c r="I3" s="1129"/>
      <c r="J3" s="1129"/>
      <c r="K3" s="1135"/>
      <c r="L3" s="1133"/>
      <c r="P3" s="1091" t="s">
        <v>502</v>
      </c>
      <c r="Q3" s="1092" t="str">
        <f>IF($K$1=$Y$4,$Y$4,"Pre-tax income")</f>
        <v>Pre-tax income</v>
      </c>
      <c r="R3" s="1093" t="str">
        <f>IF($K$1=$Y$4,$Y$4,"EBIT")</f>
        <v>EBIT</v>
      </c>
      <c r="S3" s="1093" t="str">
        <f>IF($K$1=$Y$4,$Y$4,"EBITDA")</f>
        <v>EBITDA</v>
      </c>
      <c r="T3" s="1093" t="str">
        <f>IF($K$1=$Y$4,$Y$4,"Gross Margin")</f>
        <v>Gross Margin</v>
      </c>
      <c r="U3" s="1092" t="str">
        <f>IF($K$1=$Y$4,$Y$4,"Sales revenue")</f>
        <v>Sales revenue</v>
      </c>
      <c r="V3" s="1093" t="str">
        <f>IF($K$1=$Y$4,$Y$4,"OPEX")</f>
        <v>OPEX</v>
      </c>
      <c r="W3" s="1092" t="str">
        <f>IF($K$1=$Y$4,$Y$4,"Equity")</f>
        <v>Equity</v>
      </c>
      <c r="X3" s="1092" t="str">
        <f>IF($K$1=$Y$4,$Y$4,"Total assets")</f>
        <v>Total assets</v>
      </c>
      <c r="Y3" s="1089" t="s">
        <v>506</v>
      </c>
    </row>
    <row r="4" spans="1:25" ht="12" customHeight="1" x14ac:dyDescent="0.2">
      <c r="D4" s="182"/>
      <c r="E4" s="183"/>
      <c r="F4" s="183"/>
      <c r="H4" s="1090"/>
      <c r="I4" s="1129"/>
      <c r="J4" s="1129"/>
      <c r="K4" s="1134"/>
      <c r="L4" s="1133"/>
      <c r="P4" s="1091"/>
      <c r="Q4" s="1093" t="s">
        <v>2651</v>
      </c>
      <c r="R4" s="1092"/>
      <c r="S4" s="1092"/>
      <c r="T4" s="1092"/>
      <c r="U4" s="1092"/>
      <c r="V4" s="1092"/>
      <c r="W4" s="1092"/>
      <c r="X4" s="1092"/>
      <c r="Y4" s="1094" t="s">
        <v>502</v>
      </c>
    </row>
    <row r="5" spans="1:25" ht="13.5" customHeight="1" x14ac:dyDescent="0.2">
      <c r="A5" s="188"/>
      <c r="B5" s="963"/>
      <c r="C5" s="189"/>
      <c r="D5" s="189"/>
      <c r="E5" s="189"/>
      <c r="F5" s="189"/>
      <c r="G5" s="189"/>
      <c r="H5" s="1090"/>
      <c r="I5" s="1129"/>
      <c r="J5" s="1129"/>
      <c r="K5" s="1136"/>
      <c r="L5" s="1133"/>
      <c r="P5" s="1087"/>
      <c r="Q5" s="1095">
        <v>0.1</v>
      </c>
      <c r="R5" s="1095">
        <v>0.1</v>
      </c>
      <c r="S5" s="1095">
        <v>0.05</v>
      </c>
      <c r="T5" s="1095">
        <v>0.04</v>
      </c>
      <c r="U5" s="1096">
        <v>0.02</v>
      </c>
      <c r="V5" s="1096">
        <v>0.02</v>
      </c>
      <c r="W5" s="1095">
        <v>0.05</v>
      </c>
      <c r="X5" s="1096">
        <v>0.02</v>
      </c>
      <c r="Y5" s="1097" t="str">
        <f t="shared" ref="Y5:Y17" si="0">IF($K$1=$Y$4,$Y$4,IF($K$1=$Q$32,Y22,IF($K$2=$Q$3,Q5,IF($K$2=$U$3,U5,IF($K$2=$W$3,W5,IF($K$2=$X$3,X5,IF($K$2=$R$3,R5,IF($K$2=$S$3,S5,IF($K$2=$T$3,T5,IF($K$2=$V$3,V5,""))))))))))</f>
        <v/>
      </c>
    </row>
    <row r="6" spans="1:25" ht="12" customHeight="1" x14ac:dyDescent="0.2">
      <c r="C6" s="194" t="s">
        <v>507</v>
      </c>
      <c r="D6" s="195"/>
      <c r="E6" s="181"/>
      <c r="H6" s="1098"/>
      <c r="I6" s="1129"/>
      <c r="J6" s="1129"/>
      <c r="K6" s="1137"/>
      <c r="L6" s="1133"/>
      <c r="P6" s="1087"/>
      <c r="Q6" s="1095">
        <v>0.09</v>
      </c>
      <c r="R6" s="1095">
        <v>0.09</v>
      </c>
      <c r="S6" s="1095">
        <v>0.04</v>
      </c>
      <c r="T6" s="1095">
        <v>0.03</v>
      </c>
      <c r="U6" s="1096">
        <v>1.9E-2</v>
      </c>
      <c r="V6" s="1096">
        <v>1.9E-2</v>
      </c>
      <c r="W6" s="1095">
        <v>0.04</v>
      </c>
      <c r="X6" s="1096">
        <v>1.9E-2</v>
      </c>
      <c r="Y6" s="1097" t="str">
        <f t="shared" si="0"/>
        <v/>
      </c>
    </row>
    <row r="7" spans="1:25" s="199" customFormat="1" ht="12" customHeight="1" x14ac:dyDescent="0.2">
      <c r="A7" s="196" t="s">
        <v>508</v>
      </c>
      <c r="B7" s="964" t="s">
        <v>509</v>
      </c>
      <c r="C7" s="196" t="s">
        <v>510</v>
      </c>
      <c r="D7" s="197" t="s">
        <v>511</v>
      </c>
      <c r="E7" s="197"/>
      <c r="F7" s="197"/>
      <c r="G7" s="198" t="s">
        <v>512</v>
      </c>
      <c r="I7" s="1129"/>
      <c r="J7" s="1129"/>
      <c r="K7" s="1137"/>
      <c r="L7" s="1133"/>
      <c r="P7" s="1087"/>
      <c r="Q7" s="1095">
        <v>0.08</v>
      </c>
      <c r="R7" s="1095">
        <v>0.08</v>
      </c>
      <c r="S7" s="1095">
        <v>0.03</v>
      </c>
      <c r="T7" s="1095">
        <v>0.02</v>
      </c>
      <c r="U7" s="1096">
        <v>1.7999999999999999E-2</v>
      </c>
      <c r="V7" s="1096">
        <v>1.7999999999999999E-2</v>
      </c>
      <c r="W7" s="1095">
        <v>0.03</v>
      </c>
      <c r="X7" s="1096">
        <v>1.7999999999999999E-2</v>
      </c>
      <c r="Y7" s="1097" t="str">
        <f t="shared" si="0"/>
        <v/>
      </c>
    </row>
    <row r="8" spans="1:25" s="202" customFormat="1" ht="12" customHeight="1" x14ac:dyDescent="0.2">
      <c r="A8" s="200" t="s">
        <v>513</v>
      </c>
      <c r="B8" s="201"/>
      <c r="C8" s="200" t="s">
        <v>514</v>
      </c>
      <c r="D8" s="196" t="s">
        <v>515</v>
      </c>
      <c r="E8" s="196" t="s">
        <v>516</v>
      </c>
      <c r="F8" s="196" t="s">
        <v>517</v>
      </c>
      <c r="G8" s="196" t="s">
        <v>517</v>
      </c>
      <c r="H8" s="1099"/>
      <c r="I8" s="1133"/>
      <c r="J8" s="1138"/>
      <c r="K8" s="1138"/>
      <c r="L8" s="1138"/>
      <c r="P8" s="1087"/>
      <c r="Q8" s="1095">
        <v>7.0000000000000007E-2</v>
      </c>
      <c r="R8" s="1095">
        <v>7.0000000000000007E-2</v>
      </c>
      <c r="S8" s="1095">
        <v>0.02</v>
      </c>
      <c r="T8" s="1095">
        <v>0.01</v>
      </c>
      <c r="U8" s="1096">
        <v>1.7000000000000001E-2</v>
      </c>
      <c r="V8" s="1096">
        <v>1.7000000000000001E-2</v>
      </c>
      <c r="W8" s="1095">
        <v>0.02</v>
      </c>
      <c r="X8" s="1096">
        <v>1.7000000000000001E-2</v>
      </c>
      <c r="Y8" s="1097" t="str">
        <f t="shared" si="0"/>
        <v/>
      </c>
    </row>
    <row r="9" spans="1:25" s="199" customFormat="1" ht="12" customHeight="1" x14ac:dyDescent="0.2">
      <c r="A9" s="203" t="s">
        <v>518</v>
      </c>
      <c r="B9" s="965" t="s">
        <v>519</v>
      </c>
      <c r="C9" s="203" t="s">
        <v>520</v>
      </c>
      <c r="D9" s="203">
        <v>1</v>
      </c>
      <c r="E9" s="203">
        <v>2</v>
      </c>
      <c r="F9" s="203">
        <v>3</v>
      </c>
      <c r="G9" s="203">
        <v>4</v>
      </c>
      <c r="H9" s="1100"/>
      <c r="P9" s="1087"/>
      <c r="Q9" s="1095">
        <v>0.06</v>
      </c>
      <c r="R9" s="1095">
        <v>0.06</v>
      </c>
      <c r="S9" s="1095"/>
      <c r="T9" s="1095"/>
      <c r="U9" s="1096">
        <v>1.6E-2</v>
      </c>
      <c r="V9" s="1096">
        <v>1.6E-2</v>
      </c>
      <c r="W9" s="1095">
        <v>0.01</v>
      </c>
      <c r="X9" s="1096">
        <v>1.6E-2</v>
      </c>
      <c r="Y9" s="1097" t="str">
        <f t="shared" si="0"/>
        <v/>
      </c>
    </row>
    <row r="10" spans="1:25" s="207" customFormat="1" ht="12" customHeight="1" x14ac:dyDescent="0.2">
      <c r="A10" s="204"/>
      <c r="B10" s="966" t="s">
        <v>521</v>
      </c>
      <c r="C10" s="205" t="s">
        <v>522</v>
      </c>
      <c r="D10" s="1101">
        <f>D11+D42+D83</f>
        <v>1808061.04</v>
      </c>
      <c r="E10" s="1101">
        <f t="shared" ref="E10:G10" si="1">E11+E42+E83</f>
        <v>309064.75</v>
      </c>
      <c r="F10" s="1101">
        <f t="shared" si="1"/>
        <v>1498996</v>
      </c>
      <c r="G10" s="1101">
        <f t="shared" si="1"/>
        <v>1567003</v>
      </c>
      <c r="H10" s="206">
        <f>SUM(H11:H87)-SUM(F95:F160)</f>
        <v>0</v>
      </c>
      <c r="I10" s="206" t="str">
        <f>IF(H10=0,"","difference")</f>
        <v/>
      </c>
      <c r="K10" s="206"/>
      <c r="L10" s="206"/>
      <c r="P10" s="1087"/>
      <c r="Q10" s="1095">
        <v>0.05</v>
      </c>
      <c r="R10" s="1095">
        <v>0.05</v>
      </c>
      <c r="S10" s="1095"/>
      <c r="T10" s="1095"/>
      <c r="U10" s="1096">
        <v>1.4999999999999999E-2</v>
      </c>
      <c r="V10" s="1096">
        <v>1.4999999999999999E-2</v>
      </c>
      <c r="W10" s="1092"/>
      <c r="X10" s="1096">
        <v>1.4999999999999999E-2</v>
      </c>
      <c r="Y10" s="1097" t="str">
        <f t="shared" si="0"/>
        <v/>
      </c>
    </row>
    <row r="11" spans="1:25" s="207" customFormat="1" ht="12" customHeight="1" x14ac:dyDescent="0.2">
      <c r="A11" s="208" t="s">
        <v>523</v>
      </c>
      <c r="B11" s="967" t="s">
        <v>524</v>
      </c>
      <c r="C11" s="205" t="s">
        <v>525</v>
      </c>
      <c r="D11" s="1101">
        <f>D12+D20+D30</f>
        <v>1547959.04</v>
      </c>
      <c r="E11" s="1101">
        <f t="shared" ref="E11:F11" si="2">E12+E20+E30</f>
        <v>293201.75</v>
      </c>
      <c r="F11" s="1101">
        <f t="shared" si="2"/>
        <v>1254757</v>
      </c>
      <c r="G11" s="1101">
        <f>G12+G20+G30</f>
        <v>1312591</v>
      </c>
      <c r="U11" s="1096">
        <v>1.4E-2</v>
      </c>
      <c r="V11" s="1096">
        <v>1.4E-2</v>
      </c>
      <c r="X11" s="1096">
        <v>1.4E-2</v>
      </c>
      <c r="Y11" s="1097" t="str">
        <f t="shared" si="0"/>
        <v/>
      </c>
    </row>
    <row r="12" spans="1:25" s="207" customFormat="1" ht="12" customHeight="1" x14ac:dyDescent="0.2">
      <c r="A12" s="209" t="s">
        <v>526</v>
      </c>
      <c r="B12" s="968" t="s">
        <v>527</v>
      </c>
      <c r="C12" s="205" t="s">
        <v>528</v>
      </c>
      <c r="D12" s="1101">
        <f>SUM(D13:D19)</f>
        <v>1958</v>
      </c>
      <c r="E12" s="1101">
        <f t="shared" ref="E12:G12" si="3">SUM(E13:E19)</f>
        <v>1958</v>
      </c>
      <c r="F12" s="1101">
        <f t="shared" si="3"/>
        <v>0</v>
      </c>
      <c r="G12" s="1101">
        <f t="shared" si="3"/>
        <v>0</v>
      </c>
      <c r="H12" s="1114"/>
      <c r="I12" s="1549"/>
      <c r="J12" s="1549"/>
      <c r="K12" s="1118"/>
      <c r="L12" s="185"/>
      <c r="U12" s="1096">
        <v>1.2999999999999999E-2</v>
      </c>
      <c r="V12" s="1096">
        <v>1.2999999999999999E-2</v>
      </c>
      <c r="X12" s="1096">
        <v>1.2999999999999999E-2</v>
      </c>
      <c r="Y12" s="1097" t="str">
        <f t="shared" si="0"/>
        <v/>
      </c>
    </row>
    <row r="13" spans="1:25" s="185" customFormat="1" ht="12" customHeight="1" x14ac:dyDescent="0.2">
      <c r="A13" s="210" t="s">
        <v>529</v>
      </c>
      <c r="B13" s="969" t="s">
        <v>530</v>
      </c>
      <c r="C13" s="211" t="s">
        <v>531</v>
      </c>
      <c r="D13" s="1458"/>
      <c r="E13" s="1458"/>
      <c r="F13" s="1458"/>
      <c r="G13" s="1458"/>
      <c r="H13" s="1116"/>
      <c r="I13" s="1116"/>
      <c r="J13" s="1116"/>
      <c r="K13" s="1116"/>
      <c r="M13" s="212"/>
      <c r="U13" s="1096">
        <v>1.2E-2</v>
      </c>
      <c r="V13" s="1096">
        <v>1.2E-2</v>
      </c>
      <c r="X13" s="1096">
        <v>1.2E-2</v>
      </c>
      <c r="Y13" s="1097" t="str">
        <f t="shared" si="0"/>
        <v/>
      </c>
    </row>
    <row r="14" spans="1:25" s="185" customFormat="1" ht="12" customHeight="1" x14ac:dyDescent="0.2">
      <c r="A14" s="210" t="s">
        <v>532</v>
      </c>
      <c r="B14" s="969" t="s">
        <v>533</v>
      </c>
      <c r="C14" s="211" t="s">
        <v>534</v>
      </c>
      <c r="D14" s="1458">
        <v>1958</v>
      </c>
      <c r="E14" s="1458">
        <v>1958</v>
      </c>
      <c r="F14" s="1458"/>
      <c r="G14" s="1459"/>
      <c r="H14" s="1116"/>
      <c r="I14" s="1139"/>
      <c r="J14" s="1140"/>
      <c r="K14" s="1116"/>
      <c r="U14" s="1096">
        <v>1.0999999999999999E-2</v>
      </c>
      <c r="V14" s="1096">
        <v>1.0999999999999999E-2</v>
      </c>
      <c r="X14" s="1096">
        <v>1.0999999999999999E-2</v>
      </c>
      <c r="Y14" s="1097" t="str">
        <f t="shared" si="0"/>
        <v/>
      </c>
    </row>
    <row r="15" spans="1:25" s="185" customFormat="1" ht="12" customHeight="1" x14ac:dyDescent="0.2">
      <c r="A15" s="210" t="s">
        <v>535</v>
      </c>
      <c r="B15" s="969" t="s">
        <v>536</v>
      </c>
      <c r="C15" s="211" t="s">
        <v>537</v>
      </c>
      <c r="D15" s="1458"/>
      <c r="E15" s="1458"/>
      <c r="F15" s="1458"/>
      <c r="G15" s="1458"/>
      <c r="H15" s="1116"/>
      <c r="I15" s="1141"/>
      <c r="J15" s="1142"/>
      <c r="K15" s="1116"/>
      <c r="U15" s="1096">
        <v>0.01</v>
      </c>
      <c r="V15" s="1096">
        <v>0.01</v>
      </c>
      <c r="X15" s="1096">
        <v>0.01</v>
      </c>
      <c r="Y15" s="1097" t="str">
        <f t="shared" si="0"/>
        <v/>
      </c>
    </row>
    <row r="16" spans="1:25" s="185" customFormat="1" ht="12" customHeight="1" x14ac:dyDescent="0.2">
      <c r="A16" s="210" t="s">
        <v>538</v>
      </c>
      <c r="B16" s="969" t="s">
        <v>539</v>
      </c>
      <c r="C16" s="211" t="s">
        <v>540</v>
      </c>
      <c r="D16" s="1458"/>
      <c r="E16" s="1458"/>
      <c r="F16" s="1458"/>
      <c r="G16" s="1458"/>
      <c r="H16" s="1116"/>
      <c r="I16" s="1141"/>
      <c r="J16" s="1142"/>
      <c r="K16" s="1116"/>
      <c r="U16" s="1096">
        <v>8.9999999999999993E-3</v>
      </c>
      <c r="V16" s="1096">
        <v>8.9999999999999993E-3</v>
      </c>
      <c r="X16" s="1096">
        <v>8.9999999999999993E-3</v>
      </c>
      <c r="Y16" s="1097" t="str">
        <f t="shared" si="0"/>
        <v/>
      </c>
    </row>
    <row r="17" spans="1:25" s="185" customFormat="1" ht="12" customHeight="1" x14ac:dyDescent="0.2">
      <c r="A17" s="210" t="s">
        <v>541</v>
      </c>
      <c r="B17" s="970" t="s">
        <v>2652</v>
      </c>
      <c r="C17" s="211" t="s">
        <v>543</v>
      </c>
      <c r="D17" s="1458"/>
      <c r="E17" s="1458"/>
      <c r="F17" s="1458"/>
      <c r="G17" s="1458"/>
      <c r="H17" s="1116"/>
      <c r="I17" s="1141"/>
      <c r="J17" s="1142"/>
      <c r="K17" s="1116"/>
      <c r="U17" s="1096">
        <v>8.0000000000000002E-3</v>
      </c>
      <c r="V17" s="1096">
        <v>8.0000000000000002E-3</v>
      </c>
      <c r="X17" s="1096">
        <v>8.0000000000000002E-3</v>
      </c>
      <c r="Y17" s="1097" t="str">
        <f t="shared" si="0"/>
        <v/>
      </c>
    </row>
    <row r="18" spans="1:25" s="185" customFormat="1" ht="12" customHeight="1" x14ac:dyDescent="0.2">
      <c r="A18" s="210" t="s">
        <v>544</v>
      </c>
      <c r="B18" s="969" t="s">
        <v>545</v>
      </c>
      <c r="C18" s="211" t="s">
        <v>546</v>
      </c>
      <c r="D18" s="1458"/>
      <c r="E18" s="1458"/>
      <c r="F18" s="1458"/>
      <c r="G18" s="1458"/>
      <c r="H18" s="1116"/>
      <c r="I18" s="1141"/>
      <c r="J18" s="1142"/>
      <c r="K18" s="1116"/>
      <c r="U18" s="1096">
        <v>7.0000000000000001E-3</v>
      </c>
      <c r="V18" s="1096">
        <v>7.0000000000000001E-3</v>
      </c>
      <c r="X18" s="1096">
        <v>7.0000000000000001E-3</v>
      </c>
      <c r="Y18" s="1097" t="str">
        <f>IF($K$1=$Y$4,$Y$4,IF($K$1=$Q$32,Y37,IF($K$2=$Q$3,Q18,IF($K$2=$U$3,U18,IF($K$2=$W$3,W18,IF($K$2=$X$3,X18,IF($K$2=$R$3,R18,IF($K$2=$S$3,S18,IF($K$2=$T$3,T18,IF($K$2=$V$3,V18,""))))))))))</f>
        <v/>
      </c>
    </row>
    <row r="19" spans="1:25" s="185" customFormat="1" ht="12" customHeight="1" x14ac:dyDescent="0.2">
      <c r="A19" s="210" t="s">
        <v>547</v>
      </c>
      <c r="B19" s="969" t="s">
        <v>548</v>
      </c>
      <c r="C19" s="211" t="s">
        <v>549</v>
      </c>
      <c r="D19" s="1458"/>
      <c r="E19" s="1458"/>
      <c r="F19" s="1458"/>
      <c r="G19" s="1458"/>
      <c r="H19" s="1116"/>
      <c r="I19" s="1141"/>
      <c r="J19" s="1142"/>
      <c r="K19" s="1116"/>
      <c r="U19" s="1096">
        <v>6.0000000000000001E-3</v>
      </c>
      <c r="V19" s="1096">
        <v>6.0000000000000001E-3</v>
      </c>
      <c r="X19" s="1096">
        <v>6.0000000000000001E-3</v>
      </c>
      <c r="Y19" s="1097" t="str">
        <f>IF($K$1=$Y$4,$Y$4,IF($K$1=$Q$32,Y38,IF($K$2=$Q$3,Q19,IF($K$2=$U$3,U19,IF($K$2=$W$3,W19,IF($K$2=$X$3,X19,IF($K$2=$R$3,R19,IF($K$2=$S$3,S19,IF($K$2=$T$3,T19,IF($K$2=$V$3,V19,""))))))))))</f>
        <v/>
      </c>
    </row>
    <row r="20" spans="1:25" s="207" customFormat="1" ht="12" customHeight="1" x14ac:dyDescent="0.2">
      <c r="A20" s="1102" t="s">
        <v>550</v>
      </c>
      <c r="B20" s="968" t="s">
        <v>551</v>
      </c>
      <c r="C20" s="205" t="s">
        <v>552</v>
      </c>
      <c r="D20" s="1101">
        <f>SUM(D21:D29)</f>
        <v>1546001.04</v>
      </c>
      <c r="E20" s="1101">
        <f t="shared" ref="E20:G20" si="4">SUM(E21:E29)</f>
        <v>291243.75</v>
      </c>
      <c r="F20" s="1101">
        <f t="shared" si="4"/>
        <v>1254757</v>
      </c>
      <c r="G20" s="1101">
        <f t="shared" si="4"/>
        <v>1312591</v>
      </c>
      <c r="H20" s="1114"/>
      <c r="I20" s="1548"/>
      <c r="J20" s="1548"/>
      <c r="K20" s="1548"/>
      <c r="U20" s="1096">
        <v>5.0000000000000001E-3</v>
      </c>
      <c r="V20" s="1096">
        <v>5.0000000000000001E-3</v>
      </c>
      <c r="X20" s="1096">
        <v>5.0000000000000001E-3</v>
      </c>
      <c r="Y20" s="1097" t="str">
        <f>IF($K$1=$Y$4,$Y$4,IF($K$1=$Q$32,Y40,IF($K$2=$Q$3,Q20,IF($K$2=$U$3,U20,IF($K$2=$W$3,W20,IF($K$2=$X$3,X20,IF($K$2=$R$3,R20,IF($K$2=$S$3,S20,IF($K$2=$T$3,T20,IF($K$2=$V$3,V20,""))))))))))</f>
        <v/>
      </c>
    </row>
    <row r="21" spans="1:25" s="185" customFormat="1" ht="12" customHeight="1" x14ac:dyDescent="0.2">
      <c r="A21" s="1103" t="s">
        <v>553</v>
      </c>
      <c r="B21" s="969" t="s">
        <v>554</v>
      </c>
      <c r="C21" s="211" t="s">
        <v>555</v>
      </c>
      <c r="D21" s="1458">
        <v>298745</v>
      </c>
      <c r="E21" s="1458"/>
      <c r="F21" s="1458">
        <v>298745</v>
      </c>
      <c r="G21" s="1458">
        <v>298745</v>
      </c>
      <c r="H21" s="1116"/>
      <c r="I21" s="1143"/>
      <c r="J21" s="1143"/>
      <c r="K21" s="1116"/>
      <c r="Q21" s="1093" t="s">
        <v>2653</v>
      </c>
      <c r="R21" s="207"/>
      <c r="S21" s="207"/>
      <c r="T21" s="207"/>
      <c r="V21" s="207"/>
      <c r="W21" s="207"/>
      <c r="X21" s="207"/>
      <c r="Y21" s="1104"/>
    </row>
    <row r="22" spans="1:25" s="185" customFormat="1" ht="12" customHeight="1" x14ac:dyDescent="0.2">
      <c r="A22" s="210" t="s">
        <v>532</v>
      </c>
      <c r="B22" s="969" t="s">
        <v>556</v>
      </c>
      <c r="C22" s="211" t="s">
        <v>557</v>
      </c>
      <c r="D22" s="1458">
        <v>1097081.04</v>
      </c>
      <c r="E22" s="1458">
        <v>223485</v>
      </c>
      <c r="F22" s="1458">
        <v>873596</v>
      </c>
      <c r="G22" s="1458">
        <v>925097</v>
      </c>
      <c r="H22" s="1116"/>
      <c r="I22" s="1143"/>
      <c r="J22" s="1143"/>
      <c r="K22" s="1116"/>
      <c r="Q22" s="1095">
        <v>0.08</v>
      </c>
      <c r="R22" s="1095">
        <v>0.08</v>
      </c>
      <c r="S22" s="1105">
        <v>0.03</v>
      </c>
      <c r="T22" s="1105">
        <v>0.02</v>
      </c>
      <c r="U22" s="1096">
        <v>0.01</v>
      </c>
      <c r="V22" s="1096">
        <v>0.01</v>
      </c>
      <c r="W22" s="1105">
        <v>0.02</v>
      </c>
      <c r="X22" s="1096">
        <v>0.01</v>
      </c>
      <c r="Y22" s="1097" t="str">
        <f t="shared" ref="Y22:Y28" si="5">IF($K$2=$Q$3,Q22,IF($K$2=$U$3,U22,IF($K$2=$W$3,W22,IF($K$2=$X$3,X22,IF($K$2=$R$3,R22,IF($K$2=$S$3,S22,IF($K$2=$T$3,T22,IF($K$2=$V$3,V22,""))))))))</f>
        <v/>
      </c>
    </row>
    <row r="23" spans="1:25" s="185" customFormat="1" ht="12" customHeight="1" x14ac:dyDescent="0.2">
      <c r="A23" s="210" t="s">
        <v>535</v>
      </c>
      <c r="B23" s="969" t="s">
        <v>558</v>
      </c>
      <c r="C23" s="211" t="s">
        <v>559</v>
      </c>
      <c r="D23" s="1458">
        <v>145743</v>
      </c>
      <c r="E23" s="1458">
        <v>67758.75</v>
      </c>
      <c r="F23" s="1458">
        <v>77984</v>
      </c>
      <c r="G23" s="1458">
        <v>88749</v>
      </c>
      <c r="H23" s="1116"/>
      <c r="I23" s="1141"/>
      <c r="J23" s="1116"/>
      <c r="K23" s="1116"/>
      <c r="Q23" s="1095">
        <v>7.0000000000000007E-2</v>
      </c>
      <c r="R23" s="1095">
        <v>7.0000000000000007E-2</v>
      </c>
      <c r="S23" s="1105">
        <v>2.75E-2</v>
      </c>
      <c r="T23" s="1105">
        <v>1.7500000000000002E-2</v>
      </c>
      <c r="U23" s="1096">
        <v>8.9999999999999993E-3</v>
      </c>
      <c r="V23" s="1096">
        <v>8.9999999999999993E-3</v>
      </c>
      <c r="W23" s="1105">
        <v>1.7500000000000002E-2</v>
      </c>
      <c r="X23" s="1096">
        <v>8.9999999999999993E-3</v>
      </c>
      <c r="Y23" s="1097" t="str">
        <f t="shared" si="5"/>
        <v/>
      </c>
    </row>
    <row r="24" spans="1:25" s="185" customFormat="1" ht="12" customHeight="1" x14ac:dyDescent="0.2">
      <c r="A24" s="210" t="s">
        <v>538</v>
      </c>
      <c r="B24" s="969" t="s">
        <v>560</v>
      </c>
      <c r="C24" s="211" t="s">
        <v>561</v>
      </c>
      <c r="D24" s="1458"/>
      <c r="E24" s="1458"/>
      <c r="F24" s="1458"/>
      <c r="G24" s="1458"/>
      <c r="H24" s="1116"/>
      <c r="I24" s="1141"/>
      <c r="J24" s="1116"/>
      <c r="K24" s="1116"/>
      <c r="Q24" s="1095">
        <v>0.06</v>
      </c>
      <c r="R24" s="1095">
        <v>0.06</v>
      </c>
      <c r="S24" s="1105">
        <v>2.5000000000000001E-2</v>
      </c>
      <c r="T24" s="1105">
        <v>1.4999999999999999E-2</v>
      </c>
      <c r="U24" s="1096">
        <v>8.0000000000000002E-3</v>
      </c>
      <c r="V24" s="1096">
        <v>8.0000000000000002E-3</v>
      </c>
      <c r="W24" s="1105">
        <v>1.4999999999999999E-2</v>
      </c>
      <c r="X24" s="1096">
        <v>8.0000000000000002E-3</v>
      </c>
      <c r="Y24" s="1097" t="str">
        <f t="shared" si="5"/>
        <v/>
      </c>
    </row>
    <row r="25" spans="1:25" s="185" customFormat="1" ht="12" customHeight="1" x14ac:dyDescent="0.2">
      <c r="A25" s="210" t="s">
        <v>541</v>
      </c>
      <c r="B25" s="969" t="s">
        <v>562</v>
      </c>
      <c r="C25" s="211" t="s">
        <v>563</v>
      </c>
      <c r="D25" s="1458"/>
      <c r="E25" s="1458"/>
      <c r="F25" s="1458"/>
      <c r="G25" s="1458"/>
      <c r="H25" s="1116"/>
      <c r="I25" s="1141"/>
      <c r="J25" s="1116"/>
      <c r="K25" s="1116"/>
      <c r="Q25" s="1095">
        <v>0.05</v>
      </c>
      <c r="R25" s="1095">
        <v>0.05</v>
      </c>
      <c r="S25" s="1105">
        <v>2.2499999999999999E-2</v>
      </c>
      <c r="T25" s="1105">
        <v>1.2500000000000001E-2</v>
      </c>
      <c r="U25" s="1096">
        <v>7.0000000000000001E-3</v>
      </c>
      <c r="V25" s="1096">
        <v>7.0000000000000001E-3</v>
      </c>
      <c r="W25" s="1105">
        <v>1.2500000000000001E-2</v>
      </c>
      <c r="X25" s="1096">
        <v>7.0000000000000001E-3</v>
      </c>
      <c r="Y25" s="1097" t="str">
        <f t="shared" si="5"/>
        <v/>
      </c>
    </row>
    <row r="26" spans="1:25" s="185" customFormat="1" ht="12" customHeight="1" x14ac:dyDescent="0.2">
      <c r="A26" s="210" t="s">
        <v>544</v>
      </c>
      <c r="B26" s="970" t="s">
        <v>3041</v>
      </c>
      <c r="C26" s="211" t="s">
        <v>565</v>
      </c>
      <c r="D26" s="1458"/>
      <c r="E26" s="1458"/>
      <c r="F26" s="1458"/>
      <c r="G26" s="1458"/>
      <c r="H26" s="1116"/>
      <c r="I26" s="1141"/>
      <c r="J26" s="1116"/>
      <c r="K26" s="1116"/>
      <c r="Q26" s="1095"/>
      <c r="R26" s="1095"/>
      <c r="S26" s="1105">
        <v>0.02</v>
      </c>
      <c r="T26" s="1105">
        <v>0.01</v>
      </c>
      <c r="U26" s="1096">
        <v>6.0000000000000001E-3</v>
      </c>
      <c r="V26" s="1096">
        <v>6.0000000000000001E-3</v>
      </c>
      <c r="W26" s="1105">
        <v>0.01</v>
      </c>
      <c r="X26" s="1096">
        <v>6.0000000000000001E-3</v>
      </c>
      <c r="Y26" s="1097" t="str">
        <f t="shared" si="5"/>
        <v/>
      </c>
    </row>
    <row r="27" spans="1:25" s="185" customFormat="1" ht="12" customHeight="1" x14ac:dyDescent="0.2">
      <c r="A27" s="210" t="s">
        <v>547</v>
      </c>
      <c r="B27" s="969" t="s">
        <v>566</v>
      </c>
      <c r="C27" s="211" t="s">
        <v>567</v>
      </c>
      <c r="D27" s="1458">
        <v>4432</v>
      </c>
      <c r="E27" s="1458"/>
      <c r="F27" s="1458">
        <v>4432</v>
      </c>
      <c r="G27" s="1458"/>
      <c r="H27" s="1116"/>
      <c r="I27" s="1141"/>
      <c r="J27" s="1116"/>
      <c r="K27" s="1116"/>
      <c r="Q27" s="1095"/>
      <c r="R27" s="1095"/>
      <c r="S27" s="1105"/>
      <c r="T27" s="1095"/>
      <c r="U27" s="1096">
        <v>5.0000000000000001E-3</v>
      </c>
      <c r="V27" s="1096">
        <v>5.0000000000000001E-3</v>
      </c>
      <c r="W27" s="1092"/>
      <c r="X27" s="1096">
        <v>5.0000000000000001E-3</v>
      </c>
      <c r="Y27" s="1097" t="str">
        <f t="shared" si="5"/>
        <v/>
      </c>
    </row>
    <row r="28" spans="1:25" s="185" customFormat="1" ht="12" customHeight="1" x14ac:dyDescent="0.2">
      <c r="A28" s="210" t="s">
        <v>568</v>
      </c>
      <c r="B28" s="969" t="s">
        <v>569</v>
      </c>
      <c r="C28" s="211" t="s">
        <v>570</v>
      </c>
      <c r="D28" s="1458"/>
      <c r="E28" s="1458"/>
      <c r="F28" s="1458"/>
      <c r="G28" s="1458"/>
      <c r="H28" s="1116"/>
      <c r="I28" s="1141"/>
      <c r="J28" s="1116"/>
      <c r="K28" s="1116"/>
      <c r="Y28" s="1097" t="str">
        <f t="shared" si="5"/>
        <v/>
      </c>
    </row>
    <row r="29" spans="1:25" s="185" customFormat="1" ht="12" customHeight="1" x14ac:dyDescent="0.25">
      <c r="A29" s="210" t="s">
        <v>571</v>
      </c>
      <c r="B29" s="969" t="s">
        <v>572</v>
      </c>
      <c r="C29" s="211" t="s">
        <v>573</v>
      </c>
      <c r="D29" s="1458"/>
      <c r="E29" s="1458"/>
      <c r="F29" s="1458"/>
      <c r="G29" s="1458"/>
      <c r="H29" s="1116"/>
      <c r="I29" s="1141"/>
      <c r="J29" s="1116"/>
      <c r="K29" s="1116"/>
      <c r="Y29" s="1106"/>
    </row>
    <row r="30" spans="1:25" s="207" customFormat="1" ht="12" customHeight="1" x14ac:dyDescent="0.25">
      <c r="A30" s="1102" t="s">
        <v>574</v>
      </c>
      <c r="B30" s="968" t="s">
        <v>2655</v>
      </c>
      <c r="C30" s="205" t="s">
        <v>576</v>
      </c>
      <c r="D30" s="1101">
        <f>SUM(D31:D41)</f>
        <v>0</v>
      </c>
      <c r="E30" s="1101">
        <f t="shared" ref="E30:G30" si="6">SUM(E31:E41)</f>
        <v>0</v>
      </c>
      <c r="F30" s="1101">
        <f t="shared" si="6"/>
        <v>0</v>
      </c>
      <c r="G30" s="1101">
        <f t="shared" si="6"/>
        <v>0</v>
      </c>
      <c r="H30" s="1114"/>
      <c r="I30" s="1548"/>
      <c r="J30" s="1548"/>
      <c r="K30" s="1118"/>
      <c r="Q30" s="185" t="s">
        <v>2656</v>
      </c>
      <c r="R30" s="185"/>
      <c r="S30" s="185"/>
      <c r="Y30" s="1104"/>
    </row>
    <row r="31" spans="1:25" s="185" customFormat="1" ht="12" customHeight="1" x14ac:dyDescent="0.2">
      <c r="A31" s="1103" t="s">
        <v>577</v>
      </c>
      <c r="B31" s="969" t="s">
        <v>3084</v>
      </c>
      <c r="C31" s="211" t="s">
        <v>579</v>
      </c>
      <c r="D31" s="1458"/>
      <c r="E31" s="1458"/>
      <c r="F31" s="1458"/>
      <c r="G31" s="1458"/>
      <c r="H31" s="1116"/>
      <c r="I31" s="1143"/>
      <c r="J31" s="1144"/>
      <c r="K31" s="1145"/>
      <c r="L31" s="1107"/>
      <c r="M31" s="1107"/>
      <c r="N31" s="1107"/>
      <c r="Q31" s="1091" t="s">
        <v>502</v>
      </c>
      <c r="Y31" s="1106"/>
    </row>
    <row r="32" spans="1:25" s="185" customFormat="1" ht="12" customHeight="1" x14ac:dyDescent="0.25">
      <c r="A32" s="210" t="s">
        <v>532</v>
      </c>
      <c r="B32" s="969" t="s">
        <v>3085</v>
      </c>
      <c r="C32" s="211" t="s">
        <v>581</v>
      </c>
      <c r="D32" s="1458"/>
      <c r="E32" s="1458"/>
      <c r="F32" s="1458"/>
      <c r="G32" s="1458"/>
      <c r="H32" s="1116"/>
      <c r="I32" s="1143"/>
      <c r="J32" s="1146"/>
      <c r="K32" s="1145"/>
      <c r="L32" s="1107"/>
      <c r="M32" s="1107"/>
      <c r="N32" s="1107"/>
      <c r="Q32" s="185" t="s">
        <v>2657</v>
      </c>
      <c r="Y32" s="1106"/>
    </row>
    <row r="33" spans="1:25" s="185" customFormat="1" ht="12" customHeight="1" x14ac:dyDescent="0.25">
      <c r="A33" s="210" t="s">
        <v>535</v>
      </c>
      <c r="B33" s="969" t="s">
        <v>2658</v>
      </c>
      <c r="C33" s="211" t="s">
        <v>583</v>
      </c>
      <c r="D33" s="1458"/>
      <c r="E33" s="1458"/>
      <c r="F33" s="1458"/>
      <c r="G33" s="1458"/>
      <c r="H33" s="1116"/>
      <c r="I33" s="1116"/>
      <c r="J33" s="1147"/>
      <c r="K33" s="1145"/>
      <c r="L33" s="1108"/>
      <c r="M33" s="1108"/>
      <c r="N33" s="1107"/>
      <c r="Q33" s="185" t="s">
        <v>2659</v>
      </c>
      <c r="Y33" s="1106"/>
    </row>
    <row r="34" spans="1:25" s="185" customFormat="1" ht="12" customHeight="1" x14ac:dyDescent="0.25">
      <c r="A34" s="210" t="s">
        <v>538</v>
      </c>
      <c r="B34" s="1109" t="s">
        <v>3086</v>
      </c>
      <c r="C34" s="211" t="s">
        <v>585</v>
      </c>
      <c r="D34" s="1458"/>
      <c r="E34" s="1458"/>
      <c r="F34" s="1458"/>
      <c r="G34" s="1458"/>
      <c r="H34" s="1116"/>
      <c r="I34" s="1116"/>
      <c r="J34" s="1147"/>
      <c r="K34" s="1145"/>
      <c r="L34" s="1107"/>
      <c r="M34" s="1107"/>
      <c r="N34" s="1107"/>
    </row>
    <row r="35" spans="1:25" s="185" customFormat="1" ht="12" customHeight="1" x14ac:dyDescent="0.25">
      <c r="A35" s="210" t="s">
        <v>541</v>
      </c>
      <c r="B35" s="1109" t="s">
        <v>3087</v>
      </c>
      <c r="C35" s="211" t="s">
        <v>587</v>
      </c>
      <c r="D35" s="1458"/>
      <c r="E35" s="1458"/>
      <c r="F35" s="1458"/>
      <c r="G35" s="1458"/>
      <c r="H35" s="1116"/>
      <c r="I35" s="1116"/>
      <c r="J35" s="1147"/>
      <c r="K35" s="1145"/>
      <c r="L35" s="1107"/>
      <c r="M35" s="1107"/>
      <c r="N35" s="1107"/>
    </row>
    <row r="36" spans="1:25" s="185" customFormat="1" ht="12" customHeight="1" x14ac:dyDescent="0.25">
      <c r="A36" s="210">
        <v>6</v>
      </c>
      <c r="B36" s="1109" t="s">
        <v>2660</v>
      </c>
      <c r="C36" s="211" t="s">
        <v>589</v>
      </c>
      <c r="D36" s="1458"/>
      <c r="E36" s="1458"/>
      <c r="F36" s="1458"/>
      <c r="G36" s="1458"/>
      <c r="H36" s="1116"/>
      <c r="I36" s="1116"/>
      <c r="J36" s="1148"/>
      <c r="K36" s="1145"/>
      <c r="L36" s="1110"/>
      <c r="M36" s="1110"/>
      <c r="N36" s="1107"/>
    </row>
    <row r="37" spans="1:25" s="185" customFormat="1" ht="12" customHeight="1" x14ac:dyDescent="0.25">
      <c r="A37" s="210" t="s">
        <v>547</v>
      </c>
      <c r="B37" s="1111" t="s">
        <v>2661</v>
      </c>
      <c r="C37" s="211" t="s">
        <v>591</v>
      </c>
      <c r="D37" s="1458"/>
      <c r="E37" s="1458"/>
      <c r="F37" s="1458"/>
      <c r="G37" s="1458"/>
      <c r="H37" s="1116"/>
      <c r="I37" s="1141"/>
      <c r="J37" s="1116"/>
      <c r="K37" s="1116"/>
    </row>
    <row r="38" spans="1:25" s="185" customFormat="1" ht="12" customHeight="1" x14ac:dyDescent="0.25">
      <c r="A38" s="210" t="s">
        <v>568</v>
      </c>
      <c r="B38" s="1111" t="s">
        <v>2662</v>
      </c>
      <c r="C38" s="211" t="s">
        <v>593</v>
      </c>
      <c r="D38" s="1458"/>
      <c r="E38" s="1458"/>
      <c r="F38" s="1458"/>
      <c r="G38" s="1458"/>
      <c r="H38" s="1149"/>
      <c r="I38" s="1141"/>
      <c r="J38" s="1116"/>
      <c r="K38" s="1116"/>
    </row>
    <row r="39" spans="1:25" s="185" customFormat="1" ht="12" customHeight="1" x14ac:dyDescent="0.25">
      <c r="A39" s="210" t="s">
        <v>571</v>
      </c>
      <c r="B39" s="1111" t="s">
        <v>657</v>
      </c>
      <c r="C39" s="211" t="s">
        <v>596</v>
      </c>
      <c r="D39" s="1458"/>
      <c r="E39" s="1458"/>
      <c r="F39" s="1458"/>
      <c r="G39" s="1458"/>
      <c r="H39" s="1149" t="s">
        <v>18</v>
      </c>
      <c r="I39" s="1141"/>
      <c r="J39" s="1116"/>
      <c r="K39" s="1116"/>
    </row>
    <row r="40" spans="1:25" s="185" customFormat="1" ht="12" customHeight="1" x14ac:dyDescent="0.25">
      <c r="A40" s="210" t="s">
        <v>758</v>
      </c>
      <c r="B40" s="969" t="s">
        <v>590</v>
      </c>
      <c r="C40" s="211" t="s">
        <v>599</v>
      </c>
      <c r="D40" s="1458"/>
      <c r="E40" s="1458"/>
      <c r="F40" s="1458"/>
      <c r="G40" s="1458"/>
      <c r="H40" s="1116"/>
      <c r="I40" s="1141"/>
      <c r="J40" s="1116"/>
      <c r="K40" s="1116"/>
    </row>
    <row r="41" spans="1:25" s="185" customFormat="1" ht="12" customHeight="1" x14ac:dyDescent="0.25">
      <c r="A41" s="210" t="s">
        <v>761</v>
      </c>
      <c r="B41" s="969" t="s">
        <v>592</v>
      </c>
      <c r="C41" s="211" t="s">
        <v>602</v>
      </c>
      <c r="D41" s="1458"/>
      <c r="E41" s="1458"/>
      <c r="F41" s="1458"/>
      <c r="G41" s="1458"/>
      <c r="H41" s="1116"/>
      <c r="I41" s="1141"/>
      <c r="J41" s="1116"/>
      <c r="K41" s="1116"/>
    </row>
    <row r="42" spans="1:25" s="207" customFormat="1" ht="12" customHeight="1" x14ac:dyDescent="0.25">
      <c r="A42" s="1102" t="s">
        <v>594</v>
      </c>
      <c r="B42" s="967" t="s">
        <v>2663</v>
      </c>
      <c r="C42" s="205" t="s">
        <v>604</v>
      </c>
      <c r="D42" s="1101">
        <f>D43+D50+D62+D75+D80</f>
        <v>257618</v>
      </c>
      <c r="E42" s="1101">
        <f t="shared" ref="E42:G42" si="7">E43+E50+E62+E75+E80</f>
        <v>15863</v>
      </c>
      <c r="F42" s="1101">
        <f t="shared" si="7"/>
        <v>241755</v>
      </c>
      <c r="G42" s="1101">
        <f t="shared" si="7"/>
        <v>250760</v>
      </c>
      <c r="H42" s="1118"/>
      <c r="I42" s="1141"/>
      <c r="J42" s="1118"/>
      <c r="K42" s="1118"/>
    </row>
    <row r="43" spans="1:25" s="207" customFormat="1" ht="12" customHeight="1" x14ac:dyDescent="0.25">
      <c r="A43" s="209" t="s">
        <v>597</v>
      </c>
      <c r="B43" s="968" t="s">
        <v>2664</v>
      </c>
      <c r="C43" s="205" t="s">
        <v>606</v>
      </c>
      <c r="D43" s="1101">
        <f>SUM(D44:D49)</f>
        <v>228945</v>
      </c>
      <c r="E43" s="1101">
        <f t="shared" ref="E43:G43" si="8">SUM(E44:E49)</f>
        <v>8305</v>
      </c>
      <c r="F43" s="1101">
        <f t="shared" si="8"/>
        <v>220640</v>
      </c>
      <c r="G43" s="1101">
        <f t="shared" si="8"/>
        <v>205018</v>
      </c>
      <c r="H43" s="1114"/>
      <c r="I43" s="1549"/>
      <c r="J43" s="1549"/>
      <c r="K43" s="1118"/>
    </row>
    <row r="44" spans="1:25" s="185" customFormat="1" ht="12" customHeight="1" x14ac:dyDescent="0.25">
      <c r="A44" s="1103" t="s">
        <v>600</v>
      </c>
      <c r="B44" s="969" t="s">
        <v>601</v>
      </c>
      <c r="C44" s="211" t="s">
        <v>608</v>
      </c>
      <c r="D44" s="1458">
        <v>46764</v>
      </c>
      <c r="E44" s="1458">
        <v>8305</v>
      </c>
      <c r="F44" s="1458">
        <v>38459</v>
      </c>
      <c r="G44" s="1458">
        <v>39042</v>
      </c>
      <c r="H44" s="1116"/>
      <c r="I44" s="1143"/>
      <c r="J44" s="1143"/>
      <c r="K44" s="1116"/>
    </row>
    <row r="45" spans="1:25" s="185" customFormat="1" ht="12" customHeight="1" x14ac:dyDescent="0.25">
      <c r="A45" s="210" t="s">
        <v>532</v>
      </c>
      <c r="B45" s="970" t="s">
        <v>603</v>
      </c>
      <c r="C45" s="211" t="s">
        <v>610</v>
      </c>
      <c r="D45" s="1458"/>
      <c r="E45" s="1458"/>
      <c r="F45" s="1458"/>
      <c r="G45" s="1458"/>
      <c r="H45" s="1116"/>
      <c r="I45" s="1141"/>
      <c r="J45" s="1116"/>
      <c r="K45" s="1116"/>
    </row>
    <row r="46" spans="1:25" s="185" customFormat="1" ht="12" customHeight="1" x14ac:dyDescent="0.25">
      <c r="A46" s="210" t="s">
        <v>535</v>
      </c>
      <c r="B46" s="969" t="s">
        <v>605</v>
      </c>
      <c r="C46" s="211" t="s">
        <v>612</v>
      </c>
      <c r="D46" s="1458"/>
      <c r="E46" s="1458"/>
      <c r="F46" s="1458"/>
      <c r="G46" s="1458"/>
      <c r="H46" s="1116"/>
      <c r="I46" s="1141"/>
      <c r="J46" s="1116"/>
      <c r="K46" s="1116"/>
    </row>
    <row r="47" spans="1:25" s="185" customFormat="1" ht="12" customHeight="1" x14ac:dyDescent="0.25">
      <c r="A47" s="210" t="s">
        <v>538</v>
      </c>
      <c r="B47" s="969" t="s">
        <v>607</v>
      </c>
      <c r="C47" s="211" t="s">
        <v>615</v>
      </c>
      <c r="D47" s="1458"/>
      <c r="E47" s="1458"/>
      <c r="F47" s="1458"/>
      <c r="G47" s="1458"/>
      <c r="H47" s="1116"/>
      <c r="I47" s="1141"/>
      <c r="J47" s="1116"/>
      <c r="K47" s="1116"/>
    </row>
    <row r="48" spans="1:25" s="185" customFormat="1" ht="12" customHeight="1" x14ac:dyDescent="0.25">
      <c r="A48" s="210" t="s">
        <v>541</v>
      </c>
      <c r="B48" s="970" t="s">
        <v>2665</v>
      </c>
      <c r="C48" s="211" t="s">
        <v>618</v>
      </c>
      <c r="D48" s="1458">
        <v>182181</v>
      </c>
      <c r="E48" s="1458"/>
      <c r="F48" s="1458">
        <v>182181</v>
      </c>
      <c r="G48" s="1458">
        <v>165976</v>
      </c>
      <c r="H48" s="1116"/>
      <c r="I48" s="1141"/>
      <c r="J48" s="1116"/>
      <c r="K48" s="1116"/>
    </row>
    <row r="49" spans="1:15" s="185" customFormat="1" ht="12" customHeight="1" x14ac:dyDescent="0.25">
      <c r="A49" s="210" t="s">
        <v>544</v>
      </c>
      <c r="B49" s="969" t="s">
        <v>611</v>
      </c>
      <c r="C49" s="211" t="s">
        <v>620</v>
      </c>
      <c r="D49" s="1458"/>
      <c r="E49" s="1458"/>
      <c r="F49" s="1458"/>
      <c r="G49" s="1458"/>
      <c r="H49" s="1116"/>
      <c r="I49" s="1141"/>
      <c r="J49" s="1116"/>
      <c r="K49" s="1116"/>
    </row>
    <row r="50" spans="1:15" s="207" customFormat="1" ht="12" customHeight="1" x14ac:dyDescent="0.25">
      <c r="A50" s="1102" t="s">
        <v>613</v>
      </c>
      <c r="B50" s="968" t="s">
        <v>2666</v>
      </c>
      <c r="C50" s="205" t="s">
        <v>622</v>
      </c>
      <c r="D50" s="1101">
        <v>0</v>
      </c>
      <c r="E50" s="1101">
        <v>0</v>
      </c>
      <c r="F50" s="1101">
        <v>0</v>
      </c>
      <c r="G50" s="1101">
        <v>0</v>
      </c>
      <c r="H50" s="1114"/>
      <c r="I50" s="1551"/>
      <c r="J50" s="1551"/>
      <c r="K50" s="1551"/>
    </row>
    <row r="51" spans="1:15" s="185" customFormat="1" ht="12" customHeight="1" x14ac:dyDescent="0.25">
      <c r="A51" s="1103" t="s">
        <v>616</v>
      </c>
      <c r="B51" s="1111" t="s">
        <v>2667</v>
      </c>
      <c r="C51" s="211" t="s">
        <v>624</v>
      </c>
      <c r="D51" s="1458">
        <f>SUM(D52:D54)</f>
        <v>0</v>
      </c>
      <c r="E51" s="1458">
        <f t="shared" ref="E51:G51" si="9">SUM(E52:E54)</f>
        <v>0</v>
      </c>
      <c r="F51" s="1458">
        <f t="shared" si="9"/>
        <v>0</v>
      </c>
      <c r="G51" s="1458">
        <f t="shared" si="9"/>
        <v>0</v>
      </c>
      <c r="H51" s="1115"/>
      <c r="I51" s="1141"/>
      <c r="J51" s="1116"/>
      <c r="K51" s="1150"/>
      <c r="L51" s="1550"/>
      <c r="M51" s="1550"/>
      <c r="N51" s="1550"/>
      <c r="O51" s="1550"/>
    </row>
    <row r="52" spans="1:15" s="185" customFormat="1" ht="12" customHeight="1" x14ac:dyDescent="0.25">
      <c r="A52" s="1103" t="s">
        <v>2668</v>
      </c>
      <c r="B52" s="1453" t="s">
        <v>3046</v>
      </c>
      <c r="C52" s="211" t="s">
        <v>626</v>
      </c>
      <c r="D52" s="1458"/>
      <c r="E52" s="1458"/>
      <c r="F52" s="1458"/>
      <c r="G52" s="1458"/>
      <c r="H52" s="1115" t="s">
        <v>18</v>
      </c>
      <c r="I52" s="1141"/>
      <c r="J52" s="1116"/>
      <c r="K52" s="1151"/>
      <c r="L52" s="1108"/>
      <c r="M52" s="1108"/>
      <c r="N52" s="1108"/>
      <c r="O52" s="1108"/>
    </row>
    <row r="53" spans="1:15" s="185" customFormat="1" ht="12" customHeight="1" x14ac:dyDescent="0.25">
      <c r="A53" s="1103" t="s">
        <v>2669</v>
      </c>
      <c r="B53" s="1453" t="s">
        <v>3047</v>
      </c>
      <c r="C53" s="211" t="s">
        <v>628</v>
      </c>
      <c r="D53" s="1458"/>
      <c r="E53" s="1458"/>
      <c r="F53" s="1458"/>
      <c r="G53" s="1458"/>
      <c r="H53" s="1115" t="s">
        <v>18</v>
      </c>
      <c r="I53" s="1141"/>
      <c r="J53" s="1116"/>
      <c r="K53" s="1151"/>
      <c r="L53" s="1107"/>
      <c r="M53" s="1107"/>
      <c r="N53" s="1107"/>
      <c r="O53" s="1107"/>
    </row>
    <row r="54" spans="1:15" s="185" customFormat="1" ht="12" customHeight="1" x14ac:dyDescent="0.25">
      <c r="A54" s="1103" t="s">
        <v>2670</v>
      </c>
      <c r="B54" s="1453" t="s">
        <v>2671</v>
      </c>
      <c r="C54" s="211" t="s">
        <v>630</v>
      </c>
      <c r="D54" s="1458"/>
      <c r="E54" s="1458"/>
      <c r="F54" s="1458"/>
      <c r="G54" s="1458"/>
      <c r="H54" s="1115"/>
      <c r="I54" s="1141"/>
      <c r="J54" s="1116"/>
      <c r="K54" s="1151"/>
      <c r="L54" s="1107"/>
      <c r="M54" s="1107"/>
      <c r="N54" s="1107"/>
      <c r="O54" s="1107"/>
    </row>
    <row r="55" spans="1:15" s="185" customFormat="1" ht="12" customHeight="1" x14ac:dyDescent="0.25">
      <c r="A55" s="217" t="s">
        <v>532</v>
      </c>
      <c r="B55" s="971" t="s">
        <v>619</v>
      </c>
      <c r="C55" s="218" t="s">
        <v>633</v>
      </c>
      <c r="D55" s="1458"/>
      <c r="E55" s="1458"/>
      <c r="F55" s="1458"/>
      <c r="G55" s="1458"/>
      <c r="H55" s="1115"/>
      <c r="I55" s="1141"/>
      <c r="J55" s="1116"/>
      <c r="K55" s="1151"/>
      <c r="L55" s="1107"/>
      <c r="M55" s="1107"/>
      <c r="N55" s="1107"/>
      <c r="O55" s="1107"/>
    </row>
    <row r="56" spans="1:15" s="185" customFormat="1" ht="12" customHeight="1" x14ac:dyDescent="0.25">
      <c r="A56" s="210" t="s">
        <v>535</v>
      </c>
      <c r="B56" s="1109" t="s">
        <v>3088</v>
      </c>
      <c r="C56" s="211" t="s">
        <v>636</v>
      </c>
      <c r="D56" s="1458"/>
      <c r="E56" s="1458"/>
      <c r="F56" s="1458"/>
      <c r="G56" s="1458"/>
      <c r="H56" s="1149" t="s">
        <v>18</v>
      </c>
      <c r="I56" s="1141"/>
      <c r="J56" s="1116"/>
      <c r="K56" s="1152"/>
      <c r="L56" s="1113"/>
      <c r="M56" s="1113"/>
      <c r="N56" s="1113"/>
      <c r="O56" s="1113"/>
    </row>
    <row r="57" spans="1:15" s="185" customFormat="1" ht="12" customHeight="1" x14ac:dyDescent="0.25">
      <c r="A57" s="210" t="s">
        <v>538</v>
      </c>
      <c r="B57" s="1109" t="s">
        <v>3089</v>
      </c>
      <c r="C57" s="211" t="s">
        <v>637</v>
      </c>
      <c r="D57" s="1458"/>
      <c r="E57" s="1458"/>
      <c r="F57" s="1458"/>
      <c r="G57" s="1458"/>
      <c r="H57" s="1149" t="s">
        <v>18</v>
      </c>
      <c r="I57" s="1141"/>
      <c r="J57" s="1116"/>
      <c r="K57" s="1145"/>
      <c r="L57" s="1107"/>
      <c r="M57" s="1107"/>
      <c r="N57" s="1107"/>
      <c r="O57" s="1107"/>
    </row>
    <row r="58" spans="1:15" s="185" customFormat="1" ht="12" customHeight="1" x14ac:dyDescent="0.25">
      <c r="A58" s="210" t="s">
        <v>541</v>
      </c>
      <c r="B58" s="970" t="s">
        <v>625</v>
      </c>
      <c r="C58" s="211" t="s">
        <v>639</v>
      </c>
      <c r="D58" s="1458"/>
      <c r="E58" s="1458"/>
      <c r="F58" s="1458"/>
      <c r="G58" s="1458"/>
      <c r="H58" s="1115"/>
      <c r="I58" s="1141"/>
      <c r="J58" s="1116"/>
      <c r="K58" s="1145"/>
      <c r="L58" s="1107"/>
      <c r="M58" s="1107"/>
      <c r="N58" s="1107"/>
      <c r="O58" s="1107"/>
    </row>
    <row r="59" spans="1:15" s="185" customFormat="1" ht="12" customHeight="1" x14ac:dyDescent="0.25">
      <c r="A59" s="210" t="s">
        <v>544</v>
      </c>
      <c r="B59" s="1111" t="s">
        <v>2672</v>
      </c>
      <c r="C59" s="211" t="s">
        <v>640</v>
      </c>
      <c r="D59" s="1458"/>
      <c r="E59" s="1458"/>
      <c r="F59" s="1458"/>
      <c r="G59" s="1458"/>
      <c r="H59" s="1115"/>
      <c r="I59" s="1141"/>
      <c r="J59" s="1116"/>
      <c r="K59" s="1116"/>
    </row>
    <row r="60" spans="1:15" s="185" customFormat="1" ht="12" customHeight="1" x14ac:dyDescent="0.25">
      <c r="A60" s="210" t="s">
        <v>547</v>
      </c>
      <c r="B60" s="1111" t="s">
        <v>2673</v>
      </c>
      <c r="C60" s="211" t="s">
        <v>642</v>
      </c>
      <c r="D60" s="1458"/>
      <c r="E60" s="1458"/>
      <c r="F60" s="1458"/>
      <c r="G60" s="1458"/>
      <c r="H60" s="1115"/>
      <c r="I60" s="1141"/>
      <c r="J60" s="1116"/>
      <c r="K60" s="1116"/>
    </row>
    <row r="61" spans="1:15" s="185" customFormat="1" ht="12" customHeight="1" x14ac:dyDescent="0.25">
      <c r="A61" s="210" t="s">
        <v>568</v>
      </c>
      <c r="B61" s="969" t="s">
        <v>629</v>
      </c>
      <c r="C61" s="211" t="s">
        <v>644</v>
      </c>
      <c r="D61" s="1458"/>
      <c r="E61" s="1458"/>
      <c r="F61" s="1458"/>
      <c r="G61" s="1458"/>
      <c r="H61" s="1116"/>
      <c r="I61" s="1116"/>
      <c r="J61" s="1116"/>
      <c r="K61" s="1116"/>
    </row>
    <row r="62" spans="1:15" s="207" customFormat="1" ht="12" customHeight="1" x14ac:dyDescent="0.25">
      <c r="A62" s="1102" t="s">
        <v>631</v>
      </c>
      <c r="B62" s="968" t="s">
        <v>2674</v>
      </c>
      <c r="C62" s="205" t="s">
        <v>646</v>
      </c>
      <c r="D62" s="1101">
        <f>SUM(D63,D67:D74)</f>
        <v>27995</v>
      </c>
      <c r="E62" s="1101">
        <f>SUM(E63,E67:E74)</f>
        <v>7558</v>
      </c>
      <c r="F62" s="1101">
        <f>SUM(F63,F67:F74)</f>
        <v>20437</v>
      </c>
      <c r="G62" s="1101">
        <f>SUM(G63,G67:G74)</f>
        <v>38811</v>
      </c>
      <c r="H62" s="1114"/>
      <c r="I62" s="1551"/>
      <c r="J62" s="1551"/>
      <c r="K62" s="1551"/>
    </row>
    <row r="63" spans="1:15" s="185" customFormat="1" ht="12" customHeight="1" x14ac:dyDescent="0.25">
      <c r="A63" s="1103" t="s">
        <v>634</v>
      </c>
      <c r="B63" s="1111" t="s">
        <v>2675</v>
      </c>
      <c r="C63" s="211" t="s">
        <v>648</v>
      </c>
      <c r="D63" s="1458">
        <f>SUM(D64:D66)</f>
        <v>27995</v>
      </c>
      <c r="E63" s="1458">
        <f t="shared" ref="E63:G63" si="10">SUM(E64:E66)</f>
        <v>7558</v>
      </c>
      <c r="F63" s="1458">
        <f t="shared" si="10"/>
        <v>20437</v>
      </c>
      <c r="G63" s="1458">
        <f t="shared" si="10"/>
        <v>38811</v>
      </c>
      <c r="H63" s="1479"/>
      <c r="I63" s="1116"/>
      <c r="J63" s="1116"/>
      <c r="K63" s="1116"/>
    </row>
    <row r="64" spans="1:15" s="185" customFormat="1" ht="12" customHeight="1" x14ac:dyDescent="0.25">
      <c r="A64" s="1103" t="s">
        <v>2668</v>
      </c>
      <c r="B64" s="1453" t="s">
        <v>3046</v>
      </c>
      <c r="C64" s="211" t="s">
        <v>651</v>
      </c>
      <c r="D64" s="1458"/>
      <c r="E64" s="1458"/>
      <c r="F64" s="1458"/>
      <c r="G64" s="1458"/>
      <c r="H64" s="1114"/>
      <c r="I64" s="1116"/>
      <c r="J64" s="1116"/>
      <c r="K64" s="1116"/>
    </row>
    <row r="65" spans="1:15" s="185" customFormat="1" ht="12" customHeight="1" x14ac:dyDescent="0.25">
      <c r="A65" s="1103" t="s">
        <v>2669</v>
      </c>
      <c r="B65" s="1453" t="s">
        <v>3047</v>
      </c>
      <c r="C65" s="211" t="s">
        <v>654</v>
      </c>
      <c r="D65" s="1458"/>
      <c r="E65" s="1458"/>
      <c r="F65" s="1458"/>
      <c r="G65" s="1458"/>
      <c r="H65" s="1114"/>
      <c r="I65" s="1116"/>
      <c r="J65" s="1116"/>
      <c r="K65" s="1116"/>
    </row>
    <row r="66" spans="1:15" s="185" customFormat="1" ht="12" customHeight="1" x14ac:dyDescent="0.25">
      <c r="A66" s="1103" t="s">
        <v>2670</v>
      </c>
      <c r="B66" s="1453" t="s">
        <v>2671</v>
      </c>
      <c r="C66" s="211" t="s">
        <v>656</v>
      </c>
      <c r="D66" s="1458">
        <v>27995</v>
      </c>
      <c r="E66" s="1458">
        <v>7558</v>
      </c>
      <c r="F66" s="1458">
        <f>D66-E66</f>
        <v>20437</v>
      </c>
      <c r="G66" s="1458">
        <v>38811</v>
      </c>
      <c r="H66" s="1479" t="s">
        <v>3187</v>
      </c>
      <c r="I66" s="1116"/>
      <c r="J66" s="1116"/>
      <c r="K66" s="1145"/>
      <c r="L66" s="1107"/>
      <c r="M66" s="1107"/>
      <c r="N66" s="1107"/>
      <c r="O66" s="1107"/>
    </row>
    <row r="67" spans="1:15" s="185" customFormat="1" ht="12" customHeight="1" x14ac:dyDescent="0.25">
      <c r="A67" s="217" t="s">
        <v>532</v>
      </c>
      <c r="B67" s="971" t="s">
        <v>619</v>
      </c>
      <c r="C67" s="218" t="s">
        <v>658</v>
      </c>
      <c r="D67" s="1458"/>
      <c r="E67" s="1458"/>
      <c r="F67" s="1458"/>
      <c r="G67" s="1458"/>
      <c r="H67" s="1114"/>
      <c r="I67" s="1143"/>
      <c r="J67" s="1143"/>
      <c r="K67" s="1150"/>
      <c r="L67" s="1550"/>
      <c r="M67" s="1550"/>
      <c r="N67" s="1550"/>
      <c r="O67" s="1550"/>
    </row>
    <row r="68" spans="1:15" s="185" customFormat="1" ht="12" customHeight="1" x14ac:dyDescent="0.25">
      <c r="A68" s="210" t="s">
        <v>535</v>
      </c>
      <c r="B68" s="1109" t="s">
        <v>3088</v>
      </c>
      <c r="C68" s="211" t="s">
        <v>660</v>
      </c>
      <c r="D68" s="1458"/>
      <c r="E68" s="1458"/>
      <c r="F68" s="1458"/>
      <c r="G68" s="1458"/>
      <c r="H68" s="1149" t="s">
        <v>2973</v>
      </c>
      <c r="I68" s="1549"/>
      <c r="J68" s="1549"/>
      <c r="K68" s="1151"/>
      <c r="L68" s="1108"/>
      <c r="M68" s="1108"/>
      <c r="N68" s="1108"/>
      <c r="O68" s="1108"/>
    </row>
    <row r="69" spans="1:15" s="185" customFormat="1" ht="12" customHeight="1" x14ac:dyDescent="0.25">
      <c r="A69" s="210" t="s">
        <v>538</v>
      </c>
      <c r="B69" s="1109" t="s">
        <v>3089</v>
      </c>
      <c r="C69" s="211" t="s">
        <v>662</v>
      </c>
      <c r="D69" s="1458"/>
      <c r="E69" s="1458"/>
      <c r="F69" s="1458"/>
      <c r="G69" s="1458"/>
      <c r="H69" s="1149" t="s">
        <v>2973</v>
      </c>
      <c r="I69" s="1549"/>
      <c r="J69" s="1549"/>
      <c r="K69" s="1151"/>
      <c r="L69" s="1107"/>
      <c r="M69" s="1107"/>
      <c r="N69" s="1107"/>
      <c r="O69" s="1107"/>
    </row>
    <row r="70" spans="1:15" s="185" customFormat="1" ht="12" customHeight="1" x14ac:dyDescent="0.25">
      <c r="A70" s="210" t="s">
        <v>541</v>
      </c>
      <c r="B70" s="970" t="s">
        <v>641</v>
      </c>
      <c r="C70" s="211" t="s">
        <v>665</v>
      </c>
      <c r="D70" s="1458"/>
      <c r="E70" s="1458"/>
      <c r="F70" s="1458"/>
      <c r="G70" s="1458"/>
      <c r="H70" s="1115"/>
      <c r="I70" s="1549"/>
      <c r="J70" s="1549"/>
      <c r="K70" s="1151"/>
      <c r="L70" s="1107"/>
      <c r="M70" s="1107"/>
      <c r="N70" s="1107"/>
      <c r="O70" s="1107"/>
    </row>
    <row r="71" spans="1:15" s="185" customFormat="1" ht="12" customHeight="1" x14ac:dyDescent="0.25">
      <c r="A71" s="210" t="s">
        <v>544</v>
      </c>
      <c r="B71" s="969" t="s">
        <v>2676</v>
      </c>
      <c r="C71" s="211" t="s">
        <v>668</v>
      </c>
      <c r="D71" s="1458"/>
      <c r="E71" s="1458"/>
      <c r="F71" s="1458"/>
      <c r="G71" s="1458"/>
      <c r="H71" s="1114"/>
      <c r="I71" s="1549"/>
      <c r="J71" s="1549"/>
      <c r="K71" s="1152"/>
      <c r="L71" s="1113"/>
      <c r="M71" s="1113"/>
      <c r="N71" s="1113"/>
      <c r="O71" s="1113"/>
    </row>
    <row r="72" spans="1:15" s="185" customFormat="1" ht="12" customHeight="1" x14ac:dyDescent="0.25">
      <c r="A72" s="210" t="s">
        <v>547</v>
      </c>
      <c r="B72" s="1109" t="s">
        <v>2677</v>
      </c>
      <c r="C72" s="211" t="s">
        <v>670</v>
      </c>
      <c r="D72" s="1458"/>
      <c r="E72" s="1458"/>
      <c r="F72" s="1458"/>
      <c r="G72" s="1458"/>
      <c r="H72" s="1116"/>
      <c r="I72" s="1549"/>
      <c r="J72" s="1549"/>
      <c r="K72" s="1116"/>
      <c r="L72" s="1117">
        <f>SUM(L69:L71)-D67</f>
        <v>0</v>
      </c>
      <c r="M72" s="1117">
        <f>SUM(M69:M71)-D79</f>
        <v>0</v>
      </c>
      <c r="N72" s="1117">
        <f>SUM(N69:N71)-G67</f>
        <v>0</v>
      </c>
      <c r="O72" s="1117"/>
    </row>
    <row r="73" spans="1:15" s="185" customFormat="1" ht="12" customHeight="1" x14ac:dyDescent="0.25">
      <c r="A73" s="210" t="s">
        <v>568</v>
      </c>
      <c r="B73" s="1109" t="s">
        <v>2672</v>
      </c>
      <c r="C73" s="211" t="s">
        <v>672</v>
      </c>
      <c r="D73" s="1458"/>
      <c r="E73" s="1458"/>
      <c r="F73" s="1458"/>
      <c r="G73" s="1458"/>
      <c r="H73" s="1116"/>
      <c r="I73" s="1549"/>
      <c r="J73" s="1549"/>
      <c r="K73" s="1116"/>
    </row>
    <row r="74" spans="1:15" s="185" customFormat="1" ht="12" customHeight="1" x14ac:dyDescent="0.25">
      <c r="A74" s="210" t="s">
        <v>571</v>
      </c>
      <c r="B74" s="1109" t="s">
        <v>2678</v>
      </c>
      <c r="C74" s="211" t="s">
        <v>674</v>
      </c>
      <c r="D74" s="1458"/>
      <c r="E74" s="1458"/>
      <c r="F74" s="1458"/>
      <c r="G74" s="1458"/>
      <c r="H74" s="1118"/>
      <c r="I74" s="1549"/>
      <c r="J74" s="1549"/>
      <c r="K74" s="1116"/>
    </row>
    <row r="75" spans="1:15" s="207" customFormat="1" ht="12" customHeight="1" x14ac:dyDescent="0.25">
      <c r="A75" s="1102" t="s">
        <v>649</v>
      </c>
      <c r="B75" s="968" t="s">
        <v>2679</v>
      </c>
      <c r="C75" s="205" t="s">
        <v>681</v>
      </c>
      <c r="D75" s="1101">
        <f>SUM(D76:D79)</f>
        <v>0</v>
      </c>
      <c r="E75" s="1101">
        <f t="shared" ref="E75:G75" si="11">SUM(E76:E79)</f>
        <v>0</v>
      </c>
      <c r="F75" s="1101">
        <f>SUM(F76:F79)</f>
        <v>0</v>
      </c>
      <c r="G75" s="1101">
        <f t="shared" si="11"/>
        <v>0</v>
      </c>
      <c r="H75" s="1114"/>
      <c r="I75" s="1548"/>
      <c r="J75" s="1548"/>
      <c r="K75" s="1146"/>
      <c r="L75" s="1107"/>
      <c r="M75" s="1107"/>
      <c r="N75" s="1107"/>
    </row>
    <row r="76" spans="1:15" s="207" customFormat="1" ht="12" customHeight="1" x14ac:dyDescent="0.25">
      <c r="A76" s="1103" t="s">
        <v>652</v>
      </c>
      <c r="B76" s="1109" t="s">
        <v>3090</v>
      </c>
      <c r="C76" s="211" t="s">
        <v>683</v>
      </c>
      <c r="D76" s="1458"/>
      <c r="E76" s="1458"/>
      <c r="F76" s="1458"/>
      <c r="G76" s="1458"/>
      <c r="H76" s="1116"/>
      <c r="I76" s="1143"/>
      <c r="J76" s="1143"/>
      <c r="K76" s="1147"/>
      <c r="L76" s="1107"/>
      <c r="M76" s="1108"/>
      <c r="N76" s="1108"/>
    </row>
    <row r="77" spans="1:15" s="185" customFormat="1" ht="12" customHeight="1" x14ac:dyDescent="0.25">
      <c r="A77" s="210" t="s">
        <v>532</v>
      </c>
      <c r="B77" s="1109" t="s">
        <v>3091</v>
      </c>
      <c r="C77" s="211" t="s">
        <v>685</v>
      </c>
      <c r="D77" s="1458"/>
      <c r="E77" s="1460"/>
      <c r="F77" s="1458"/>
      <c r="G77" s="1458"/>
      <c r="H77" s="1118"/>
      <c r="I77" s="1143"/>
      <c r="J77" s="1143"/>
      <c r="K77" s="1147"/>
      <c r="L77" s="1107"/>
      <c r="M77" s="1107"/>
      <c r="N77" s="1107"/>
    </row>
    <row r="78" spans="1:15" s="185" customFormat="1" ht="12" customHeight="1" x14ac:dyDescent="0.25">
      <c r="A78" s="210" t="s">
        <v>535</v>
      </c>
      <c r="B78" s="1109" t="s">
        <v>2680</v>
      </c>
      <c r="C78" s="211" t="s">
        <v>687</v>
      </c>
      <c r="D78" s="1458"/>
      <c r="E78" s="1458"/>
      <c r="F78" s="1458"/>
      <c r="G78" s="1458"/>
      <c r="H78" s="1116"/>
      <c r="I78" s="1141"/>
      <c r="J78" s="1116"/>
      <c r="K78" s="1147"/>
      <c r="L78" s="1107"/>
      <c r="M78" s="1107"/>
      <c r="N78" s="1107"/>
    </row>
    <row r="79" spans="1:15" s="185" customFormat="1" ht="12" customHeight="1" x14ac:dyDescent="0.25">
      <c r="A79" s="210" t="s">
        <v>538</v>
      </c>
      <c r="B79" s="1109" t="s">
        <v>2681</v>
      </c>
      <c r="C79" s="211" t="s">
        <v>689</v>
      </c>
      <c r="D79" s="1458"/>
      <c r="E79" s="1458"/>
      <c r="F79" s="1458"/>
      <c r="G79" s="1458"/>
      <c r="H79" s="1116"/>
      <c r="I79" s="1141"/>
      <c r="J79" s="1116"/>
      <c r="K79" s="1148"/>
      <c r="L79" s="1107"/>
      <c r="M79" s="1110"/>
      <c r="N79" s="1110"/>
    </row>
    <row r="80" spans="1:15" s="207" customFormat="1" ht="12" customHeight="1" x14ac:dyDescent="0.25">
      <c r="A80" s="1102" t="s">
        <v>787</v>
      </c>
      <c r="B80" s="968" t="s">
        <v>2682</v>
      </c>
      <c r="C80" s="205" t="s">
        <v>691</v>
      </c>
      <c r="D80" s="1101">
        <f>SUM(D81:D82)</f>
        <v>678</v>
      </c>
      <c r="E80" s="1101">
        <f t="shared" ref="E80:G80" si="12">SUM(E81:E82)</f>
        <v>0</v>
      </c>
      <c r="F80" s="1101">
        <f t="shared" si="12"/>
        <v>678</v>
      </c>
      <c r="G80" s="1101">
        <f t="shared" si="12"/>
        <v>6931</v>
      </c>
      <c r="H80" s="1114"/>
      <c r="I80" s="1548"/>
      <c r="J80" s="1548"/>
      <c r="K80" s="1118"/>
    </row>
    <row r="81" spans="1:11" s="207" customFormat="1" ht="12" customHeight="1" x14ac:dyDescent="0.25">
      <c r="A81" s="1103" t="s">
        <v>790</v>
      </c>
      <c r="B81" s="1109" t="s">
        <v>653</v>
      </c>
      <c r="C81" s="211" t="s">
        <v>693</v>
      </c>
      <c r="D81" s="1458">
        <v>678</v>
      </c>
      <c r="E81" s="1458"/>
      <c r="F81" s="1458">
        <v>678</v>
      </c>
      <c r="G81" s="1458">
        <v>6931</v>
      </c>
      <c r="H81" s="1116"/>
      <c r="I81" s="1143"/>
      <c r="J81" s="1143"/>
      <c r="K81" s="1118"/>
    </row>
    <row r="82" spans="1:11" s="185" customFormat="1" ht="12" customHeight="1" x14ac:dyDescent="0.25">
      <c r="A82" s="210" t="s">
        <v>532</v>
      </c>
      <c r="B82" s="1109" t="s">
        <v>655</v>
      </c>
      <c r="C82" s="211" t="s">
        <v>695</v>
      </c>
      <c r="D82" s="1458"/>
      <c r="E82" s="1458"/>
      <c r="F82" s="1458"/>
      <c r="G82" s="1458"/>
      <c r="H82" s="1118"/>
      <c r="I82" s="1143"/>
      <c r="J82" s="1143"/>
      <c r="K82" s="1116"/>
    </row>
    <row r="83" spans="1:11" s="207" customFormat="1" ht="12" customHeight="1" x14ac:dyDescent="0.25">
      <c r="A83" s="1102" t="s">
        <v>663</v>
      </c>
      <c r="B83" s="968" t="s">
        <v>2683</v>
      </c>
      <c r="C83" s="205" t="s">
        <v>697</v>
      </c>
      <c r="D83" s="1101">
        <f>SUM(D84:D87)</f>
        <v>2484</v>
      </c>
      <c r="E83" s="1101">
        <f t="shared" ref="E83:G83" si="13">SUM(E84:E87)</f>
        <v>0</v>
      </c>
      <c r="F83" s="1101">
        <f t="shared" si="13"/>
        <v>2484</v>
      </c>
      <c r="G83" s="1101">
        <f t="shared" si="13"/>
        <v>3652</v>
      </c>
      <c r="H83" s="1114"/>
      <c r="I83" s="1548"/>
      <c r="J83" s="1548"/>
      <c r="K83" s="1548"/>
    </row>
    <row r="84" spans="1:11" s="185" customFormat="1" ht="12" customHeight="1" x14ac:dyDescent="0.25">
      <c r="A84" s="1103" t="s">
        <v>666</v>
      </c>
      <c r="B84" s="969" t="s">
        <v>667</v>
      </c>
      <c r="C84" s="211" t="s">
        <v>699</v>
      </c>
      <c r="D84" s="1459">
        <v>1890</v>
      </c>
      <c r="E84" s="1461"/>
      <c r="F84" s="1458">
        <v>1890</v>
      </c>
      <c r="G84" s="1461">
        <v>2002</v>
      </c>
      <c r="H84" s="1116"/>
      <c r="I84" s="1143"/>
      <c r="J84" s="1143"/>
      <c r="K84" s="1116"/>
    </row>
    <row r="85" spans="1:11" s="185" customFormat="1" ht="12" customHeight="1" x14ac:dyDescent="0.25">
      <c r="A85" s="210" t="s">
        <v>532</v>
      </c>
      <c r="B85" s="970" t="s">
        <v>669</v>
      </c>
      <c r="C85" s="211" t="s">
        <v>701</v>
      </c>
      <c r="D85" s="1458"/>
      <c r="E85" s="1458"/>
      <c r="F85" s="1458"/>
      <c r="G85" s="1458"/>
      <c r="H85" s="1116"/>
      <c r="I85" s="1143"/>
      <c r="J85" s="1143"/>
      <c r="K85" s="1116"/>
    </row>
    <row r="86" spans="1:11" s="185" customFormat="1" ht="12" customHeight="1" x14ac:dyDescent="0.25">
      <c r="A86" s="210" t="s">
        <v>535</v>
      </c>
      <c r="B86" s="969" t="s">
        <v>671</v>
      </c>
      <c r="C86" s="211" t="s">
        <v>703</v>
      </c>
      <c r="D86" s="1458"/>
      <c r="E86" s="1458"/>
      <c r="F86" s="1458"/>
      <c r="G86" s="1458"/>
      <c r="H86" s="1116"/>
      <c r="I86" s="1143"/>
      <c r="J86" s="1143"/>
      <c r="K86" s="1116"/>
    </row>
    <row r="87" spans="1:11" s="185" customFormat="1" ht="12" customHeight="1" x14ac:dyDescent="0.25">
      <c r="A87" s="210" t="s">
        <v>538</v>
      </c>
      <c r="B87" s="969" t="s">
        <v>673</v>
      </c>
      <c r="C87" s="211" t="s">
        <v>705</v>
      </c>
      <c r="D87" s="1458">
        <v>594</v>
      </c>
      <c r="E87" s="1458"/>
      <c r="F87" s="1458">
        <v>594</v>
      </c>
      <c r="G87" s="1458">
        <v>1650</v>
      </c>
      <c r="H87" s="1116"/>
      <c r="I87" s="1143"/>
      <c r="J87" s="1143"/>
      <c r="K87" s="1116"/>
    </row>
    <row r="88" spans="1:11" s="185" customFormat="1" ht="12" hidden="1" customHeight="1" x14ac:dyDescent="0.25">
      <c r="A88" s="219"/>
      <c r="B88" s="973" t="s">
        <v>2684</v>
      </c>
      <c r="C88" s="220">
        <v>888</v>
      </c>
      <c r="D88" s="1119">
        <f>(SUM(D10:D87))</f>
        <v>7257755.1600000001</v>
      </c>
      <c r="E88" s="1119">
        <f t="shared" ref="E88:G88" si="14">(SUM(E10:E87))</f>
        <v>1243817</v>
      </c>
      <c r="F88" s="1119">
        <f t="shared" si="14"/>
        <v>6013937</v>
      </c>
      <c r="G88" s="1119">
        <f t="shared" si="14"/>
        <v>6303171</v>
      </c>
      <c r="H88" s="1116"/>
      <c r="I88" s="1141"/>
      <c r="J88" s="1116"/>
      <c r="K88" s="1116"/>
    </row>
    <row r="89" spans="1:11" s="185" customFormat="1" ht="12" customHeight="1" x14ac:dyDescent="0.25">
      <c r="A89" s="221"/>
      <c r="B89" s="230"/>
      <c r="D89" s="222"/>
      <c r="E89" s="222"/>
      <c r="F89" s="222"/>
      <c r="G89" s="222"/>
    </row>
    <row r="90" spans="1:11" s="185" customFormat="1" ht="12" customHeight="1" x14ac:dyDescent="0.25">
      <c r="A90" s="221"/>
      <c r="B90" s="230"/>
      <c r="D90" s="222"/>
      <c r="E90" s="222"/>
      <c r="F90" s="222"/>
      <c r="G90" s="222"/>
    </row>
    <row r="91" spans="1:11" s="185" customFormat="1" ht="12" customHeight="1" x14ac:dyDescent="0.25">
      <c r="A91" s="223" t="s">
        <v>508</v>
      </c>
      <c r="B91" s="974" t="s">
        <v>676</v>
      </c>
      <c r="C91" s="223" t="s">
        <v>510</v>
      </c>
      <c r="D91" s="224" t="s">
        <v>677</v>
      </c>
      <c r="E91" s="224" t="s">
        <v>678</v>
      </c>
      <c r="F91" s="225"/>
      <c r="G91" s="225"/>
    </row>
    <row r="92" spans="1:11" s="185" customFormat="1" ht="12" customHeight="1" x14ac:dyDescent="0.25">
      <c r="A92" s="226" t="s">
        <v>513</v>
      </c>
      <c r="B92" s="975"/>
      <c r="C92" s="226" t="s">
        <v>514</v>
      </c>
      <c r="D92" s="227" t="s">
        <v>679</v>
      </c>
      <c r="E92" s="227" t="s">
        <v>679</v>
      </c>
      <c r="F92" s="225"/>
      <c r="G92" s="225"/>
    </row>
    <row r="93" spans="1:11" s="230" customFormat="1" ht="12" customHeight="1" x14ac:dyDescent="0.25">
      <c r="A93" s="228" t="s">
        <v>518</v>
      </c>
      <c r="B93" s="976" t="s">
        <v>519</v>
      </c>
      <c r="C93" s="228" t="s">
        <v>520</v>
      </c>
      <c r="D93" s="229">
        <v>5</v>
      </c>
      <c r="E93" s="229">
        <v>6</v>
      </c>
      <c r="F93" s="225"/>
      <c r="G93" s="225"/>
    </row>
    <row r="94" spans="1:11" s="207" customFormat="1" ht="12" customHeight="1" x14ac:dyDescent="0.25">
      <c r="A94" s="231"/>
      <c r="B94" s="977" t="s">
        <v>2685</v>
      </c>
      <c r="C94" s="232" t="s">
        <v>707</v>
      </c>
      <c r="D94" s="1101">
        <f>D95+D116+D156</f>
        <v>1498996</v>
      </c>
      <c r="E94" s="1101">
        <f>E95+E116+E156</f>
        <v>1567003</v>
      </c>
      <c r="F94" s="233"/>
      <c r="G94" s="233"/>
      <c r="H94" s="206"/>
    </row>
    <row r="95" spans="1:11" s="207" customFormat="1" ht="12" customHeight="1" x14ac:dyDescent="0.25">
      <c r="A95" s="231" t="s">
        <v>523</v>
      </c>
      <c r="B95" s="977" t="s">
        <v>2686</v>
      </c>
      <c r="C95" s="232" t="s">
        <v>709</v>
      </c>
      <c r="D95" s="1101">
        <f>SUM(D96,D100,D101,D102,D105,D108,D112,D115)</f>
        <v>-227656</v>
      </c>
      <c r="E95" s="1101">
        <f>SUM(E96,E100,E101,E102,E105,E108,E112,E115)</f>
        <v>-127516</v>
      </c>
      <c r="F95" s="1114"/>
      <c r="G95" s="1549"/>
      <c r="H95" s="1549"/>
      <c r="I95" s="1118"/>
      <c r="J95" s="1118"/>
    </row>
    <row r="96" spans="1:11" s="207" customFormat="1" ht="12" customHeight="1" x14ac:dyDescent="0.25">
      <c r="A96" s="231" t="s">
        <v>526</v>
      </c>
      <c r="B96" s="977" t="s">
        <v>2687</v>
      </c>
      <c r="C96" s="232" t="s">
        <v>711</v>
      </c>
      <c r="D96" s="1101">
        <f>D97+D98+D99</f>
        <v>5000</v>
      </c>
      <c r="E96" s="1101">
        <f>E97+E98+E99</f>
        <v>5000</v>
      </c>
      <c r="F96" s="1116"/>
      <c r="G96" s="1143"/>
      <c r="H96" s="1143"/>
      <c r="I96" s="1118"/>
      <c r="J96" s="1118"/>
    </row>
    <row r="97" spans="1:10" s="185" customFormat="1" ht="12" customHeight="1" x14ac:dyDescent="0.25">
      <c r="A97" s="234" t="s">
        <v>529</v>
      </c>
      <c r="B97" s="978" t="s">
        <v>686</v>
      </c>
      <c r="C97" s="235" t="s">
        <v>713</v>
      </c>
      <c r="D97" s="1458">
        <v>5000</v>
      </c>
      <c r="E97" s="1458">
        <v>5000</v>
      </c>
      <c r="F97" s="1116"/>
      <c r="G97" s="1143"/>
      <c r="H97" s="1143"/>
      <c r="I97" s="1116"/>
      <c r="J97" s="1116"/>
    </row>
    <row r="98" spans="1:10" s="185" customFormat="1" ht="12" customHeight="1" x14ac:dyDescent="0.25">
      <c r="A98" s="234" t="s">
        <v>532</v>
      </c>
      <c r="B98" s="978" t="s">
        <v>690</v>
      </c>
      <c r="C98" s="235" t="s">
        <v>715</v>
      </c>
      <c r="D98" s="1458"/>
      <c r="E98" s="1458"/>
      <c r="F98" s="1120"/>
      <c r="G98" s="1120"/>
      <c r="H98" s="1141"/>
      <c r="I98" s="1116"/>
      <c r="J98" s="1116"/>
    </row>
    <row r="99" spans="1:10" s="185" customFormat="1" ht="12" customHeight="1" x14ac:dyDescent="0.25">
      <c r="A99" s="210" t="s">
        <v>535</v>
      </c>
      <c r="B99" s="969" t="s">
        <v>692</v>
      </c>
      <c r="C99" s="211" t="s">
        <v>718</v>
      </c>
      <c r="D99" s="1460"/>
      <c r="E99" s="1458"/>
      <c r="F99" s="1120"/>
      <c r="G99" s="1120"/>
      <c r="H99" s="1115"/>
      <c r="I99" s="1141"/>
      <c r="J99" s="1116"/>
    </row>
    <row r="100" spans="1:10" s="207" customFormat="1" ht="12" customHeight="1" x14ac:dyDescent="0.25">
      <c r="A100" s="231" t="s">
        <v>550</v>
      </c>
      <c r="B100" s="1121" t="s">
        <v>696</v>
      </c>
      <c r="C100" s="232" t="s">
        <v>721</v>
      </c>
      <c r="D100" s="1101"/>
      <c r="E100" s="1101"/>
      <c r="F100" s="1122"/>
      <c r="G100" s="1122"/>
      <c r="H100" s="1141"/>
      <c r="I100" s="1118"/>
      <c r="J100" s="1118"/>
    </row>
    <row r="101" spans="1:10" s="185" customFormat="1" ht="12" customHeight="1" x14ac:dyDescent="0.25">
      <c r="A101" s="231" t="s">
        <v>574</v>
      </c>
      <c r="B101" s="1121" t="s">
        <v>698</v>
      </c>
      <c r="C101" s="232" t="s">
        <v>723</v>
      </c>
      <c r="D101" s="1101">
        <v>474673</v>
      </c>
      <c r="E101" s="1101">
        <v>474673</v>
      </c>
      <c r="F101" s="1120"/>
      <c r="G101" s="1120"/>
      <c r="H101" s="1141"/>
      <c r="I101" s="1116"/>
      <c r="J101" s="1116"/>
    </row>
    <row r="102" spans="1:10" s="185" customFormat="1" ht="12" customHeight="1" x14ac:dyDescent="0.25">
      <c r="A102" s="231" t="s">
        <v>716</v>
      </c>
      <c r="B102" s="1121" t="s">
        <v>2688</v>
      </c>
      <c r="C102" s="232" t="s">
        <v>726</v>
      </c>
      <c r="D102" s="1101"/>
      <c r="E102" s="1101"/>
      <c r="F102" s="1120"/>
      <c r="G102" s="1120"/>
      <c r="H102" s="1141"/>
      <c r="I102" s="1116"/>
      <c r="J102" s="1116"/>
    </row>
    <row r="103" spans="1:10" s="185" customFormat="1" ht="12" customHeight="1" x14ac:dyDescent="0.25">
      <c r="A103" s="234" t="s">
        <v>719</v>
      </c>
      <c r="B103" s="1123" t="s">
        <v>2689</v>
      </c>
      <c r="C103" s="235" t="s">
        <v>728</v>
      </c>
      <c r="D103" s="1458"/>
      <c r="E103" s="1458"/>
      <c r="F103" s="1124"/>
      <c r="G103" s="1120"/>
      <c r="H103" s="1141"/>
      <c r="I103" s="1116"/>
      <c r="J103" s="1116"/>
    </row>
    <row r="104" spans="1:10" s="185" customFormat="1" ht="12" customHeight="1" x14ac:dyDescent="0.25">
      <c r="A104" s="234" t="s">
        <v>532</v>
      </c>
      <c r="B104" s="1123" t="s">
        <v>2690</v>
      </c>
      <c r="C104" s="235" t="s">
        <v>730</v>
      </c>
      <c r="D104" s="1458"/>
      <c r="E104" s="1458"/>
      <c r="F104" s="1124"/>
      <c r="G104" s="1120"/>
      <c r="H104" s="1141"/>
      <c r="I104" s="1116"/>
      <c r="J104" s="1116"/>
    </row>
    <row r="105" spans="1:10" s="207" customFormat="1" ht="12" customHeight="1" x14ac:dyDescent="0.25">
      <c r="A105" s="231" t="s">
        <v>724</v>
      </c>
      <c r="B105" s="977" t="s">
        <v>2691</v>
      </c>
      <c r="C105" s="232" t="s">
        <v>732</v>
      </c>
      <c r="D105" s="1101">
        <f>SUM(D106:D107)</f>
        <v>0</v>
      </c>
      <c r="E105" s="1101">
        <f>SUM(E106:E107)</f>
        <v>0</v>
      </c>
      <c r="F105" s="1122"/>
      <c r="G105" s="1122"/>
      <c r="H105" s="1141"/>
      <c r="I105" s="1118"/>
      <c r="J105" s="1118"/>
    </row>
    <row r="106" spans="1:10" s="185" customFormat="1" ht="12" customHeight="1" x14ac:dyDescent="0.25">
      <c r="A106" s="234" t="s">
        <v>2692</v>
      </c>
      <c r="B106" s="978" t="s">
        <v>2693</v>
      </c>
      <c r="C106" s="235" t="s">
        <v>734</v>
      </c>
      <c r="D106" s="1458"/>
      <c r="E106" s="1458"/>
      <c r="F106" s="1120"/>
      <c r="G106" s="1120"/>
      <c r="H106" s="1141"/>
      <c r="I106" s="1116"/>
      <c r="J106" s="1116"/>
    </row>
    <row r="107" spans="1:10" s="185" customFormat="1" ht="12" customHeight="1" x14ac:dyDescent="0.25">
      <c r="A107" s="234" t="s">
        <v>532</v>
      </c>
      <c r="B107" s="978" t="s">
        <v>2694</v>
      </c>
      <c r="C107" s="235" t="s">
        <v>736</v>
      </c>
      <c r="D107" s="1458"/>
      <c r="E107" s="1458"/>
      <c r="F107" s="1120"/>
      <c r="G107" s="1120"/>
      <c r="H107" s="1141"/>
      <c r="I107" s="1116"/>
      <c r="J107" s="1116"/>
    </row>
    <row r="108" spans="1:10" s="185" customFormat="1" ht="12" customHeight="1" x14ac:dyDescent="0.25">
      <c r="A108" s="231" t="s">
        <v>2695</v>
      </c>
      <c r="B108" s="1121" t="s">
        <v>2696</v>
      </c>
      <c r="C108" s="232" t="s">
        <v>738</v>
      </c>
      <c r="D108" s="1101">
        <f>SUM(D109:D111)</f>
        <v>0</v>
      </c>
      <c r="E108" s="1101">
        <f>SUM(E109:E111)</f>
        <v>0</v>
      </c>
      <c r="F108" s="1120"/>
      <c r="G108" s="1120"/>
      <c r="H108" s="1141"/>
      <c r="I108" s="1116"/>
      <c r="J108" s="1116"/>
    </row>
    <row r="109" spans="1:10" s="185" customFormat="1" ht="12" customHeight="1" x14ac:dyDescent="0.25">
      <c r="A109" s="234" t="s">
        <v>2697</v>
      </c>
      <c r="B109" s="1123" t="s">
        <v>2698</v>
      </c>
      <c r="C109" s="235" t="s">
        <v>740</v>
      </c>
      <c r="D109" s="1458"/>
      <c r="E109" s="1458"/>
      <c r="F109" s="1120"/>
      <c r="G109" s="1120"/>
      <c r="H109" s="1141"/>
      <c r="I109" s="1116"/>
      <c r="J109" s="1116"/>
    </row>
    <row r="110" spans="1:10" s="185" customFormat="1" ht="12" customHeight="1" x14ac:dyDescent="0.25">
      <c r="A110" s="234" t="s">
        <v>532</v>
      </c>
      <c r="B110" s="1123" t="s">
        <v>704</v>
      </c>
      <c r="C110" s="235" t="s">
        <v>742</v>
      </c>
      <c r="D110" s="1458"/>
      <c r="E110" s="1458"/>
      <c r="F110" s="1120"/>
      <c r="G110" s="1120"/>
      <c r="H110" s="1141"/>
      <c r="I110" s="1116"/>
      <c r="J110" s="1116"/>
    </row>
    <row r="111" spans="1:10" s="185" customFormat="1" ht="12" customHeight="1" x14ac:dyDescent="0.25">
      <c r="A111" s="234" t="s">
        <v>535</v>
      </c>
      <c r="B111" s="1123" t="s">
        <v>706</v>
      </c>
      <c r="C111" s="235" t="s">
        <v>743</v>
      </c>
      <c r="D111" s="1458"/>
      <c r="E111" s="1458"/>
      <c r="F111" s="1120"/>
      <c r="G111" s="1120"/>
      <c r="H111" s="1141"/>
      <c r="I111" s="1116"/>
      <c r="J111" s="1116"/>
    </row>
    <row r="112" spans="1:10" s="207" customFormat="1" ht="12" customHeight="1" x14ac:dyDescent="0.25">
      <c r="A112" s="231" t="s">
        <v>2699</v>
      </c>
      <c r="B112" s="977" t="s">
        <v>2700</v>
      </c>
      <c r="C112" s="232" t="s">
        <v>745</v>
      </c>
      <c r="D112" s="1101">
        <f>D113+D114</f>
        <v>-607188</v>
      </c>
      <c r="E112" s="1101">
        <f>E113+E114</f>
        <v>-473681</v>
      </c>
      <c r="F112" s="1122"/>
      <c r="G112" s="1122"/>
      <c r="H112" s="1141"/>
      <c r="I112" s="1118"/>
      <c r="J112" s="1118"/>
    </row>
    <row r="113" spans="1:15" s="185" customFormat="1" ht="12" customHeight="1" x14ac:dyDescent="0.25">
      <c r="A113" s="234" t="s">
        <v>2701</v>
      </c>
      <c r="B113" s="978" t="s">
        <v>720</v>
      </c>
      <c r="C113" s="235" t="s">
        <v>747</v>
      </c>
      <c r="D113" s="1458"/>
      <c r="E113" s="1458"/>
      <c r="F113" s="1120"/>
      <c r="G113" s="1120"/>
      <c r="H113" s="1141"/>
      <c r="I113" s="1116"/>
      <c r="J113" s="1116"/>
    </row>
    <row r="114" spans="1:15" s="185" customFormat="1" ht="12" customHeight="1" x14ac:dyDescent="0.25">
      <c r="A114" s="234" t="s">
        <v>532</v>
      </c>
      <c r="B114" s="978" t="s">
        <v>722</v>
      </c>
      <c r="C114" s="235" t="s">
        <v>749</v>
      </c>
      <c r="D114" s="1458">
        <v>-607188</v>
      </c>
      <c r="E114" s="1458">
        <v>-473681</v>
      </c>
      <c r="F114" s="1125"/>
      <c r="G114" s="1120"/>
      <c r="H114" s="1141"/>
      <c r="I114" s="1116"/>
      <c r="J114" s="1116"/>
    </row>
    <row r="115" spans="1:15" s="238" customFormat="1" x14ac:dyDescent="0.25">
      <c r="A115" s="236" t="s">
        <v>2702</v>
      </c>
      <c r="B115" s="979" t="s">
        <v>2703</v>
      </c>
      <c r="C115" s="237" t="s">
        <v>751</v>
      </c>
      <c r="D115" s="1461">
        <f>F10-(D96+D100+D101+D102+D105+D108+D112+D116+D156)</f>
        <v>-100141</v>
      </c>
      <c r="E115" s="1461">
        <f>G10-(E96+E100+E101+E102+E105+E108+E112+E116+E156)</f>
        <v>-133508</v>
      </c>
      <c r="F115" s="1141"/>
      <c r="G115" s="1122"/>
      <c r="H115" s="1118"/>
      <c r="I115" s="1153"/>
      <c r="J115" s="1118"/>
    </row>
    <row r="116" spans="1:15" s="207" customFormat="1" ht="12" customHeight="1" x14ac:dyDescent="0.25">
      <c r="A116" s="231" t="s">
        <v>594</v>
      </c>
      <c r="B116" s="977" t="s">
        <v>2704</v>
      </c>
      <c r="C116" s="232" t="s">
        <v>753</v>
      </c>
      <c r="D116" s="1101">
        <f>SUM(D117,F109,D136,D137,D151,D154,D155)</f>
        <v>1721959</v>
      </c>
      <c r="E116" s="1101">
        <f>SUM(E117,E133,E136,E137,E151,E154,E155)</f>
        <v>1688229</v>
      </c>
      <c r="F116" s="1122"/>
      <c r="G116" s="1154"/>
      <c r="H116" s="1141"/>
      <c r="I116" s="1118"/>
      <c r="J116" s="1118"/>
    </row>
    <row r="117" spans="1:15" s="207" customFormat="1" ht="12" customHeight="1" x14ac:dyDescent="0.25">
      <c r="A117" s="231" t="s">
        <v>597</v>
      </c>
      <c r="B117" s="977" t="s">
        <v>2705</v>
      </c>
      <c r="C117" s="232" t="s">
        <v>755</v>
      </c>
      <c r="D117" s="1101">
        <f>SUM(D118,D122:D132)</f>
        <v>0</v>
      </c>
      <c r="E117" s="1101">
        <f>SUM(E118,E122:E132)</f>
        <v>0</v>
      </c>
      <c r="F117" s="1114"/>
      <c r="G117" s="1548"/>
      <c r="H117" s="1548"/>
      <c r="I117" s="1548"/>
      <c r="J117" s="1118"/>
    </row>
    <row r="118" spans="1:15" s="207" customFormat="1" ht="12" customHeight="1" x14ac:dyDescent="0.25">
      <c r="A118" s="234" t="s">
        <v>600</v>
      </c>
      <c r="B118" s="1123" t="s">
        <v>2706</v>
      </c>
      <c r="C118" s="235" t="s">
        <v>757</v>
      </c>
      <c r="D118" s="1458"/>
      <c r="E118" s="1458"/>
      <c r="F118" s="1118"/>
      <c r="G118" s="1118"/>
      <c r="H118" s="1118"/>
      <c r="I118" s="1118"/>
      <c r="J118" s="1118"/>
    </row>
    <row r="119" spans="1:15" s="207" customFormat="1" ht="12" customHeight="1" x14ac:dyDescent="0.25">
      <c r="A119" s="240" t="s">
        <v>2668</v>
      </c>
      <c r="B119" s="1123" t="s">
        <v>3092</v>
      </c>
      <c r="C119" s="241" t="s">
        <v>760</v>
      </c>
      <c r="D119" s="1458"/>
      <c r="E119" s="1458"/>
      <c r="F119" s="1114"/>
      <c r="G119" s="1155"/>
      <c r="H119" s="1118"/>
      <c r="I119" s="1118"/>
      <c r="J119" s="1118"/>
      <c r="K119" s="1112"/>
      <c r="L119" s="1126"/>
      <c r="M119" s="1126"/>
      <c r="N119" s="1126"/>
      <c r="O119" s="1126"/>
    </row>
    <row r="120" spans="1:15" s="207" customFormat="1" ht="12" customHeight="1" x14ac:dyDescent="0.25">
      <c r="A120" s="240" t="s">
        <v>2669</v>
      </c>
      <c r="B120" s="1123" t="s">
        <v>3093</v>
      </c>
      <c r="C120" s="241" t="s">
        <v>763</v>
      </c>
      <c r="D120" s="1458"/>
      <c r="E120" s="1458"/>
      <c r="F120" s="1114"/>
      <c r="G120" s="1155"/>
      <c r="H120" s="1118"/>
      <c r="I120" s="1118"/>
      <c r="J120" s="1118"/>
      <c r="K120" s="1108"/>
      <c r="L120" s="1108"/>
      <c r="M120" s="1108"/>
      <c r="N120" s="1108"/>
      <c r="O120" s="1108"/>
    </row>
    <row r="121" spans="1:15" s="207" customFormat="1" ht="12" customHeight="1" x14ac:dyDescent="0.25">
      <c r="A121" s="240" t="s">
        <v>2670</v>
      </c>
      <c r="B121" s="1123" t="s">
        <v>2707</v>
      </c>
      <c r="C121" s="241" t="s">
        <v>765</v>
      </c>
      <c r="D121" s="1458"/>
      <c r="E121" s="1458"/>
      <c r="F121" s="1114"/>
      <c r="G121" s="1155"/>
      <c r="H121" s="1118"/>
      <c r="I121" s="1118"/>
      <c r="J121" s="1118"/>
      <c r="K121" s="1108"/>
      <c r="L121" s="1107"/>
      <c r="M121" s="1107"/>
      <c r="N121" s="1107"/>
      <c r="O121" s="1107"/>
    </row>
    <row r="122" spans="1:15" s="185" customFormat="1" ht="12" customHeight="1" x14ac:dyDescent="0.25">
      <c r="A122" s="240" t="s">
        <v>532</v>
      </c>
      <c r="B122" s="980" t="s">
        <v>619</v>
      </c>
      <c r="C122" s="241" t="s">
        <v>767</v>
      </c>
      <c r="D122" s="1458"/>
      <c r="E122" s="1458"/>
      <c r="F122" s="1120"/>
      <c r="G122" s="1143"/>
      <c r="H122" s="1116"/>
      <c r="I122" s="1116"/>
      <c r="J122" s="1116"/>
      <c r="K122" s="1108"/>
      <c r="L122" s="1107"/>
      <c r="M122" s="1107"/>
      <c r="N122" s="1107"/>
      <c r="O122" s="1107"/>
    </row>
    <row r="123" spans="1:15" s="185" customFormat="1" ht="12" customHeight="1" x14ac:dyDescent="0.25">
      <c r="A123" s="240" t="s">
        <v>535</v>
      </c>
      <c r="B123" s="1123" t="s">
        <v>3094</v>
      </c>
      <c r="C123" s="241" t="s">
        <v>768</v>
      </c>
      <c r="D123" s="1458"/>
      <c r="E123" s="1458"/>
      <c r="F123" s="1120"/>
      <c r="G123" s="1143"/>
      <c r="H123" s="1116"/>
      <c r="I123" s="1116"/>
      <c r="J123" s="1116"/>
      <c r="K123" s="1108"/>
      <c r="L123" s="1107"/>
      <c r="M123" s="1107"/>
      <c r="N123" s="1107"/>
      <c r="O123" s="1107"/>
    </row>
    <row r="124" spans="1:15" s="185" customFormat="1" ht="12" customHeight="1" x14ac:dyDescent="0.25">
      <c r="A124" s="240" t="s">
        <v>538</v>
      </c>
      <c r="B124" s="1123" t="s">
        <v>3095</v>
      </c>
      <c r="C124" s="241" t="s">
        <v>770</v>
      </c>
      <c r="D124" s="1458"/>
      <c r="E124" s="1458"/>
      <c r="F124" s="1120"/>
      <c r="G124" s="1120"/>
      <c r="H124" s="1116"/>
      <c r="I124" s="1116"/>
      <c r="J124" s="1116"/>
      <c r="K124" s="1110"/>
      <c r="L124" s="1113"/>
      <c r="M124" s="1113"/>
      <c r="N124" s="1113"/>
      <c r="O124" s="1113"/>
    </row>
    <row r="125" spans="1:15" s="185" customFormat="1" ht="12" customHeight="1" x14ac:dyDescent="0.25">
      <c r="A125" s="240" t="s">
        <v>541</v>
      </c>
      <c r="B125" s="1123" t="s">
        <v>2708</v>
      </c>
      <c r="C125" s="241" t="s">
        <v>772</v>
      </c>
      <c r="D125" s="1458"/>
      <c r="E125" s="1458"/>
      <c r="F125" s="1120"/>
      <c r="G125" s="1120"/>
      <c r="H125" s="1141"/>
      <c r="I125" s="1116"/>
      <c r="J125" s="1116"/>
      <c r="K125" s="1107"/>
      <c r="L125" s="1107"/>
      <c r="M125" s="1107"/>
      <c r="N125" s="1107"/>
      <c r="O125" s="1107"/>
    </row>
    <row r="126" spans="1:15" s="185" customFormat="1" ht="12" customHeight="1" x14ac:dyDescent="0.25">
      <c r="A126" s="240" t="s">
        <v>544</v>
      </c>
      <c r="B126" s="980" t="s">
        <v>750</v>
      </c>
      <c r="C126" s="241" t="s">
        <v>774</v>
      </c>
      <c r="D126" s="1458"/>
      <c r="E126" s="1458"/>
      <c r="F126" s="1120"/>
      <c r="G126" s="1120"/>
      <c r="H126" s="1141"/>
      <c r="I126" s="1116"/>
      <c r="J126" s="1116"/>
      <c r="K126" s="1107"/>
      <c r="L126" s="1107"/>
      <c r="M126" s="1107"/>
      <c r="N126" s="1107"/>
      <c r="O126" s="1107"/>
    </row>
    <row r="127" spans="1:15" s="185" customFormat="1" ht="12" customHeight="1" x14ac:dyDescent="0.25">
      <c r="A127" s="240" t="s">
        <v>547</v>
      </c>
      <c r="B127" s="980" t="s">
        <v>752</v>
      </c>
      <c r="C127" s="241" t="s">
        <v>776</v>
      </c>
      <c r="D127" s="1458"/>
      <c r="E127" s="1458"/>
      <c r="F127" s="1120"/>
      <c r="G127" s="1120"/>
      <c r="H127" s="1141"/>
      <c r="I127" s="1116"/>
      <c r="J127" s="1116"/>
      <c r="K127" s="1112"/>
      <c r="L127" s="1550"/>
      <c r="M127" s="1550"/>
      <c r="N127" s="1550"/>
      <c r="O127" s="1550"/>
    </row>
    <row r="128" spans="1:15" s="185" customFormat="1" ht="12" customHeight="1" x14ac:dyDescent="0.25">
      <c r="A128" s="240" t="s">
        <v>568</v>
      </c>
      <c r="B128" s="980" t="s">
        <v>754</v>
      </c>
      <c r="C128" s="241" t="s">
        <v>778</v>
      </c>
      <c r="D128" s="1458"/>
      <c r="E128" s="1458"/>
      <c r="F128" s="1120"/>
      <c r="G128" s="1120"/>
      <c r="H128" s="1141"/>
      <c r="I128" s="1116"/>
      <c r="J128" s="1116"/>
      <c r="K128" s="1108"/>
      <c r="L128" s="1108"/>
      <c r="M128" s="1108"/>
      <c r="N128" s="1108"/>
      <c r="O128" s="1108"/>
    </row>
    <row r="129" spans="1:15" s="185" customFormat="1" ht="12" customHeight="1" x14ac:dyDescent="0.25">
      <c r="A129" s="240" t="s">
        <v>571</v>
      </c>
      <c r="B129" s="980" t="s">
        <v>756</v>
      </c>
      <c r="C129" s="241" t="s">
        <v>780</v>
      </c>
      <c r="D129" s="1458"/>
      <c r="E129" s="1458"/>
      <c r="F129" s="1120"/>
      <c r="G129" s="1120"/>
      <c r="H129" s="1141"/>
      <c r="I129" s="1116"/>
      <c r="J129" s="1116"/>
      <c r="K129" s="1108"/>
      <c r="L129" s="1107"/>
      <c r="M129" s="1107"/>
      <c r="N129" s="1107"/>
      <c r="O129" s="1107"/>
    </row>
    <row r="130" spans="1:15" s="185" customFormat="1" ht="12" customHeight="1" x14ac:dyDescent="0.25">
      <c r="A130" s="240" t="s">
        <v>758</v>
      </c>
      <c r="B130" s="1123" t="s">
        <v>2709</v>
      </c>
      <c r="C130" s="241" t="s">
        <v>782</v>
      </c>
      <c r="D130" s="1458"/>
      <c r="E130" s="1458"/>
      <c r="F130" s="1120"/>
      <c r="G130" s="1120"/>
      <c r="H130" s="1141"/>
      <c r="I130" s="1116"/>
      <c r="J130" s="1116"/>
      <c r="K130" s="1108"/>
      <c r="L130" s="1107"/>
      <c r="M130" s="1107"/>
      <c r="N130" s="1107"/>
      <c r="O130" s="1107"/>
    </row>
    <row r="131" spans="1:15" s="185" customFormat="1" ht="12" customHeight="1" x14ac:dyDescent="0.25">
      <c r="A131" s="240" t="s">
        <v>761</v>
      </c>
      <c r="B131" s="1123" t="s">
        <v>2710</v>
      </c>
      <c r="C131" s="241" t="s">
        <v>784</v>
      </c>
      <c r="D131" s="1458"/>
      <c r="E131" s="1458"/>
      <c r="F131" s="1120"/>
      <c r="G131" s="1120"/>
      <c r="H131" s="1141"/>
      <c r="I131" s="1116"/>
      <c r="J131" s="1116"/>
      <c r="K131" s="1110"/>
      <c r="L131" s="1113"/>
      <c r="M131" s="1113"/>
      <c r="N131" s="1113"/>
      <c r="O131" s="1113"/>
    </row>
    <row r="132" spans="1:15" s="185" customFormat="1" ht="12" customHeight="1" x14ac:dyDescent="0.25">
      <c r="A132" s="240" t="s">
        <v>2711</v>
      </c>
      <c r="B132" s="981" t="s">
        <v>762</v>
      </c>
      <c r="C132" s="241" t="s">
        <v>786</v>
      </c>
      <c r="D132" s="1458"/>
      <c r="E132" s="1458"/>
      <c r="F132" s="1120"/>
      <c r="G132" s="1120"/>
      <c r="H132" s="1141"/>
      <c r="I132" s="1116"/>
      <c r="J132" s="1116"/>
    </row>
    <row r="133" spans="1:15" s="207" customFormat="1" ht="12" customHeight="1" x14ac:dyDescent="0.25">
      <c r="A133" s="231" t="s">
        <v>613</v>
      </c>
      <c r="B133" s="977" t="s">
        <v>2712</v>
      </c>
      <c r="C133" s="232" t="s">
        <v>789</v>
      </c>
      <c r="D133" s="1101">
        <f>SUM(D134:D135)</f>
        <v>0</v>
      </c>
      <c r="E133" s="1101">
        <f>SUM(E134:E135)</f>
        <v>0</v>
      </c>
      <c r="F133" s="1114"/>
      <c r="G133" s="1548"/>
      <c r="H133" s="1548"/>
      <c r="I133" s="1118"/>
      <c r="J133" s="1118"/>
    </row>
    <row r="134" spans="1:15" s="185" customFormat="1" ht="12" customHeight="1" x14ac:dyDescent="0.25">
      <c r="A134" s="234" t="s">
        <v>616</v>
      </c>
      <c r="B134" s="1123" t="s">
        <v>731</v>
      </c>
      <c r="C134" s="235" t="s">
        <v>792</v>
      </c>
      <c r="D134" s="1458"/>
      <c r="E134" s="1458"/>
      <c r="F134" s="1116"/>
      <c r="G134" s="1143"/>
      <c r="H134" s="1143"/>
      <c r="I134" s="1116"/>
      <c r="J134" s="1116"/>
    </row>
    <row r="135" spans="1:15" s="185" customFormat="1" ht="12" customHeight="1" x14ac:dyDescent="0.25">
      <c r="A135" s="234" t="s">
        <v>532</v>
      </c>
      <c r="B135" s="1123" t="s">
        <v>735</v>
      </c>
      <c r="C135" s="235" t="s">
        <v>794</v>
      </c>
      <c r="D135" s="1458"/>
      <c r="E135" s="1458"/>
      <c r="F135" s="1116"/>
      <c r="G135" s="1143"/>
      <c r="H135" s="1143"/>
      <c r="I135" s="1116"/>
      <c r="J135" s="1116"/>
    </row>
    <row r="136" spans="1:15" s="185" customFormat="1" ht="12" customHeight="1" x14ac:dyDescent="0.25">
      <c r="A136" s="231" t="s">
        <v>631</v>
      </c>
      <c r="B136" s="977" t="s">
        <v>791</v>
      </c>
      <c r="C136" s="232" t="s">
        <v>796</v>
      </c>
      <c r="D136" s="1101"/>
      <c r="E136" s="1101"/>
      <c r="F136" s="1114"/>
      <c r="G136" s="1548"/>
      <c r="H136" s="1548"/>
      <c r="I136" s="1548"/>
      <c r="J136" s="1548"/>
    </row>
    <row r="137" spans="1:15" s="207" customFormat="1" ht="12" customHeight="1" x14ac:dyDescent="0.25">
      <c r="A137" s="231" t="s">
        <v>649</v>
      </c>
      <c r="B137" s="977" t="s">
        <v>2713</v>
      </c>
      <c r="C137" s="232" t="s">
        <v>798</v>
      </c>
      <c r="D137" s="1101">
        <f>SUM(D138,D142:D150)</f>
        <v>1483311</v>
      </c>
      <c r="E137" s="1101">
        <f>SUM(E138,E142:E150)</f>
        <v>1685229</v>
      </c>
      <c r="F137" s="1114"/>
      <c r="G137" s="1548"/>
      <c r="H137" s="1548"/>
      <c r="I137" s="1548"/>
      <c r="J137" s="1118"/>
    </row>
    <row r="138" spans="1:15" s="207" customFormat="1" ht="12" customHeight="1" x14ac:dyDescent="0.25">
      <c r="A138" s="240" t="s">
        <v>652</v>
      </c>
      <c r="B138" s="1109" t="s">
        <v>2714</v>
      </c>
      <c r="C138" s="241" t="s">
        <v>800</v>
      </c>
      <c r="D138" s="1458">
        <v>20555</v>
      </c>
      <c r="E138" s="1458">
        <v>171320</v>
      </c>
      <c r="F138" s="1114"/>
      <c r="G138" s="1155"/>
      <c r="H138" s="1155"/>
      <c r="I138" s="1155"/>
      <c r="J138" s="1118"/>
    </row>
    <row r="139" spans="1:15" s="207" customFormat="1" ht="12" customHeight="1" x14ac:dyDescent="0.25">
      <c r="A139" s="234" t="s">
        <v>2668</v>
      </c>
      <c r="B139" s="1123" t="s">
        <v>3096</v>
      </c>
      <c r="C139" s="235" t="s">
        <v>802</v>
      </c>
      <c r="D139" s="1458"/>
      <c r="E139" s="1458"/>
      <c r="F139" s="1114"/>
      <c r="G139" s="1155"/>
      <c r="H139" s="1155"/>
      <c r="I139" s="1155"/>
      <c r="J139" s="1118"/>
    </row>
    <row r="140" spans="1:15" s="207" customFormat="1" ht="12" customHeight="1" x14ac:dyDescent="0.25">
      <c r="A140" s="234" t="s">
        <v>2669</v>
      </c>
      <c r="B140" s="1123" t="s">
        <v>3097</v>
      </c>
      <c r="C140" s="235" t="s">
        <v>804</v>
      </c>
      <c r="D140" s="1458"/>
      <c r="E140" s="1458"/>
      <c r="F140" s="1114"/>
      <c r="G140" s="1155"/>
      <c r="H140" s="1155"/>
      <c r="I140" s="1155"/>
      <c r="J140" s="1118"/>
    </row>
    <row r="141" spans="1:15" s="207" customFormat="1" ht="12" customHeight="1" x14ac:dyDescent="0.25">
      <c r="A141" s="234" t="s">
        <v>2670</v>
      </c>
      <c r="B141" s="1123" t="s">
        <v>2715</v>
      </c>
      <c r="C141" s="235" t="s">
        <v>2716</v>
      </c>
      <c r="D141" s="1458">
        <v>20555</v>
      </c>
      <c r="E141" s="1458">
        <v>171320</v>
      </c>
      <c r="F141" s="1479" t="s">
        <v>3187</v>
      </c>
      <c r="G141" s="1155"/>
      <c r="H141" s="1155"/>
      <c r="I141" s="1155"/>
      <c r="J141" s="1118"/>
    </row>
    <row r="142" spans="1:15" s="185" customFormat="1" ht="12" customHeight="1" x14ac:dyDescent="0.25">
      <c r="A142" s="240" t="s">
        <v>532</v>
      </c>
      <c r="B142" s="980" t="s">
        <v>619</v>
      </c>
      <c r="C142" s="241" t="s">
        <v>2717</v>
      </c>
      <c r="D142" s="1458"/>
      <c r="E142" s="1458"/>
      <c r="F142" s="1114"/>
      <c r="G142" s="1143"/>
      <c r="H142" s="1143"/>
      <c r="I142" s="1116"/>
      <c r="J142" s="1116"/>
    </row>
    <row r="143" spans="1:15" s="185" customFormat="1" ht="12" customHeight="1" x14ac:dyDescent="0.25">
      <c r="A143" s="234" t="s">
        <v>535</v>
      </c>
      <c r="B143" s="1123" t="s">
        <v>3098</v>
      </c>
      <c r="C143" s="235" t="s">
        <v>2718</v>
      </c>
      <c r="D143" s="1458"/>
      <c r="E143" s="1458"/>
      <c r="F143" s="1116"/>
      <c r="G143" s="1143"/>
      <c r="H143" s="1143"/>
      <c r="I143" s="1116"/>
      <c r="J143" s="1116"/>
    </row>
    <row r="144" spans="1:15" s="185" customFormat="1" ht="12" customHeight="1" x14ac:dyDescent="0.25">
      <c r="A144" s="234" t="s">
        <v>538</v>
      </c>
      <c r="B144" s="1123" t="s">
        <v>3099</v>
      </c>
      <c r="C144" s="235" t="s">
        <v>2719</v>
      </c>
      <c r="D144" s="1458">
        <v>1026742</v>
      </c>
      <c r="E144" s="1458">
        <v>1073489</v>
      </c>
      <c r="F144" s="1116"/>
      <c r="G144" s="1143"/>
      <c r="H144" s="1143"/>
      <c r="I144" s="1116"/>
      <c r="J144" s="1116"/>
    </row>
    <row r="145" spans="1:11" s="185" customFormat="1" ht="12" customHeight="1" x14ac:dyDescent="0.25">
      <c r="A145" s="234" t="s">
        <v>541</v>
      </c>
      <c r="B145" s="1123" t="s">
        <v>775</v>
      </c>
      <c r="C145" s="235" t="s">
        <v>2720</v>
      </c>
      <c r="D145" s="1458">
        <v>403675</v>
      </c>
      <c r="E145" s="1458">
        <v>403675</v>
      </c>
      <c r="F145" s="1114"/>
      <c r="G145" s="1549"/>
      <c r="H145" s="1549"/>
      <c r="I145" s="1116"/>
      <c r="J145" s="1116"/>
    </row>
    <row r="146" spans="1:11" s="185" customFormat="1" ht="12" customHeight="1" x14ac:dyDescent="0.25">
      <c r="A146" s="234" t="s">
        <v>544</v>
      </c>
      <c r="B146" s="1123" t="s">
        <v>777</v>
      </c>
      <c r="C146" s="235" t="s">
        <v>2721</v>
      </c>
      <c r="D146" s="1458">
        <v>5905</v>
      </c>
      <c r="E146" s="1458">
        <v>6356</v>
      </c>
      <c r="F146" s="1116"/>
      <c r="G146" s="1549"/>
      <c r="H146" s="1549"/>
      <c r="I146" s="1116"/>
      <c r="J146" s="1116"/>
    </row>
    <row r="147" spans="1:11" s="185" customFormat="1" ht="12" customHeight="1" x14ac:dyDescent="0.25">
      <c r="A147" s="234" t="s">
        <v>547</v>
      </c>
      <c r="B147" s="1123" t="s">
        <v>2722</v>
      </c>
      <c r="C147" s="235" t="s">
        <v>2723</v>
      </c>
      <c r="D147" s="1458">
        <v>4043</v>
      </c>
      <c r="E147" s="1458">
        <v>4301</v>
      </c>
      <c r="F147" s="1116"/>
      <c r="G147" s="1549"/>
      <c r="H147" s="1549"/>
      <c r="I147" s="1116"/>
      <c r="J147" s="1116"/>
    </row>
    <row r="148" spans="1:11" s="185" customFormat="1" ht="12" customHeight="1" x14ac:dyDescent="0.25">
      <c r="A148" s="234" t="s">
        <v>568</v>
      </c>
      <c r="B148" s="1123" t="s">
        <v>781</v>
      </c>
      <c r="C148" s="235" t="s">
        <v>2724</v>
      </c>
      <c r="D148" s="1458">
        <f>19348+2880+1</f>
        <v>22229</v>
      </c>
      <c r="E148" s="1458">
        <v>25990</v>
      </c>
      <c r="F148" s="1479" t="s">
        <v>3188</v>
      </c>
      <c r="G148" s="1120"/>
      <c r="H148" s="1141"/>
      <c r="I148" s="1116"/>
      <c r="J148" s="1116"/>
    </row>
    <row r="149" spans="1:11" s="185" customFormat="1" ht="12" customHeight="1" x14ac:dyDescent="0.25">
      <c r="A149" s="234" t="s">
        <v>571</v>
      </c>
      <c r="B149" s="1123" t="s">
        <v>2725</v>
      </c>
      <c r="C149" s="235" t="s">
        <v>2726</v>
      </c>
      <c r="D149" s="1458"/>
      <c r="E149" s="1458"/>
      <c r="F149" s="1120"/>
      <c r="G149" s="1120"/>
      <c r="H149" s="1141"/>
      <c r="I149" s="1116"/>
      <c r="J149" s="1116"/>
    </row>
    <row r="150" spans="1:11" s="185" customFormat="1" ht="12" customHeight="1" x14ac:dyDescent="0.25">
      <c r="A150" s="234" t="s">
        <v>758</v>
      </c>
      <c r="B150" s="1123" t="s">
        <v>2727</v>
      </c>
      <c r="C150" s="235" t="s">
        <v>2728</v>
      </c>
      <c r="D150" s="1458">
        <v>162</v>
      </c>
      <c r="E150" s="1458">
        <v>98</v>
      </c>
      <c r="F150" s="1120"/>
      <c r="G150" s="1120"/>
      <c r="H150" s="1141"/>
      <c r="I150" s="1116"/>
      <c r="J150" s="1116"/>
    </row>
    <row r="151" spans="1:11" s="185" customFormat="1" ht="12" customHeight="1" x14ac:dyDescent="0.25">
      <c r="A151" s="231" t="s">
        <v>787</v>
      </c>
      <c r="B151" s="977" t="s">
        <v>2729</v>
      </c>
      <c r="C151" s="232" t="s">
        <v>2730</v>
      </c>
      <c r="D151" s="1101">
        <f>SUM(D152:D153)</f>
        <v>3000</v>
      </c>
      <c r="E151" s="1101">
        <f>SUM(E152:E153)</f>
        <v>3000</v>
      </c>
      <c r="F151" s="1114"/>
      <c r="G151" s="1548"/>
      <c r="H151" s="1548"/>
      <c r="I151" s="1116"/>
      <c r="J151" s="1116"/>
    </row>
    <row r="152" spans="1:11" s="185" customFormat="1" ht="12" customHeight="1" x14ac:dyDescent="0.25">
      <c r="A152" s="234" t="s">
        <v>790</v>
      </c>
      <c r="B152" s="1123" t="s">
        <v>733</v>
      </c>
      <c r="C152" s="235" t="s">
        <v>2731</v>
      </c>
      <c r="D152" s="1458">
        <v>3000</v>
      </c>
      <c r="E152" s="1458">
        <v>3000</v>
      </c>
      <c r="F152" s="1120"/>
      <c r="G152" s="1120"/>
      <c r="H152" s="1141"/>
      <c r="I152" s="1116"/>
      <c r="J152" s="1116"/>
    </row>
    <row r="153" spans="1:11" s="185" customFormat="1" ht="12" customHeight="1" x14ac:dyDescent="0.25">
      <c r="A153" s="234" t="s">
        <v>532</v>
      </c>
      <c r="B153" s="1123" t="s">
        <v>737</v>
      </c>
      <c r="C153" s="235" t="s">
        <v>2732</v>
      </c>
      <c r="D153" s="1458"/>
      <c r="E153" s="1458"/>
      <c r="F153" s="1120"/>
      <c r="G153" s="1120"/>
      <c r="H153" s="1141"/>
      <c r="I153" s="1116"/>
      <c r="J153" s="1116"/>
    </row>
    <row r="154" spans="1:11" s="185" customFormat="1" ht="12" customHeight="1" x14ac:dyDescent="0.25">
      <c r="A154" s="242" t="s">
        <v>2733</v>
      </c>
      <c r="B154" s="983" t="s">
        <v>793</v>
      </c>
      <c r="C154" s="243" t="s">
        <v>2734</v>
      </c>
      <c r="D154" s="1127"/>
      <c r="E154" s="1127"/>
      <c r="F154" s="1114"/>
      <c r="G154" s="1548"/>
      <c r="H154" s="1548"/>
      <c r="I154" s="1548"/>
      <c r="J154" s="1548"/>
      <c r="K154" s="1045"/>
    </row>
    <row r="155" spans="1:11" s="207" customFormat="1" ht="12" customHeight="1" x14ac:dyDescent="0.25">
      <c r="A155" s="231" t="s">
        <v>2735</v>
      </c>
      <c r="B155" s="977" t="s">
        <v>785</v>
      </c>
      <c r="C155" s="232" t="s">
        <v>2736</v>
      </c>
      <c r="D155" s="1101">
        <v>235648</v>
      </c>
      <c r="E155" s="1101"/>
      <c r="F155" s="1114"/>
      <c r="G155" s="1548"/>
      <c r="H155" s="1548"/>
      <c r="I155" s="1548"/>
      <c r="J155" s="1548"/>
    </row>
    <row r="156" spans="1:11" s="207" customFormat="1" ht="12" customHeight="1" x14ac:dyDescent="0.25">
      <c r="A156" s="231" t="s">
        <v>663</v>
      </c>
      <c r="B156" s="977" t="s">
        <v>2737</v>
      </c>
      <c r="C156" s="232" t="s">
        <v>2738</v>
      </c>
      <c r="D156" s="1101">
        <f>SUM(D157:D160)</f>
        <v>4693</v>
      </c>
      <c r="E156" s="1101">
        <f>SUM(E157:E160)</f>
        <v>6290</v>
      </c>
      <c r="F156" s="1114"/>
      <c r="G156" s="1548"/>
      <c r="H156" s="1548"/>
      <c r="I156" s="1548"/>
      <c r="J156" s="1118"/>
    </row>
    <row r="157" spans="1:11" s="185" customFormat="1" ht="12" customHeight="1" x14ac:dyDescent="0.25">
      <c r="A157" s="234" t="s">
        <v>666</v>
      </c>
      <c r="B157" s="978" t="s">
        <v>797</v>
      </c>
      <c r="C157" s="235" t="s">
        <v>2739</v>
      </c>
      <c r="D157" s="1458"/>
      <c r="E157" s="1458"/>
      <c r="F157" s="1120"/>
      <c r="G157" s="1143"/>
      <c r="H157" s="1143"/>
      <c r="I157" s="1116"/>
      <c r="J157" s="1116"/>
    </row>
    <row r="158" spans="1:11" s="185" customFormat="1" ht="12" customHeight="1" x14ac:dyDescent="0.25">
      <c r="A158" s="234" t="s">
        <v>532</v>
      </c>
      <c r="B158" s="978" t="s">
        <v>799</v>
      </c>
      <c r="C158" s="235" t="s">
        <v>2740</v>
      </c>
      <c r="D158" s="1458">
        <v>4693</v>
      </c>
      <c r="E158" s="1458">
        <v>6290</v>
      </c>
      <c r="F158" s="1120"/>
      <c r="G158" s="1143"/>
      <c r="H158" s="1143"/>
      <c r="I158" s="1116"/>
      <c r="J158" s="1116"/>
    </row>
    <row r="159" spans="1:11" s="185" customFormat="1" ht="12" customHeight="1" x14ac:dyDescent="0.25">
      <c r="A159" s="234" t="s">
        <v>535</v>
      </c>
      <c r="B159" s="978" t="s">
        <v>801</v>
      </c>
      <c r="C159" s="235" t="s">
        <v>2741</v>
      </c>
      <c r="D159" s="1458"/>
      <c r="E159" s="1458"/>
      <c r="F159" s="1120"/>
      <c r="G159" s="1549"/>
      <c r="H159" s="1549"/>
      <c r="I159" s="1116"/>
      <c r="J159" s="1116"/>
    </row>
    <row r="160" spans="1:11" s="185" customFormat="1" ht="12" customHeight="1" x14ac:dyDescent="0.25">
      <c r="A160" s="234" t="s">
        <v>538</v>
      </c>
      <c r="B160" s="978" t="s">
        <v>803</v>
      </c>
      <c r="C160" s="235" t="s">
        <v>2742</v>
      </c>
      <c r="D160" s="1458"/>
      <c r="E160" s="1458"/>
      <c r="F160" s="1120"/>
      <c r="G160" s="1120"/>
      <c r="H160" s="1141"/>
      <c r="I160" s="1116"/>
      <c r="J160" s="1116"/>
    </row>
    <row r="161" spans="1:10" ht="12" hidden="1" customHeight="1" x14ac:dyDescent="0.2">
      <c r="A161" s="244"/>
      <c r="B161" s="984" t="s">
        <v>2743</v>
      </c>
      <c r="C161" s="245" t="s">
        <v>806</v>
      </c>
      <c r="D161" s="1119">
        <f>SUM(D94:D160)</f>
        <v>5401666</v>
      </c>
      <c r="E161" s="1119">
        <f>SUM(E94:E160)</f>
        <v>6091877</v>
      </c>
      <c r="F161" s="1120"/>
      <c r="G161" s="1120"/>
      <c r="H161" s="1141"/>
      <c r="I161" s="1128"/>
      <c r="J161" s="1128"/>
    </row>
    <row r="162" spans="1:10" ht="15" customHeight="1" x14ac:dyDescent="0.2">
      <c r="A162" s="246"/>
      <c r="B162" s="985"/>
      <c r="C162" s="247"/>
      <c r="D162" s="248"/>
      <c r="E162" s="248"/>
      <c r="F162" s="1128"/>
      <c r="G162" s="1128"/>
      <c r="H162" s="1128"/>
      <c r="I162" s="1128"/>
      <c r="J162" s="1128"/>
    </row>
    <row r="163" spans="1:10" ht="15" customHeight="1" x14ac:dyDescent="0.2">
      <c r="A163" s="246"/>
      <c r="B163" s="985"/>
      <c r="C163" s="247"/>
      <c r="D163" s="248"/>
      <c r="E163" s="248"/>
      <c r="F163" s="1128"/>
      <c r="G163" s="1128"/>
      <c r="H163" s="1128"/>
      <c r="I163" s="1128"/>
      <c r="J163" s="1128"/>
    </row>
    <row r="164" spans="1:10" x14ac:dyDescent="0.2">
      <c r="F164" s="1128"/>
      <c r="G164" s="1128"/>
      <c r="H164" s="1128"/>
      <c r="I164" s="1128"/>
      <c r="J164" s="1128"/>
    </row>
    <row r="165" spans="1:10" x14ac:dyDescent="0.2">
      <c r="F165" s="1128"/>
      <c r="G165" s="1128"/>
      <c r="H165" s="1128"/>
      <c r="I165" s="1128"/>
      <c r="J165" s="1128"/>
    </row>
    <row r="166" spans="1:10" x14ac:dyDescent="0.2">
      <c r="F166" s="1128"/>
      <c r="G166" s="1128"/>
      <c r="H166" s="1128"/>
      <c r="I166" s="1128"/>
      <c r="J166" s="1128"/>
    </row>
    <row r="167" spans="1:10" x14ac:dyDescent="0.2">
      <c r="F167" s="1128"/>
      <c r="G167" s="1128"/>
      <c r="H167" s="1128"/>
      <c r="I167" s="1128"/>
      <c r="J167" s="1128"/>
    </row>
    <row r="168" spans="1:10" x14ac:dyDescent="0.2">
      <c r="F168" s="1128"/>
      <c r="G168" s="1128"/>
      <c r="H168" s="1128"/>
      <c r="I168" s="1128"/>
      <c r="J168" s="1128"/>
    </row>
    <row r="169" spans="1:10" x14ac:dyDescent="0.2">
      <c r="F169" s="1128"/>
      <c r="G169" s="1128"/>
      <c r="H169" s="1128"/>
      <c r="I169" s="1128"/>
      <c r="J169" s="1128"/>
    </row>
    <row r="170" spans="1:10" x14ac:dyDescent="0.2">
      <c r="F170" s="1128"/>
      <c r="G170" s="1128"/>
      <c r="H170" s="1128"/>
      <c r="I170" s="1128"/>
      <c r="J170" s="1128"/>
    </row>
    <row r="171" spans="1:10" x14ac:dyDescent="0.2">
      <c r="F171" s="1128"/>
      <c r="G171" s="1128"/>
      <c r="H171" s="1128"/>
      <c r="I171" s="1128"/>
      <c r="J171" s="1128"/>
    </row>
    <row r="172" spans="1:10" x14ac:dyDescent="0.2">
      <c r="F172" s="1128"/>
      <c r="G172" s="1128"/>
      <c r="H172" s="1128"/>
      <c r="I172" s="1128"/>
      <c r="J172" s="1128"/>
    </row>
    <row r="173" spans="1:10" x14ac:dyDescent="0.2">
      <c r="F173" s="1128"/>
      <c r="G173" s="1128"/>
      <c r="H173" s="1128"/>
      <c r="I173" s="1128"/>
      <c r="J173" s="1128"/>
    </row>
    <row r="174" spans="1:10" x14ac:dyDescent="0.2">
      <c r="F174" s="1128"/>
      <c r="G174" s="1128"/>
      <c r="H174" s="1128"/>
      <c r="I174" s="1128"/>
      <c r="J174" s="1128"/>
    </row>
  </sheetData>
  <mergeCells count="28">
    <mergeCell ref="I71:J74"/>
    <mergeCell ref="I12:J12"/>
    <mergeCell ref="I20:K20"/>
    <mergeCell ref="I30:J30"/>
    <mergeCell ref="I43:J43"/>
    <mergeCell ref="I50:K50"/>
    <mergeCell ref="N51:O51"/>
    <mergeCell ref="I62:K62"/>
    <mergeCell ref="L67:M67"/>
    <mergeCell ref="N67:O67"/>
    <mergeCell ref="I68:J70"/>
    <mergeCell ref="L51:M51"/>
    <mergeCell ref="I75:J75"/>
    <mergeCell ref="I80:J80"/>
    <mergeCell ref="I83:K83"/>
    <mergeCell ref="G95:H95"/>
    <mergeCell ref="G117:I117"/>
    <mergeCell ref="G154:J154"/>
    <mergeCell ref="G155:J155"/>
    <mergeCell ref="G156:I156"/>
    <mergeCell ref="G159:H159"/>
    <mergeCell ref="N127:O127"/>
    <mergeCell ref="G133:H133"/>
    <mergeCell ref="G136:J136"/>
    <mergeCell ref="G137:I137"/>
    <mergeCell ref="G145:H147"/>
    <mergeCell ref="G151:H151"/>
    <mergeCell ref="L127:M127"/>
  </mergeCells>
  <conditionalFormatting sqref="K1:K4">
    <cfRule type="containsText" dxfId="44" priority="1" operator="containsText" text="Select">
      <formula>NOT(ISERROR(SEARCH("Select",K1)))</formula>
    </cfRule>
  </conditionalFormatting>
  <dataValidations count="4">
    <dataValidation type="list" allowBlank="1" showInputMessage="1" showErrorMessage="1" sqref="K1">
      <formula1>$Q$31:$Q$33</formula1>
    </dataValidation>
    <dataValidation type="list" allowBlank="1" showInputMessage="1" showErrorMessage="1" sqref="K2">
      <formula1>$P$3:$X$3</formula1>
    </dataValidation>
    <dataValidation type="list" allowBlank="1" showInputMessage="1" showErrorMessage="1" sqref="K3">
      <formula1>$Y$5:$Y$20</formula1>
    </dataValidation>
    <dataValidation type="list" allowBlank="1" showInputMessage="1" showErrorMessage="1" sqref="K4">
      <formula1>$Q$1:$Q$2</formula1>
    </dataValidation>
  </dataValidations>
  <hyperlinks>
    <hyperlink ref="G154:K154" location="Q!A1" display="Total - Q Bank loans and Short-term financial borrowings"/>
  </hyperlinks>
  <pageMargins left="0.18" right="0.16" top="0.21" bottom="0.97" header="0.25" footer="0.31496062992125984"/>
  <pageSetup paperSize="9" scale="83" fitToWidth="2" orientation="landscape" horizontalDpi="360" verticalDpi="300" r:id="rId1"/>
  <headerFooter alignWithMargins="0">
    <oddFooter xml:space="preserve">&amp;C&amp;"EYlogo,Regular"&amp;8e&amp;R&amp;"Times New Roman CE,Tučné"&amp;5Lead schedules v2.0&amp;"Times New Roman CE,Normálne"
</oddFooter>
  </headerFooter>
  <rowBreaks count="1" manualBreakCount="1">
    <brk id="89" max="7"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sheetPr>
  <dimension ref="A1:AK54"/>
  <sheetViews>
    <sheetView showGridLines="0" view="pageBreakPreview" zoomScaleNormal="100" zoomScaleSheetLayoutView="100" workbookViewId="0"/>
  </sheetViews>
  <sheetFormatPr defaultRowHeight="12.75" x14ac:dyDescent="0.25"/>
  <cols>
    <col min="1" max="37" width="2.5703125" style="398" customWidth="1"/>
    <col min="38" max="38" width="1.85546875" style="398" customWidth="1"/>
    <col min="39" max="45" width="2.5703125" style="398" customWidth="1"/>
    <col min="46" max="46" width="7.7109375" style="398" customWidth="1"/>
    <col min="47" max="61" width="2.5703125" style="398" customWidth="1"/>
    <col min="62" max="16384" width="9.140625" style="398"/>
  </cols>
  <sheetData>
    <row r="1" spans="1:37" s="508" customFormat="1" ht="9.75" x14ac:dyDescent="0.25">
      <c r="C1" s="509" t="s">
        <v>2623</v>
      </c>
    </row>
    <row r="2" spans="1:37" s="405" customFormat="1" ht="21" customHeight="1" x14ac:dyDescent="0.25">
      <c r="C2" s="507" t="s">
        <v>2624</v>
      </c>
      <c r="D2" s="506"/>
      <c r="E2" s="506"/>
      <c r="F2" s="506"/>
      <c r="G2" s="506"/>
      <c r="H2" s="506"/>
      <c r="I2" s="506"/>
      <c r="J2" s="505"/>
      <c r="N2" s="504" t="s">
        <v>2625</v>
      </c>
    </row>
    <row r="3" spans="1:37" ht="13.5" thickBot="1" x14ac:dyDescent="0.3">
      <c r="N3" s="1324" t="s">
        <v>2626</v>
      </c>
      <c r="O3" s="1353"/>
      <c r="P3" s="1353"/>
    </row>
    <row r="4" spans="1:37" ht="28.5" customHeight="1" thickBot="1" x14ac:dyDescent="0.3">
      <c r="L4" s="1377" t="s">
        <v>2627</v>
      </c>
      <c r="M4" s="1356"/>
      <c r="N4" s="1356"/>
      <c r="O4" s="1356"/>
      <c r="P4" s="1356"/>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61" t="str">
        <f>+MID('Input data'!$B$14,4,1)</f>
        <v>4</v>
      </c>
    </row>
    <row r="5" spans="1:37" ht="6" customHeight="1" thickBot="1" x14ac:dyDescent="0.3"/>
    <row r="6" spans="1:37" s="495" customFormat="1" ht="14.25" customHeight="1" x14ac:dyDescent="0.25">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row r="10" spans="1:37" s="470" customFormat="1" ht="14.25" customHeight="1" x14ac:dyDescent="0.25">
      <c r="A10" s="472" t="s">
        <v>1068</v>
      </c>
      <c r="B10" s="471"/>
      <c r="C10" s="471"/>
      <c r="D10" s="471"/>
      <c r="E10" s="471"/>
      <c r="F10" s="471"/>
      <c r="G10" s="471"/>
      <c r="H10" s="471"/>
      <c r="I10" s="415"/>
      <c r="J10" s="414"/>
      <c r="K10" s="488" t="s">
        <v>1069</v>
      </c>
      <c r="L10" s="471"/>
      <c r="M10" s="489"/>
      <c r="N10" s="489"/>
      <c r="O10" s="489"/>
      <c r="P10" s="471"/>
      <c r="Q10" s="488" t="s">
        <v>2628</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x14ac:dyDescent="0.2">
      <c r="A11" s="484" t="str">
        <f>LEFT('Input data'!C24,1)</f>
        <v>2</v>
      </c>
      <c r="B11" s="449" t="str">
        <f>MID('Input data'!$C$24,2,1)</f>
        <v>0</v>
      </c>
      <c r="C11" s="449" t="str">
        <f>MID('Input data'!$C$24,3,1)</f>
        <v>2</v>
      </c>
      <c r="D11" s="449" t="str">
        <f>MID('Input data'!$C$24,4,1)</f>
        <v>2</v>
      </c>
      <c r="E11" s="449" t="str">
        <f>MID('Input data'!$C$24,5,1)</f>
        <v>5</v>
      </c>
      <c r="F11" s="449" t="str">
        <f>MID('Input data'!$C$24,6,1)</f>
        <v>8</v>
      </c>
      <c r="G11" s="449" t="str">
        <f>MID('Input data'!$C$24,7,1)</f>
        <v>4</v>
      </c>
      <c r="H11" s="449" t="str">
        <f>MID('Input data'!$C$24,8,1)</f>
        <v>0</v>
      </c>
      <c r="I11" s="449" t="str">
        <f>MID('Input data'!$C$24,9,1)</f>
        <v>8</v>
      </c>
      <c r="J11" s="456" t="str">
        <f>MID('Input data'!$C$24,10,1)</f>
        <v>0</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thickBot="1" x14ac:dyDescent="0.3">
      <c r="A12" s="411" t="s">
        <v>1074</v>
      </c>
      <c r="B12" s="473"/>
      <c r="C12" s="473"/>
      <c r="D12" s="473"/>
      <c r="E12" s="473"/>
      <c r="F12" s="473"/>
      <c r="G12" s="473"/>
      <c r="H12" s="407"/>
      <c r="I12" s="407"/>
      <c r="J12" s="406"/>
      <c r="K12" s="407"/>
      <c r="L12" s="486" t="str">
        <f>IF('Input data'!D7="x","x"," ")</f>
        <v>x</v>
      </c>
      <c r="M12" s="478" t="s">
        <v>1075</v>
      </c>
      <c r="N12" s="480"/>
      <c r="O12" s="480"/>
      <c r="P12" s="480"/>
      <c r="Q12" s="480"/>
      <c r="R12" s="486" t="str">
        <f>IF('Input data'!D18="x","x"," ")</f>
        <v>x</v>
      </c>
      <c r="S12" s="478" t="s">
        <v>2629</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7" s="470" customFormat="1" ht="19.5" customHeight="1" x14ac:dyDescent="0.2">
      <c r="A13" s="484" t="str">
        <f>LEFT('Input data'!C26,1)</f>
        <v>4</v>
      </c>
      <c r="B13" s="449" t="str">
        <f>MID('Input data'!$C$26,2,1)</f>
        <v>4</v>
      </c>
      <c r="C13" s="449" t="str">
        <f>MID('Input data'!$C$26,3,1)</f>
        <v>0</v>
      </c>
      <c r="D13" s="449" t="str">
        <f>MID('Input data'!$C$26,4,1)</f>
        <v>4</v>
      </c>
      <c r="E13" s="449" t="str">
        <f>MID('Input data'!$C$26,5,1)</f>
        <v>0</v>
      </c>
      <c r="F13" s="449" t="str">
        <f>MID('Input data'!$C$26,6,1)</f>
        <v>1</v>
      </c>
      <c r="G13" s="449" t="str">
        <f>MID('Input data'!$C$26,7,1)</f>
        <v>4</v>
      </c>
      <c r="H13" s="449" t="str">
        <f>MID('Input data'!$C$26,8,1)</f>
        <v>8</v>
      </c>
      <c r="I13" s="407"/>
      <c r="J13" s="406"/>
      <c r="K13" s="407"/>
      <c r="L13" s="482" t="str">
        <f>IF('Input data'!D8="x","x", "")</f>
        <v/>
      </c>
      <c r="M13" s="478" t="s">
        <v>1078</v>
      </c>
      <c r="N13" s="480"/>
      <c r="O13" s="480"/>
      <c r="P13" s="480"/>
      <c r="Q13" s="480"/>
      <c r="R13" s="483" t="str">
        <f>IF('Input data'!D17="x","x"," ")</f>
        <v xml:space="preserve"> </v>
      </c>
      <c r="S13" s="478" t="s">
        <v>2630</v>
      </c>
      <c r="T13" s="473"/>
      <c r="U13" s="473"/>
      <c r="V13" s="479"/>
      <c r="W13" s="478" t="s">
        <v>1080</v>
      </c>
      <c r="X13" s="473"/>
      <c r="Y13" s="410"/>
      <c r="Z13" s="407"/>
      <c r="AA13" s="407"/>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406"/>
      <c r="K14" s="407"/>
      <c r="L14" s="486" t="str">
        <f>IF('Input data'!D9="x","x"," ")</f>
        <v xml:space="preserve"> </v>
      </c>
      <c r="M14" s="478" t="s">
        <v>1447</v>
      </c>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x14ac:dyDescent="0.25">
      <c r="A15" s="477" t="str">
        <f>LEFT('Input data'!$F$7,1)</f>
        <v>4</v>
      </c>
      <c r="B15" s="402" t="str">
        <f>MID('Input data'!$F$7,2,1)</f>
        <v>5</v>
      </c>
      <c r="C15" s="475" t="s">
        <v>1063</v>
      </c>
      <c r="D15" s="402" t="str">
        <f>MID('Input data'!$F$7,3,1)</f>
        <v>1</v>
      </c>
      <c r="E15" s="402" t="str">
        <f>MID('Input data'!$F$7,4,1)</f>
        <v>1</v>
      </c>
      <c r="F15" s="864" t="s">
        <v>1063</v>
      </c>
      <c r="G15" s="402" t="str">
        <f>MID('Input data'!$F$7,5,1)</f>
        <v>0</v>
      </c>
      <c r="H15" s="402"/>
      <c r="I15" s="402"/>
      <c r="J15" s="401"/>
      <c r="K15" s="402"/>
      <c r="L15" s="1062" t="str">
        <f>IF('Input data'!D10="x","x", "")</f>
        <v/>
      </c>
      <c r="M15" s="474"/>
      <c r="N15" s="1063"/>
      <c r="O15" s="1063"/>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3.75" customHeight="1" thickBot="1" x14ac:dyDescent="0.3">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00000000000001" customHeight="1" x14ac:dyDescent="0.25">
      <c r="A17" s="472" t="s">
        <v>2631</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00000000000001" customHeight="1" x14ac:dyDescent="0.2">
      <c r="A18" s="1066"/>
      <c r="B18" s="486" t="str">
        <f>IF('Input data'!D12="x","x"," ")</f>
        <v>x</v>
      </c>
      <c r="C18" s="478" t="s">
        <v>2632</v>
      </c>
      <c r="D18" s="480"/>
      <c r="E18" s="473"/>
      <c r="F18" s="473"/>
      <c r="G18" s="473"/>
      <c r="H18" s="407"/>
      <c r="I18" s="407"/>
      <c r="J18" s="407"/>
      <c r="K18" s="486" t="str">
        <f>IF('Input data'!D13="x","x"," ")</f>
        <v>x</v>
      </c>
      <c r="L18" s="478" t="s">
        <v>2633</v>
      </c>
      <c r="M18" s="407"/>
      <c r="N18" s="407"/>
      <c r="O18" s="407"/>
      <c r="P18" s="407"/>
      <c r="Q18" s="407"/>
      <c r="R18" s="407"/>
      <c r="S18" s="407"/>
      <c r="T18" s="473"/>
      <c r="U18" s="473"/>
      <c r="V18" s="473"/>
      <c r="W18" s="486" t="str">
        <f>IF('Input data'!D14="x","x"," ")</f>
        <v>x</v>
      </c>
      <c r="X18" s="478" t="s">
        <v>2634</v>
      </c>
      <c r="Y18" s="478"/>
      <c r="Z18" s="407"/>
      <c r="AA18" s="407"/>
      <c r="AB18" s="407"/>
      <c r="AC18" s="407"/>
      <c r="AD18" s="407"/>
      <c r="AE18" s="407"/>
      <c r="AF18" s="407"/>
      <c r="AG18" s="407"/>
      <c r="AH18" s="407"/>
      <c r="AI18" s="407"/>
      <c r="AJ18" s="407"/>
      <c r="AK18" s="406"/>
    </row>
    <row r="19" spans="1:37" s="470" customFormat="1" ht="17.100000000000001" customHeight="1" thickBot="1" x14ac:dyDescent="0.25">
      <c r="A19" s="1067"/>
      <c r="B19" s="475"/>
      <c r="C19" s="1068" t="s">
        <v>1064</v>
      </c>
      <c r="D19" s="475"/>
      <c r="E19" s="475"/>
      <c r="F19" s="475"/>
      <c r="G19" s="475"/>
      <c r="H19" s="402"/>
      <c r="I19" s="402"/>
      <c r="J19" s="402"/>
      <c r="K19" s="402"/>
      <c r="L19" s="1068" t="s">
        <v>1064</v>
      </c>
      <c r="M19" s="402"/>
      <c r="N19" s="402"/>
      <c r="O19" s="402"/>
      <c r="P19" s="402"/>
      <c r="Q19" s="402"/>
      <c r="R19" s="402"/>
      <c r="S19" s="402"/>
      <c r="T19" s="475"/>
      <c r="U19" s="475"/>
      <c r="V19" s="475"/>
      <c r="W19" s="402"/>
      <c r="X19" s="1068" t="s">
        <v>2635</v>
      </c>
      <c r="Y19" s="1068"/>
      <c r="Z19" s="402"/>
      <c r="AA19" s="402"/>
      <c r="AB19" s="402"/>
      <c r="AC19" s="402"/>
      <c r="AD19" s="402"/>
      <c r="AE19" s="402"/>
      <c r="AF19" s="402"/>
      <c r="AG19" s="402"/>
      <c r="AH19" s="402"/>
      <c r="AI19" s="402"/>
      <c r="AJ19" s="402"/>
      <c r="AK19" s="401"/>
    </row>
    <row r="20" spans="1:37" s="470" customFormat="1" ht="3.75" customHeight="1" thickBot="1" x14ac:dyDescent="0.3">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6.5" x14ac:dyDescent="0.25">
      <c r="A21" s="472" t="s">
        <v>1084</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x14ac:dyDescent="0.25">
      <c r="A22" s="457" t="str">
        <f>+LEFT('Input data'!$F$3,1)</f>
        <v>M</v>
      </c>
      <c r="B22" s="449" t="str">
        <f>+MID('Input data'!$F$3,2,1)</f>
        <v>o</v>
      </c>
      <c r="C22" s="449" t="str">
        <f>+MID('Input data'!$F$3,3,1)</f>
        <v>t</v>
      </c>
      <c r="D22" s="449" t="str">
        <f>+MID('Input data'!$F$3,4,1)</f>
        <v>o</v>
      </c>
      <c r="E22" s="449" t="str">
        <f>+MID('Input data'!$F$3,5,1)</f>
        <v>r</v>
      </c>
      <c r="F22" s="449" t="str">
        <f>+MID('Input data'!$F$3,6,1)</f>
        <v xml:space="preserve"> </v>
      </c>
      <c r="G22" s="449" t="str">
        <f>+MID('Input data'!$F$3,7,1)</f>
        <v>-</v>
      </c>
      <c r="H22" s="449" t="str">
        <f>+MID('Input data'!$F$3,8,1)</f>
        <v xml:space="preserve"> </v>
      </c>
      <c r="I22" s="449" t="str">
        <f>+MID('Input data'!$F$3,9,1)</f>
        <v>C</v>
      </c>
      <c r="J22" s="449" t="str">
        <f>+MID('Input data'!$F$3,10,1)</f>
        <v>a</v>
      </c>
      <c r="K22" s="449" t="str">
        <f>+MID('Input data'!$F$3,11,1)</f>
        <v>r</v>
      </c>
      <c r="L22" s="449" t="str">
        <f>+MID('Input data'!$F$3,12,1)</f>
        <v xml:space="preserve"> </v>
      </c>
      <c r="M22" s="449" t="str">
        <f>+MID('Input data'!$F$3,13,1)</f>
        <v>H</v>
      </c>
      <c r="N22" s="449" t="str">
        <f>+MID('Input data'!$F$3,14,1)</f>
        <v>u</v>
      </c>
      <c r="O22" s="449" t="str">
        <f>+MID('Input data'!$F$3,15,1)</f>
        <v>m</v>
      </c>
      <c r="P22" s="449" t="str">
        <f>+MID('Input data'!$F$3,16,1)</f>
        <v>e</v>
      </c>
      <c r="Q22" s="449" t="str">
        <f>+MID('Input data'!$F$3,17,1)</f>
        <v>n</v>
      </c>
      <c r="R22" s="449" t="str">
        <f>+MID('Input data'!$F$3,18,1)</f>
        <v>n</v>
      </c>
      <c r="S22" s="449" t="str">
        <f>+MID('Input data'!$F$3,19,1)</f>
        <v>é</v>
      </c>
      <c r="T22" s="449" t="str">
        <f>+MID('Input data'!$F$3,20,1)</f>
        <v>,</v>
      </c>
      <c r="U22" s="449" t="str">
        <f>+MID('Input data'!$F$3,21,1)</f>
        <v xml:space="preserve"> </v>
      </c>
      <c r="V22" s="449" t="str">
        <f>+MID('Input data'!$F$3,22,1)</f>
        <v>s</v>
      </c>
      <c r="W22" s="449" t="str">
        <f>+MID('Input data'!$F$3,23,1)</f>
        <v>p</v>
      </c>
      <c r="X22" s="449" t="str">
        <f>+MID('Input data'!$F$3,24,1)</f>
        <v>o</v>
      </c>
      <c r="Y22" s="449" t="str">
        <f>+MID('Input data'!$F$3,25,1)</f>
        <v>l</v>
      </c>
      <c r="Z22" s="449" t="str">
        <f>+MID('Input data'!$F$3,26,1)</f>
        <v>.</v>
      </c>
      <c r="AA22" s="449" t="str">
        <f>+MID('Input data'!$F$3,27,1)</f>
        <v xml:space="preserve"> </v>
      </c>
      <c r="AB22" s="449" t="str">
        <f>+MID('Input data'!$F$3,28,1)</f>
        <v>s</v>
      </c>
      <c r="AC22" s="449" t="str">
        <f>+MID('Input data'!$F$3,29,1)</f>
        <v xml:space="preserve"> </v>
      </c>
      <c r="AD22" s="449" t="str">
        <f>+MID('Input data'!$F$3,30,1)</f>
        <v>r</v>
      </c>
      <c r="AE22" s="449" t="str">
        <f>+MID('Input data'!$F$3,31,1)</f>
        <v>.</v>
      </c>
      <c r="AF22" s="449" t="str">
        <f>+MID('Input data'!$F$3,32,1)</f>
        <v>o</v>
      </c>
      <c r="AG22" s="449" t="str">
        <f>+MID('Input data'!$F$3,33,1)</f>
        <v>.</v>
      </c>
      <c r="AH22" s="449" t="str">
        <f>+MID('Input data'!$F$3,34,1)</f>
        <v/>
      </c>
      <c r="AI22" s="449" t="str">
        <f>+MID('Input data'!$F$3,35,1)</f>
        <v/>
      </c>
      <c r="AJ22" s="449" t="str">
        <f>+MID('Input data'!$F$3,36,1)</f>
        <v/>
      </c>
      <c r="AK22" s="456" t="str">
        <f>+MID('Input data'!$F$3,37,1)</f>
        <v/>
      </c>
    </row>
    <row r="23" spans="1:37" ht="19.5" customHeight="1" x14ac:dyDescent="0.25">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x14ac:dyDescent="0.25">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x14ac:dyDescent="0.25">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x14ac:dyDescent="0.25">
      <c r="A26" s="462" t="s">
        <v>1085</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x14ac:dyDescent="0.25">
      <c r="A27" s="454" t="s">
        <v>1086</v>
      </c>
      <c r="B27" s="1059"/>
      <c r="C27" s="1059"/>
      <c r="D27" s="1059"/>
      <c r="E27" s="1059"/>
      <c r="F27" s="1059"/>
      <c r="G27" s="1059"/>
      <c r="H27" s="1059"/>
      <c r="I27" s="1059"/>
      <c r="J27" s="1059"/>
      <c r="K27" s="1059"/>
      <c r="L27" s="1059"/>
      <c r="M27" s="1059"/>
      <c r="N27" s="1059"/>
      <c r="O27" s="1059"/>
      <c r="P27" s="1059"/>
      <c r="Q27" s="1059"/>
      <c r="R27" s="1059"/>
      <c r="S27" s="1059"/>
      <c r="T27" s="1059"/>
      <c r="U27" s="1059"/>
      <c r="V27" s="1059"/>
      <c r="W27" s="407"/>
      <c r="X27" s="407"/>
      <c r="Y27" s="407"/>
      <c r="Z27" s="407"/>
      <c r="AA27" s="407"/>
      <c r="AB27" s="1059"/>
      <c r="AC27" s="407"/>
      <c r="AD27" s="410" t="s">
        <v>1087</v>
      </c>
      <c r="AE27" s="407"/>
      <c r="AF27" s="407"/>
      <c r="AG27" s="407"/>
      <c r="AH27" s="407"/>
      <c r="AI27" s="407"/>
      <c r="AJ27" s="407"/>
      <c r="AK27" s="406"/>
    </row>
    <row r="28" spans="1:37" ht="19.5" customHeight="1" x14ac:dyDescent="0.25">
      <c r="A28" s="457" t="str">
        <f>+LEFT('Input data'!$C$28,1)</f>
        <v>M</v>
      </c>
      <c r="B28" s="449" t="str">
        <f>+MID('Input data'!$C$28,2,1)</f>
        <v>i</v>
      </c>
      <c r="C28" s="449" t="str">
        <f>+MID('Input data'!$C$28,3,1)</f>
        <v>e</v>
      </c>
      <c r="D28" s="449" t="str">
        <f>+MID('Input data'!$C$28,4,1)</f>
        <v>r</v>
      </c>
      <c r="E28" s="449" t="str">
        <f>+MID('Input data'!$C$28,5,1)</f>
        <v>o</v>
      </c>
      <c r="F28" s="449" t="str">
        <f>+MID('Input data'!$C$28,6,1)</f>
        <v>v</v>
      </c>
      <c r="G28" s="449" t="str">
        <f>+MID('Input data'!$C$28,7,1)</f>
        <v>á</v>
      </c>
      <c r="H28" s="449" t="str">
        <f>+MID('Input data'!$C$28,8,1)</f>
        <v/>
      </c>
      <c r="I28" s="449" t="str">
        <f>+MID('Input data'!$C$28,9,1)</f>
        <v/>
      </c>
      <c r="J28" s="449" t="str">
        <f>+MID('Input data'!$C$28,10,1)</f>
        <v/>
      </c>
      <c r="K28" s="449" t="str">
        <f>+MID('Input data'!$C$28,11,1)</f>
        <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6</v>
      </c>
      <c r="AE28" s="449" t="str">
        <f>+MID('Input data'!$C$30,2,1)</f>
        <v>1</v>
      </c>
      <c r="AF28" s="449" t="str">
        <f>+MID('Input data'!$C$30,3,1)</f>
        <v>6</v>
      </c>
      <c r="AG28" s="449" t="str">
        <f>+MID('Input data'!$C$30,4,1)</f>
        <v>4</v>
      </c>
      <c r="AH28" s="449" t="str">
        <f>+MID('Input data'!$C$30,5,1)</f>
        <v>/</v>
      </c>
      <c r="AI28" s="449" t="str">
        <f>+MID('Input data'!$C$30,6,1)</f>
        <v>1</v>
      </c>
      <c r="AJ28" s="449" t="str">
        <f>+MID('Input data'!$C$30,7,1)</f>
        <v>0</v>
      </c>
      <c r="AK28" s="456" t="str">
        <f>+MID('Input data'!$C$30,8,1)</f>
        <v>2</v>
      </c>
    </row>
    <row r="29" spans="1:37" x14ac:dyDescent="0.25">
      <c r="A29" s="454" t="s">
        <v>1088</v>
      </c>
      <c r="B29" s="1059"/>
      <c r="C29" s="1059"/>
      <c r="D29" s="1059"/>
      <c r="E29" s="1059"/>
      <c r="F29" s="1059"/>
      <c r="G29" s="453" t="s">
        <v>1089</v>
      </c>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x14ac:dyDescent="0.25">
      <c r="A30" s="457" t="str">
        <f>+LEFT('Input data'!$C$32,1)</f>
        <v>0</v>
      </c>
      <c r="B30" s="449" t="str">
        <f>+MID('Input data'!$C$32,2,1)</f>
        <v>6</v>
      </c>
      <c r="C30" s="449" t="str">
        <f>+MID('Input data'!$C$32,3,1)</f>
        <v>6</v>
      </c>
      <c r="D30" s="449" t="str">
        <f>+MID('Input data'!$C$32,4,1)</f>
        <v>0</v>
      </c>
      <c r="E30" s="449" t="str">
        <f>+MID('Input data'!$C$32,5,1)</f>
        <v>1</v>
      </c>
      <c r="F30" s="449"/>
      <c r="G30" s="449" t="str">
        <f>+LEFT('Input data'!$C$34,1)</f>
        <v>H</v>
      </c>
      <c r="H30" s="449" t="str">
        <f>+MID('Input data'!$C$34,2,1)</f>
        <v>u</v>
      </c>
      <c r="I30" s="449" t="str">
        <f>+MID('Input data'!$C$34,3,1)</f>
        <v>m</v>
      </c>
      <c r="J30" s="449" t="str">
        <f>+MID('Input data'!$C$34,4,1)</f>
        <v>e</v>
      </c>
      <c r="K30" s="449" t="str">
        <f>+MID('Input data'!$C$34,5,1)</f>
        <v>n</v>
      </c>
      <c r="L30" s="449" t="str">
        <f>+MID('Input data'!$C$34,6,1)</f>
        <v>n</v>
      </c>
      <c r="M30" s="449" t="str">
        <f>+MID('Input data'!$C$34,7,1)</f>
        <v>é</v>
      </c>
      <c r="N30" s="449" t="str">
        <f>+MID('Input data'!$C$34,8,1)</f>
        <v/>
      </c>
      <c r="O30" s="449" t="str">
        <f>+MID('Input data'!$C$34,9,1)</f>
        <v/>
      </c>
      <c r="P30" s="449" t="str">
        <f>+MID('Input data'!$C$34,10,1)</f>
        <v/>
      </c>
      <c r="Q30" s="449" t="str">
        <f>+MID('Input data'!$C$34,11,1)</f>
        <v/>
      </c>
      <c r="R30" s="449" t="str">
        <f>+MID('Input data'!$C$34,12,1)</f>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x14ac:dyDescent="0.25">
      <c r="A31" s="454" t="s">
        <v>2643</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x14ac:dyDescent="0.25">
      <c r="A32" s="457" t="str">
        <f>+LEFT('Input data'!$F$22,1)</f>
        <v>O</v>
      </c>
      <c r="B32" s="449" t="str">
        <f>+MID('Input data'!$F$22,2,1)</f>
        <v>k</v>
      </c>
      <c r="C32" s="449" t="str">
        <f>+MID('Input data'!$F$22,3,1)</f>
        <v>r</v>
      </c>
      <c r="D32" s="449" t="str">
        <f>+MID('Input data'!$F$22,4,1)</f>
        <v>e</v>
      </c>
      <c r="E32" s="449" t="str">
        <f>+MID('Input data'!$F$22,5,1)</f>
        <v>s</v>
      </c>
      <c r="F32" s="449" t="str">
        <f>+MID('Input data'!$F$22,6,1)</f>
        <v>n</v>
      </c>
      <c r="G32" s="449" t="str">
        <f>+MID('Input data'!$F$22,7,1)</f>
        <v>ý</v>
      </c>
      <c r="H32" s="449" t="str">
        <f>+MID('Input data'!$F$22,8,1)</f>
        <v xml:space="preserve"> </v>
      </c>
      <c r="I32" s="449" t="str">
        <f>+MID('Input data'!$F$22,9,1)</f>
        <v>s</v>
      </c>
      <c r="J32" s="449" t="str">
        <f>+MID('Input data'!$F$22,10,1)</f>
        <v>ú</v>
      </c>
      <c r="K32" s="449" t="str">
        <f>+MID('Input data'!$F$22,11,1)</f>
        <v>d</v>
      </c>
      <c r="L32" s="449" t="str">
        <f>+MID('Input data'!$F$22,12,1)</f>
        <v xml:space="preserve"> </v>
      </c>
      <c r="M32" s="449" t="str">
        <f>+MID('Input data'!$F$22,13,1)</f>
        <v>P</v>
      </c>
      <c r="N32" s="449" t="str">
        <f>+MID('Input data'!$F$22,14,1)</f>
        <v>r</v>
      </c>
      <c r="O32" s="449" t="str">
        <f>+MID('Input data'!$F$22,15,1)</f>
        <v>e</v>
      </c>
      <c r="P32" s="449" t="str">
        <f>+MID('Input data'!$F$22,16,1)</f>
        <v>š</v>
      </c>
      <c r="Q32" s="449" t="str">
        <f>+MID('Input data'!$F$22,17,1)</f>
        <v>o</v>
      </c>
      <c r="R32" s="449" t="str">
        <f>+MID('Input data'!$F$22,18,1)</f>
        <v>v</v>
      </c>
      <c r="S32" s="449" t="str">
        <f>+MID('Input data'!$F$22,19,1)</f>
        <v>,</v>
      </c>
      <c r="T32" s="449" t="str">
        <f>+MID('Input data'!$F$22,20,1)</f>
        <v xml:space="preserve"> </v>
      </c>
      <c r="U32" s="449" t="str">
        <f>+MID('Input data'!$F$22,21,1)</f>
        <v>O</v>
      </c>
      <c r="V32" s="449" t="str">
        <f>+MID('Input data'!$F$22,22,1)</f>
        <v>d</v>
      </c>
      <c r="W32" s="449" t="str">
        <f>+MID('Input data'!$F$22,23,1)</f>
        <v>d</v>
      </c>
      <c r="X32" s="449" t="str">
        <f>+MID('Input data'!$F$22,24,1)</f>
        <v>i</v>
      </c>
      <c r="Y32" s="449" t="str">
        <f>+MID('Input data'!$F$22,25,1)</f>
        <v>e</v>
      </c>
      <c r="Z32" s="449" t="str">
        <f>+MID('Input data'!$F$22,26,1)</f>
        <v>l</v>
      </c>
      <c r="AA32" s="449" t="str">
        <f>+MID('Input data'!$F$22,27,1)</f>
        <v>:</v>
      </c>
      <c r="AB32" s="449" t="str">
        <f>+MID('Input data'!$F$22,28,1)</f>
        <v xml:space="preserve"> </v>
      </c>
      <c r="AC32" s="449" t="str">
        <f>+MID('Input data'!$F$22,29,1)</f>
        <v>S</v>
      </c>
      <c r="AD32" s="449" t="str">
        <f>+MID('Input data'!$F$22,30,1)</f>
        <v>r</v>
      </c>
      <c r="AE32" s="449" t="str">
        <f>+MID('Input data'!$F$22,31,1)</f>
        <v>o</v>
      </c>
      <c r="AF32" s="449" t="str">
        <f>+MID('Input data'!$F$22,32,1)</f>
        <v xml:space="preserve"> </v>
      </c>
      <c r="AG32" s="449" t="str">
        <f>+MID('Input data'!$F$22,33,1)</f>
        <v xml:space="preserve"> </v>
      </c>
      <c r="AH32" s="449" t="str">
        <f>+MID('Input data'!$F$22,34,1)</f>
        <v xml:space="preserve"> </v>
      </c>
      <c r="AI32" s="449" t="str">
        <f>+MID('Input data'!$F$22,35,1)</f>
        <v xml:space="preserve"> </v>
      </c>
      <c r="AJ32" s="449" t="str">
        <f>+MID('Input data'!$F$22,36,1)</f>
        <v xml:space="preserve"> </v>
      </c>
      <c r="AK32" s="456" t="str">
        <f>+MID('Input data'!$F$22,37,1)</f>
        <v xml:space="preserve"> </v>
      </c>
    </row>
    <row r="33" spans="1:37" s="455" customFormat="1" ht="19.5" customHeight="1" x14ac:dyDescent="0.25">
      <c r="A33" s="457" t="str">
        <f>+MID('Input data'!$F$22,38,1)</f>
        <v>v</v>
      </c>
      <c r="B33" s="449" t="str">
        <f>+MID('Input data'!$F$22,39,1)</f>
        <v>l</v>
      </c>
      <c r="C33" s="449" t="str">
        <f>+MID('Input data'!$F$22,40,1)</f>
        <v>o</v>
      </c>
      <c r="D33" s="449" t="str">
        <f>+MID('Input data'!$F$22,41,1)</f>
        <v>ž</v>
      </c>
      <c r="E33" s="449" t="str">
        <f>+MID('Input data'!$F$22,42,1)</f>
        <v>k</v>
      </c>
      <c r="F33" s="449" t="str">
        <f>+MID('Input data'!$F$22,43,1)</f>
        <v>a</v>
      </c>
      <c r="G33" s="449" t="str">
        <f>+MID('Input data'!$F$22,44,1)</f>
        <v xml:space="preserve"> </v>
      </c>
      <c r="H33" s="449" t="str">
        <f>+MID('Input data'!$F$22,45,1)</f>
        <v>č</v>
      </c>
      <c r="I33" s="449" t="str">
        <f>+MID('Input data'!$F$22,46,1)</f>
        <v>í</v>
      </c>
      <c r="J33" s="449" t="str">
        <f>+MID('Input data'!$F$22,47,1)</f>
        <v>s</v>
      </c>
      <c r="K33" s="449" t="str">
        <f>+MID('Input data'!$F$22,48,1)</f>
        <v>l</v>
      </c>
      <c r="L33" s="449" t="str">
        <f>+MID('Input data'!$F$22,49,1)</f>
        <v>o</v>
      </c>
      <c r="M33" s="449" t="str">
        <f>+MID('Input data'!$F$22,50,1)</f>
        <v xml:space="preserve"> </v>
      </c>
      <c r="N33" s="449" t="str">
        <f>+MID('Input data'!$F$22,51,1)</f>
        <v>2</v>
      </c>
      <c r="O33" s="449" t="str">
        <f>+MID('Input data'!$F$22,52,1)</f>
        <v>0</v>
      </c>
      <c r="P33" s="449" t="str">
        <f>+MID('Input data'!$F$22,53,1)</f>
        <v>4</v>
      </c>
      <c r="Q33" s="449" t="str">
        <f>+MID('Input data'!$F$22,54,1)</f>
        <v>8</v>
      </c>
      <c r="R33" s="449" t="str">
        <f>+MID('Input data'!$F$22,55,1)</f>
        <v>2</v>
      </c>
      <c r="S33" s="449" t="str">
        <f>+MID('Input data'!$F$22,56,1)</f>
        <v>/</v>
      </c>
      <c r="T33" s="449" t="str">
        <f>+MID('Input data'!$F$22,57,1)</f>
        <v>P</v>
      </c>
      <c r="U33" s="449" t="str">
        <f>+MID('Input data'!$F$22,58,1)</f>
        <v/>
      </c>
      <c r="V33" s="449" t="str">
        <f>+MID('Input data'!$F$22,59,1)</f>
        <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x14ac:dyDescent="0.25">
      <c r="A34" s="454" t="s">
        <v>2649</v>
      </c>
      <c r="B34" s="1059"/>
      <c r="C34" s="1059"/>
      <c r="D34" s="1059"/>
      <c r="E34" s="1059"/>
      <c r="F34" s="1059"/>
      <c r="G34" s="453"/>
      <c r="H34" s="453"/>
      <c r="I34" s="453"/>
      <c r="J34" s="453"/>
      <c r="K34" s="453"/>
      <c r="L34" s="453"/>
      <c r="M34" s="453"/>
      <c r="N34" s="1059"/>
      <c r="O34" s="453" t="s">
        <v>2650</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x14ac:dyDescent="0.25">
      <c r="A35" s="452">
        <v>0</v>
      </c>
      <c r="B35" s="449" t="str">
        <f>+LEFT('Input data'!$C$36,1)</f>
        <v>9</v>
      </c>
      <c r="C35" s="449" t="str">
        <f>+MID('Input data'!$C$36,2,1)</f>
        <v>1</v>
      </c>
      <c r="D35" s="449" t="str">
        <f>+MID('Input data'!$C$36,3,1)</f>
        <v>8</v>
      </c>
      <c r="E35" s="449" t="s">
        <v>1092</v>
      </c>
      <c r="F35" s="449" t="str">
        <f>+LEFT('Input data'!$C$38,1)</f>
        <v>4</v>
      </c>
      <c r="G35" s="449" t="str">
        <f>+MID('Input data'!$C$38,2,1)</f>
        <v>2</v>
      </c>
      <c r="H35" s="449" t="str">
        <f>+MID('Input data'!$C$38,3,1)</f>
        <v>4</v>
      </c>
      <c r="I35" s="449" t="str">
        <f>+MID('Input data'!$C$38,4,1)</f>
        <v>3</v>
      </c>
      <c r="J35" s="449" t="str">
        <f>+MID('Input data'!$C$38,5,1)</f>
        <v>1</v>
      </c>
      <c r="K35" s="449" t="str">
        <f>+MID('Input data'!$C$38,6,1)</f>
        <v>8</v>
      </c>
      <c r="L35" s="449" t="str">
        <f>+MID('Input data'!$C$38,7,1)</f>
        <v/>
      </c>
      <c r="M35" s="449" t="str">
        <f>+MID('Input data'!$C$38,8,1)</f>
        <v/>
      </c>
      <c r="N35" s="451"/>
      <c r="O35" s="450">
        <v>0</v>
      </c>
      <c r="P35" s="449" t="str">
        <f>+LEFT('Input data'!$C$36,1)</f>
        <v>9</v>
      </c>
      <c r="Q35" s="449" t="str">
        <f>+MID('Input data'!$C$36,2,1)</f>
        <v>1</v>
      </c>
      <c r="R35" s="449" t="str">
        <f>+MID('Input data'!$C$36,3,1)</f>
        <v>8</v>
      </c>
      <c r="S35" s="449" t="s">
        <v>1092</v>
      </c>
      <c r="T35" s="449" t="str">
        <f>+LEFT('Input data'!$C$40,1)</f>
        <v/>
      </c>
      <c r="U35" s="449" t="str">
        <f>+MID('Input data'!$C$40,2,1)</f>
        <v/>
      </c>
      <c r="V35" s="449" t="str">
        <f>+MID('Input data'!$C$40,3,1)</f>
        <v/>
      </c>
      <c r="W35" s="449" t="str">
        <f>+MID('Input data'!$C$40,4,1)</f>
        <v/>
      </c>
      <c r="X35" s="449" t="str">
        <f>+MID('Input data'!$C$40,5,1)</f>
        <v/>
      </c>
      <c r="Y35" s="449" t="str">
        <f>+MID('Input data'!$C$40,6,1)</f>
        <v/>
      </c>
      <c r="Z35" s="449" t="str">
        <f>+MID('Input data'!$C$40,7,1)</f>
        <v/>
      </c>
      <c r="AA35" s="449" t="str">
        <f>+MID('Input data'!$C$40,8,1)</f>
        <v/>
      </c>
      <c r="AB35" s="449"/>
      <c r="AC35" s="449"/>
      <c r="AD35" s="449"/>
      <c r="AE35" s="407"/>
      <c r="AF35" s="407"/>
      <c r="AG35" s="407" t="s">
        <v>1093</v>
      </c>
      <c r="AH35" s="407"/>
      <c r="AI35" s="407"/>
      <c r="AJ35" s="407"/>
      <c r="AK35" s="406"/>
    </row>
    <row r="36" spans="1:37" s="399" customFormat="1" x14ac:dyDescent="0.25">
      <c r="A36" s="411" t="s">
        <v>1094</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x14ac:dyDescent="0.3">
      <c r="A37" s="448" t="str">
        <f>+LEFT('Input data'!$B$42,1)</f>
        <v>i</v>
      </c>
      <c r="B37" s="447" t="str">
        <f>+MID('Input data'!$B$42,2,1)</f>
        <v>.</v>
      </c>
      <c r="C37" s="447" t="str">
        <f>+MID('Input data'!$B$42,3,1)</f>
        <v>t</v>
      </c>
      <c r="D37" s="447" t="str">
        <f>+MID('Input data'!$B$42,4,1)</f>
        <v>r</v>
      </c>
      <c r="E37" s="447" t="str">
        <f>+MID('Input data'!$B$42,5,1)</f>
        <v>e</v>
      </c>
      <c r="F37" s="447" t="str">
        <f>+MID('Input data'!$B$42,6,1)</f>
        <v>b</v>
      </c>
      <c r="G37" s="447" t="str">
        <f>+MID('Input data'!$B$42,7,1)</f>
        <v>i</v>
      </c>
      <c r="H37" s="447" t="str">
        <f>+MID('Input data'!$B$42,8,1)</f>
        <v>s</v>
      </c>
      <c r="I37" s="447" t="str">
        <f>+MID('Input data'!$B$42,9,1)</f>
        <v>o</v>
      </c>
      <c r="J37" s="447" t="str">
        <f>+MID('Input data'!$B$42,10,1)</f>
        <v>v</v>
      </c>
      <c r="K37" s="447" t="str">
        <f>+MID('Input data'!$B$42,11,1)</f>
        <v>s</v>
      </c>
      <c r="L37" s="447" t="str">
        <f>+MID('Input data'!$B$42,12,1)</f>
        <v>k</v>
      </c>
      <c r="M37" s="447" t="str">
        <f>+MID('Input data'!$B$42,13,1)</f>
        <v>y</v>
      </c>
      <c r="N37" s="447" t="str">
        <f>+MID('Input data'!$B$42,14,1)</f>
        <v>@</v>
      </c>
      <c r="O37" s="447" t="str">
        <f>+MID('Input data'!$B$42,15,1)</f>
        <v>m</v>
      </c>
      <c r="P37" s="447" t="str">
        <f>+MID('Input data'!$B$42,16,1)</f>
        <v>o</v>
      </c>
      <c r="Q37" s="447" t="str">
        <f>+MID('Input data'!$B$42,17,1)</f>
        <v>t</v>
      </c>
      <c r="R37" s="447" t="str">
        <f>+MID('Input data'!$B$42,18,1)</f>
        <v>o</v>
      </c>
      <c r="S37" s="447" t="str">
        <f>+MID('Input data'!$B$42,19,1)</f>
        <v>r</v>
      </c>
      <c r="T37" s="447" t="str">
        <f>+MID('Input data'!$B$42,20,1)</f>
        <v>-</v>
      </c>
      <c r="U37" s="447" t="str">
        <f>+MID('Input data'!$B$42,21,1)</f>
        <v>c</v>
      </c>
      <c r="V37" s="447" t="str">
        <f>+MID('Input data'!$B$42,22,1)</f>
        <v>a</v>
      </c>
      <c r="W37" s="447" t="str">
        <f>+MID('Input data'!$B$42,23,1)</f>
        <v>r</v>
      </c>
      <c r="X37" s="447" t="str">
        <f>+MID('Input data'!$B$42,24,1)</f>
        <v>.</v>
      </c>
      <c r="Y37" s="447" t="str">
        <f>+MID('Input data'!$B$42,25,1)</f>
        <v>s</v>
      </c>
      <c r="Z37" s="447" t="str">
        <f>+MID('Input data'!$B$42,26,1)</f>
        <v>k</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x14ac:dyDescent="0.3">
      <c r="W38" s="400"/>
      <c r="X38" s="400"/>
      <c r="Y38" s="400"/>
      <c r="Z38" s="400"/>
      <c r="AA38" s="400"/>
      <c r="AB38" s="400"/>
      <c r="AC38" s="400"/>
      <c r="AD38" s="400"/>
      <c r="AE38" s="400"/>
      <c r="AF38" s="400"/>
      <c r="AG38" s="400"/>
      <c r="AH38" s="400"/>
      <c r="AI38" s="400"/>
      <c r="AJ38" s="400"/>
      <c r="AK38" s="400"/>
    </row>
    <row r="39" spans="1:37" s="442" customFormat="1" ht="12.75" customHeight="1" x14ac:dyDescent="0.25">
      <c r="A39" s="445" t="s">
        <v>1095</v>
      </c>
      <c r="B39" s="444"/>
      <c r="C39" s="444"/>
      <c r="D39" s="444"/>
      <c r="E39" s="444"/>
      <c r="F39" s="444"/>
      <c r="G39" s="444"/>
      <c r="H39" s="444"/>
      <c r="I39" s="444"/>
      <c r="J39" s="444"/>
      <c r="K39" s="443"/>
      <c r="L39" s="1077" t="s">
        <v>1099</v>
      </c>
      <c r="M39" s="444"/>
      <c r="N39" s="444"/>
      <c r="O39" s="444"/>
      <c r="P39" s="444"/>
      <c r="Q39" s="444"/>
      <c r="R39" s="444"/>
      <c r="S39" s="444"/>
      <c r="T39" s="444"/>
      <c r="U39" s="444"/>
      <c r="V39" s="443"/>
      <c r="W39" s="1552" t="s">
        <v>2642</v>
      </c>
      <c r="X39" s="1552"/>
      <c r="Y39" s="1552"/>
      <c r="Z39" s="1552"/>
      <c r="AA39" s="1552"/>
      <c r="AB39" s="1552"/>
      <c r="AC39" s="1552"/>
      <c r="AD39" s="1552"/>
      <c r="AE39" s="1552"/>
      <c r="AF39" s="1552"/>
      <c r="AG39" s="1552"/>
      <c r="AH39" s="1552"/>
      <c r="AI39" s="1552"/>
      <c r="AJ39" s="1552"/>
      <c r="AK39" s="1553"/>
    </row>
    <row r="40" spans="1:37" s="399" customFormat="1" ht="31.5" customHeight="1" x14ac:dyDescent="0.25">
      <c r="A40" s="428" t="str">
        <f>MID(TEXT('Input data'!$F$34,"dd.mm.yyyy"),1,1)</f>
        <v>3</v>
      </c>
      <c r="B40" s="427" t="str">
        <f>MID(TEXT('Input data'!$F$34,"dd.mm.yyyy"),2,1)</f>
        <v>0</v>
      </c>
      <c r="C40" s="426" t="s">
        <v>1063</v>
      </c>
      <c r="D40" s="427" t="str">
        <f>MID(TEXT('Input data'!$F$34,"dd.mm.yyyy"),4,1)</f>
        <v>0</v>
      </c>
      <c r="E40" s="427" t="str">
        <f>MID(TEXT('Input data'!$F$34,"dd.mm.yyyy"),5,1)</f>
        <v>1</v>
      </c>
      <c r="F40" s="426" t="s">
        <v>1063</v>
      </c>
      <c r="G40" s="425" t="str">
        <f>MID(TEXT('Input data'!$F$34,"dd.mm.yyyy"),7,1)</f>
        <v>2</v>
      </c>
      <c r="H40" s="425" t="str">
        <f>MID(TEXT('Input data'!$F$34,"dd.mm.yyyy"),8,1)</f>
        <v>0</v>
      </c>
      <c r="I40" s="425" t="str">
        <f>MID(TEXT('Input data'!$F$34,"dd.mm.yyyy"),9,1)</f>
        <v>1</v>
      </c>
      <c r="J40" s="425" t="str">
        <f>MID(TEXT('Input data'!$F$34,"dd.mm.yyyy"),10,1)</f>
        <v>5</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554"/>
      <c r="X40" s="1554"/>
      <c r="Y40" s="1554"/>
      <c r="Z40" s="1554"/>
      <c r="AA40" s="1554"/>
      <c r="AB40" s="1554"/>
      <c r="AC40" s="1554"/>
      <c r="AD40" s="1554"/>
      <c r="AE40" s="1554"/>
      <c r="AF40" s="1554"/>
      <c r="AG40" s="1554"/>
      <c r="AH40" s="1554"/>
      <c r="AI40" s="1554"/>
      <c r="AJ40" s="1554"/>
      <c r="AK40" s="1555"/>
    </row>
    <row r="41" spans="1:37" s="399" customFormat="1" ht="13.5" customHeight="1" x14ac:dyDescent="0.25">
      <c r="A41" s="411"/>
      <c r="B41" s="410"/>
      <c r="C41" s="410"/>
      <c r="D41" s="410"/>
      <c r="E41" s="410"/>
      <c r="F41" s="410"/>
      <c r="G41" s="436"/>
      <c r="H41" s="436"/>
      <c r="I41" s="436"/>
      <c r="J41" s="436"/>
      <c r="K41" s="435"/>
      <c r="L41" s="410"/>
      <c r="M41" s="410"/>
      <c r="N41" s="410"/>
      <c r="O41" s="410"/>
      <c r="P41" s="410"/>
      <c r="Q41" s="410"/>
      <c r="R41" s="436"/>
      <c r="S41" s="436"/>
      <c r="T41" s="436"/>
      <c r="U41" s="436"/>
      <c r="V41" s="435"/>
      <c r="W41" s="1556" t="str">
        <f>'Input data'!F40</f>
        <v>Mária Šimaľová</v>
      </c>
      <c r="X41" s="1557"/>
      <c r="Y41" s="1557"/>
      <c r="Z41" s="1557"/>
      <c r="AA41" s="1557"/>
      <c r="AB41" s="1557"/>
      <c r="AC41" s="1557"/>
      <c r="AD41" s="1557"/>
      <c r="AE41" s="1557"/>
      <c r="AF41" s="1557"/>
      <c r="AG41" s="1557"/>
      <c r="AH41" s="1557"/>
      <c r="AI41" s="1557"/>
      <c r="AJ41" s="1557"/>
      <c r="AK41" s="1558"/>
    </row>
    <row r="42" spans="1:37" s="399" customFormat="1" ht="15.75" customHeight="1" thickBot="1" x14ac:dyDescent="0.3">
      <c r="A42" s="404"/>
      <c r="B42" s="403"/>
      <c r="C42" s="403"/>
      <c r="D42" s="403"/>
      <c r="E42" s="403"/>
      <c r="F42" s="403"/>
      <c r="G42" s="1078"/>
      <c r="H42" s="1078"/>
      <c r="I42" s="1078"/>
      <c r="J42" s="1078"/>
      <c r="K42" s="1079"/>
      <c r="L42" s="1080"/>
      <c r="M42" s="1080"/>
      <c r="N42" s="1080"/>
      <c r="O42" s="1080"/>
      <c r="P42" s="1080"/>
      <c r="Q42" s="1080"/>
      <c r="R42" s="1080"/>
      <c r="S42" s="403"/>
      <c r="T42" s="1081"/>
      <c r="U42" s="1081"/>
      <c r="V42" s="1082"/>
      <c r="W42" s="1559"/>
      <c r="X42" s="1560"/>
      <c r="Y42" s="1560"/>
      <c r="Z42" s="1560"/>
      <c r="AA42" s="1560"/>
      <c r="AB42" s="1560"/>
      <c r="AC42" s="1560"/>
      <c r="AD42" s="1560"/>
      <c r="AE42" s="1560"/>
      <c r="AF42" s="1560"/>
      <c r="AG42" s="1560"/>
      <c r="AH42" s="1560"/>
      <c r="AI42" s="1560"/>
      <c r="AJ42" s="1560"/>
      <c r="AK42" s="1561"/>
    </row>
    <row r="43" spans="1:37" s="405" customFormat="1" ht="5.25" customHeight="1" thickBot="1" x14ac:dyDescent="0.3">
      <c r="A43" s="408"/>
      <c r="B43" s="408"/>
      <c r="C43" s="408"/>
      <c r="D43" s="408"/>
      <c r="E43" s="408"/>
      <c r="F43" s="408"/>
      <c r="G43" s="408"/>
      <c r="H43" s="408"/>
      <c r="I43" s="408"/>
      <c r="J43" s="408"/>
      <c r="K43" s="408"/>
      <c r="L43" s="1064"/>
      <c r="M43" s="1064"/>
      <c r="N43" s="1064"/>
      <c r="O43" s="1064"/>
      <c r="P43" s="1064"/>
      <c r="Q43" s="1064"/>
      <c r="R43" s="1064"/>
      <c r="S43" s="1064"/>
      <c r="T43" s="1064"/>
      <c r="U43" s="1064"/>
      <c r="V43" s="1064"/>
      <c r="W43" s="1064"/>
      <c r="X43" s="1064"/>
      <c r="Y43" s="1064"/>
      <c r="Z43" s="1064"/>
      <c r="AA43" s="1064"/>
      <c r="AB43" s="1064"/>
      <c r="AC43" s="1065"/>
      <c r="AD43" s="1065"/>
      <c r="AE43" s="1065"/>
      <c r="AF43" s="1065"/>
      <c r="AG43" s="1065"/>
      <c r="AH43" s="1065"/>
      <c r="AI43" s="1065"/>
      <c r="AJ43" s="1065"/>
      <c r="AK43" s="1065"/>
    </row>
    <row r="44" spans="1:37" s="405" customFormat="1" x14ac:dyDescent="0.25">
      <c r="B44" s="417" t="s">
        <v>1100</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x14ac:dyDescent="0.25">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x14ac:dyDescent="0.25">
      <c r="B46" s="413"/>
      <c r="C46" s="1059"/>
      <c r="D46" s="1059"/>
      <c r="E46" s="1059"/>
      <c r="F46" s="1059"/>
      <c r="G46" s="1059"/>
      <c r="H46" s="1059"/>
      <c r="I46" s="1059"/>
      <c r="J46" s="1059"/>
      <c r="K46" s="1059"/>
      <c r="L46" s="1059"/>
      <c r="M46" s="1059"/>
      <c r="N46" s="1059"/>
      <c r="O46" s="1059"/>
      <c r="P46" s="1059"/>
      <c r="Q46" s="1059"/>
      <c r="R46" s="1059"/>
      <c r="S46" s="1059"/>
      <c r="T46" s="1059"/>
      <c r="U46" s="1059"/>
      <c r="V46" s="1059"/>
      <c r="W46" s="407"/>
      <c r="X46" s="407"/>
      <c r="Y46" s="407"/>
      <c r="Z46" s="407"/>
      <c r="AA46" s="407"/>
      <c r="AB46" s="407"/>
      <c r="AC46" s="407"/>
      <c r="AD46" s="407"/>
      <c r="AE46" s="407"/>
      <c r="AF46" s="407"/>
      <c r="AG46" s="407"/>
      <c r="AH46" s="407"/>
      <c r="AI46" s="407"/>
      <c r="AJ46" s="406"/>
      <c r="AK46" s="400"/>
    </row>
    <row r="47" spans="1:37"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5" thickBot="1" x14ac:dyDescent="0.3">
      <c r="B53" s="420"/>
      <c r="C53" s="419"/>
      <c r="D53" s="419"/>
      <c r="E53" s="419"/>
      <c r="F53" s="419"/>
      <c r="G53" s="403" t="s">
        <v>1101</v>
      </c>
      <c r="H53" s="419"/>
      <c r="I53" s="419"/>
      <c r="J53" s="419"/>
      <c r="K53" s="419"/>
      <c r="L53" s="419"/>
      <c r="M53" s="419"/>
      <c r="N53" s="419"/>
      <c r="O53" s="419"/>
      <c r="P53" s="419"/>
      <c r="Q53" s="419"/>
      <c r="R53" s="419"/>
      <c r="S53" s="419"/>
      <c r="T53" s="419"/>
      <c r="U53" s="403" t="s">
        <v>1102</v>
      </c>
      <c r="V53" s="419"/>
      <c r="W53" s="402"/>
      <c r="X53" s="402"/>
      <c r="Y53" s="402"/>
      <c r="Z53" s="402"/>
      <c r="AA53" s="402"/>
      <c r="AB53" s="402"/>
      <c r="AC53" s="402"/>
      <c r="AD53" s="402"/>
      <c r="AE53" s="402"/>
      <c r="AF53" s="402"/>
      <c r="AG53" s="402"/>
      <c r="AH53" s="402"/>
      <c r="AI53" s="402"/>
      <c r="AJ53" s="401"/>
      <c r="AK53" s="400"/>
    </row>
    <row r="54" spans="2:37" s="399" customFormat="1" ht="4.5" customHeight="1" x14ac:dyDescent="0.25">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mergeCells count="2">
    <mergeCell ref="W39:AK40"/>
    <mergeCell ref="W41:AK42"/>
  </mergeCells>
  <pageMargins left="0.39370078740157483" right="0.39370078740157483" top="0.35433070866141736" bottom="0.35433070866141736" header="0.23622047244094491" footer="0.23622047244094491"/>
  <pageSetup scale="98" orientation="portrait" r:id="rId1"/>
  <headerFooter alignWithMargins="0">
    <oddFooter>&amp;LMF SR č. 18009/2014&amp;RStrana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sheetPr>
  <dimension ref="A1:O252"/>
  <sheetViews>
    <sheetView showGridLines="0" view="pageBreakPreview" topLeftCell="A220" zoomScaleNormal="100" zoomScaleSheetLayoutView="100" workbookViewId="0">
      <selection activeCell="I225" sqref="I225:L225"/>
    </sheetView>
  </sheetViews>
  <sheetFormatPr defaultRowHeight="11.25" x14ac:dyDescent="0.25"/>
  <cols>
    <col min="1" max="1" width="5.5703125" style="1212" customWidth="1"/>
    <col min="2" max="2" width="16.85546875" style="1212" customWidth="1"/>
    <col min="3" max="3" width="0.85546875" style="1212" customWidth="1"/>
    <col min="4" max="4" width="3.7109375" style="1212" customWidth="1"/>
    <col min="5" max="5" width="3.5703125" style="1212" customWidth="1"/>
    <col min="6" max="6" width="12.42578125" style="1212" customWidth="1"/>
    <col min="7" max="7" width="12.140625" style="1212" customWidth="1"/>
    <col min="8" max="8" width="0.85546875" style="1212" customWidth="1"/>
    <col min="9" max="9" width="14.7109375" style="1212" customWidth="1"/>
    <col min="10" max="10" width="3.5703125" style="1212" customWidth="1"/>
    <col min="11" max="11" width="10.5703125" style="1212" customWidth="1"/>
    <col min="12" max="12" width="14.42578125" style="1212" customWidth="1"/>
    <col min="13" max="16384" width="9.140625" style="1212"/>
  </cols>
  <sheetData>
    <row r="1" spans="1:15" ht="15" customHeight="1" x14ac:dyDescent="0.25">
      <c r="A1" s="1211"/>
      <c r="B1" s="510"/>
      <c r="C1" s="453"/>
      <c r="G1" s="1213"/>
      <c r="H1" s="1213"/>
      <c r="I1" s="1213"/>
      <c r="J1" s="1213"/>
      <c r="K1" s="1213"/>
    </row>
    <row r="2" spans="1:15" ht="21.75" customHeight="1" x14ac:dyDescent="0.25">
      <c r="A2" s="1211"/>
      <c r="B2" s="1199" t="s">
        <v>2797</v>
      </c>
      <c r="C2" s="1202"/>
      <c r="D2" s="533" t="s">
        <v>1231</v>
      </c>
      <c r="E2" s="1355" t="str">
        <f>"  "&amp;'SK Cover sheet'!A11&amp;"  "&amp;'SK Cover sheet'!B11&amp;"  "&amp;'SK Cover sheet'!C11&amp;"  "&amp;'SK Cover sheet'!D11&amp;"  "&amp;'SK Cover sheet'!E11&amp;"  "&amp;'SK Cover sheet'!F11&amp;"  "&amp;'SK Cover sheet'!G11&amp;"  "&amp;'SK Cover sheet'!H11&amp;"  "&amp;'SK Cover sheet'!I11&amp;"  "&amp;'SK Cover sheet'!J11</f>
        <v xml:space="preserve">  2  0  2  2  5  8  4  0  8  0</v>
      </c>
      <c r="F2" s="531"/>
      <c r="G2" s="530"/>
      <c r="H2" s="1238"/>
      <c r="I2" s="1246" t="s">
        <v>1074</v>
      </c>
      <c r="J2" s="1243" t="str">
        <f>"  "&amp;'SK Cover sheet'!A13&amp;"  "&amp;'SK Cover sheet'!B13&amp;"  "&amp;'SK Cover sheet'!C13&amp;"  "&amp;'SK Cover sheet'!D13&amp;"  "&amp;'SK Cover sheet'!E13&amp;"  "&amp;'SK Cover sheet'!F13&amp;"  "&amp;'SK Cover sheet'!G13&amp;"  "&amp;'SK Cover sheet'!H13&amp;" "</f>
        <v xml:space="preserve">  4  4  0  4  0  1  4  8 </v>
      </c>
      <c r="K2" s="1244"/>
      <c r="L2" s="1245"/>
    </row>
    <row r="3" spans="1:15" ht="2.25" customHeight="1" thickBot="1" x14ac:dyDescent="0.3">
      <c r="A3" s="1389"/>
      <c r="B3" s="1213"/>
      <c r="C3" s="1213"/>
      <c r="D3" s="1213"/>
      <c r="E3" s="1213"/>
      <c r="F3" s="1213"/>
      <c r="G3" s="1213"/>
      <c r="H3" s="1213"/>
      <c r="I3" s="1213"/>
      <c r="J3" s="1213"/>
      <c r="K3" s="1213"/>
      <c r="L3" s="1213"/>
    </row>
    <row r="4" spans="1:15" s="1214" customFormat="1" ht="11.25" customHeight="1" x14ac:dyDescent="0.25">
      <c r="A4" s="1573" t="s">
        <v>1137</v>
      </c>
      <c r="B4" s="1575" t="s">
        <v>1181</v>
      </c>
      <c r="C4" s="1357"/>
      <c r="D4" s="1577" t="s">
        <v>1135</v>
      </c>
      <c r="E4" s="1580" t="s">
        <v>2</v>
      </c>
      <c r="F4" s="1581"/>
      <c r="G4" s="1581"/>
      <c r="H4" s="1581"/>
      <c r="I4" s="1581"/>
      <c r="J4" s="1582"/>
      <c r="K4" s="1583" t="s">
        <v>1180</v>
      </c>
      <c r="L4" s="1584"/>
    </row>
    <row r="5" spans="1:15" s="1214" customFormat="1" ht="11.25" customHeight="1" x14ac:dyDescent="0.15">
      <c r="A5" s="1574"/>
      <c r="B5" s="1576"/>
      <c r="C5" s="1350"/>
      <c r="D5" s="1578"/>
      <c r="E5" s="1587">
        <v>1</v>
      </c>
      <c r="F5" s="1576" t="s">
        <v>1179</v>
      </c>
      <c r="G5" s="1562"/>
      <c r="H5" s="1332"/>
      <c r="I5" s="1588" t="s">
        <v>1178</v>
      </c>
      <c r="J5" s="1589"/>
      <c r="K5" s="1585"/>
      <c r="L5" s="1586"/>
    </row>
    <row r="6" spans="1:15" s="1214" customFormat="1" ht="12" customHeight="1" x14ac:dyDescent="0.15">
      <c r="A6" s="1574"/>
      <c r="B6" s="1576"/>
      <c r="C6" s="1328"/>
      <c r="D6" s="1579"/>
      <c r="E6" s="1587"/>
      <c r="F6" s="1576" t="s">
        <v>1177</v>
      </c>
      <c r="G6" s="1562"/>
      <c r="H6" s="1332"/>
      <c r="I6" s="1588"/>
      <c r="J6" s="1589"/>
      <c r="K6" s="1562" t="s">
        <v>1176</v>
      </c>
      <c r="L6" s="1563"/>
    </row>
    <row r="7" spans="1:15" s="1216" customFormat="1" ht="27.95" customHeight="1" x14ac:dyDescent="0.25">
      <c r="A7" s="1564"/>
      <c r="B7" s="1565" t="s">
        <v>2801</v>
      </c>
      <c r="C7" s="1342"/>
      <c r="D7" s="1566" t="s">
        <v>522</v>
      </c>
      <c r="E7" s="1568">
        <f>BS!D10</f>
        <v>1808061.04</v>
      </c>
      <c r="F7" s="1568"/>
      <c r="G7" s="1569"/>
      <c r="H7" s="1333"/>
      <c r="I7" s="1570">
        <f>E7-E8</f>
        <v>1498996.29</v>
      </c>
      <c r="J7" s="1570"/>
      <c r="K7" s="1571"/>
      <c r="L7" s="1215"/>
    </row>
    <row r="8" spans="1:15" s="1216" customFormat="1" ht="27.95" customHeight="1" x14ac:dyDescent="0.25">
      <c r="A8" s="1564"/>
      <c r="B8" s="1565"/>
      <c r="C8" s="1343"/>
      <c r="D8" s="1567"/>
      <c r="E8" s="1568">
        <f>BS!E10</f>
        <v>309064.75</v>
      </c>
      <c r="F8" s="1568"/>
      <c r="G8" s="1569"/>
      <c r="H8" s="1333"/>
      <c r="I8" s="1333"/>
      <c r="J8" s="1569">
        <f>BS!G10</f>
        <v>1567003</v>
      </c>
      <c r="K8" s="1570"/>
      <c r="L8" s="1572"/>
      <c r="O8" s="1216" t="s">
        <v>1093</v>
      </c>
    </row>
    <row r="9" spans="1:15" s="1216" customFormat="1" ht="27.95" customHeight="1" x14ac:dyDescent="0.25">
      <c r="A9" s="1564" t="s">
        <v>523</v>
      </c>
      <c r="B9" s="1565" t="s">
        <v>2799</v>
      </c>
      <c r="C9" s="1342"/>
      <c r="D9" s="1566" t="s">
        <v>525</v>
      </c>
      <c r="E9" s="1568">
        <f>BS!D11</f>
        <v>1547959.04</v>
      </c>
      <c r="F9" s="1568"/>
      <c r="G9" s="1569"/>
      <c r="H9" s="1333"/>
      <c r="I9" s="1570">
        <f>E9-E10</f>
        <v>1254757.29</v>
      </c>
      <c r="J9" s="1570"/>
      <c r="K9" s="1571"/>
      <c r="L9" s="1215"/>
    </row>
    <row r="10" spans="1:15" s="1216" customFormat="1" ht="27.95" customHeight="1" x14ac:dyDescent="0.25">
      <c r="A10" s="1564"/>
      <c r="B10" s="1565"/>
      <c r="C10" s="1343"/>
      <c r="D10" s="1567"/>
      <c r="E10" s="1568">
        <f>BS!E11</f>
        <v>293201.75</v>
      </c>
      <c r="F10" s="1568"/>
      <c r="G10" s="1569"/>
      <c r="H10" s="1333"/>
      <c r="I10" s="1333"/>
      <c r="J10" s="1569">
        <f>BS!G11</f>
        <v>1312591</v>
      </c>
      <c r="K10" s="1570"/>
      <c r="L10" s="1572"/>
    </row>
    <row r="11" spans="1:15" s="1216" customFormat="1" ht="27.95" customHeight="1" x14ac:dyDescent="0.25">
      <c r="A11" s="1590" t="s">
        <v>526</v>
      </c>
      <c r="B11" s="1592" t="s">
        <v>2800</v>
      </c>
      <c r="C11" s="1247"/>
      <c r="D11" s="1566" t="s">
        <v>528</v>
      </c>
      <c r="E11" s="1568">
        <f>BS!D12</f>
        <v>1958</v>
      </c>
      <c r="F11" s="1568"/>
      <c r="G11" s="1569"/>
      <c r="H11" s="1333"/>
      <c r="I11" s="1570">
        <f>E11-E12</f>
        <v>0</v>
      </c>
      <c r="J11" s="1570"/>
      <c r="K11" s="1571"/>
      <c r="L11" s="1215"/>
    </row>
    <row r="12" spans="1:15" s="1216" customFormat="1" ht="27.95" customHeight="1" x14ac:dyDescent="0.25">
      <c r="A12" s="1591"/>
      <c r="B12" s="1593"/>
      <c r="C12" s="1248"/>
      <c r="D12" s="1567"/>
      <c r="E12" s="1568">
        <f>BS!E12</f>
        <v>1958</v>
      </c>
      <c r="F12" s="1568"/>
      <c r="G12" s="1569"/>
      <c r="H12" s="1333"/>
      <c r="I12" s="1333"/>
      <c r="J12" s="1569">
        <f>BS!G12</f>
        <v>0</v>
      </c>
      <c r="K12" s="1570"/>
      <c r="L12" s="1572"/>
    </row>
    <row r="13" spans="1:15" s="1214" customFormat="1" ht="27.95" customHeight="1" x14ac:dyDescent="0.25">
      <c r="A13" s="1605" t="s">
        <v>529</v>
      </c>
      <c r="B13" s="1596" t="s">
        <v>2802</v>
      </c>
      <c r="C13" s="1336"/>
      <c r="D13" s="1598" t="s">
        <v>531</v>
      </c>
      <c r="E13" s="1600">
        <f>BS!D13</f>
        <v>0</v>
      </c>
      <c r="F13" s="1600"/>
      <c r="G13" s="1601"/>
      <c r="H13" s="1331"/>
      <c r="I13" s="1602">
        <f>E13-E14</f>
        <v>0</v>
      </c>
      <c r="J13" s="1602"/>
      <c r="K13" s="1603"/>
      <c r="L13" s="1218"/>
    </row>
    <row r="14" spans="1:15" s="1214" customFormat="1" ht="27.95" customHeight="1" x14ac:dyDescent="0.25">
      <c r="A14" s="1606"/>
      <c r="B14" s="1597"/>
      <c r="C14" s="1337"/>
      <c r="D14" s="1599"/>
      <c r="E14" s="1600">
        <f>BS!E13</f>
        <v>0</v>
      </c>
      <c r="F14" s="1600"/>
      <c r="G14" s="1601"/>
      <c r="H14" s="1331"/>
      <c r="I14" s="1331"/>
      <c r="J14" s="1601">
        <f>BS!G13</f>
        <v>0</v>
      </c>
      <c r="K14" s="1602"/>
      <c r="L14" s="1604"/>
    </row>
    <row r="15" spans="1:15" s="1214" customFormat="1" ht="27.95" customHeight="1" x14ac:dyDescent="0.25">
      <c r="A15" s="1594" t="s">
        <v>532</v>
      </c>
      <c r="B15" s="1596" t="s">
        <v>2803</v>
      </c>
      <c r="C15" s="1336"/>
      <c r="D15" s="1598" t="s">
        <v>534</v>
      </c>
      <c r="E15" s="1600">
        <f>BS!D14</f>
        <v>1958</v>
      </c>
      <c r="F15" s="1600"/>
      <c r="G15" s="1601"/>
      <c r="H15" s="1331"/>
      <c r="I15" s="1602">
        <f>E15-E16</f>
        <v>0</v>
      </c>
      <c r="J15" s="1602"/>
      <c r="K15" s="1603"/>
      <c r="L15" s="1218"/>
    </row>
    <row r="16" spans="1:15" s="1214" customFormat="1" ht="27.95" customHeight="1" x14ac:dyDescent="0.25">
      <c r="A16" s="1595"/>
      <c r="B16" s="1597"/>
      <c r="C16" s="1337"/>
      <c r="D16" s="1599"/>
      <c r="E16" s="1600">
        <f>BS!E14</f>
        <v>1958</v>
      </c>
      <c r="F16" s="1600"/>
      <c r="G16" s="1601"/>
      <c r="H16" s="1331"/>
      <c r="I16" s="1331"/>
      <c r="J16" s="1601">
        <f>BS!G14</f>
        <v>0</v>
      </c>
      <c r="K16" s="1602"/>
      <c r="L16" s="1604"/>
    </row>
    <row r="17" spans="1:12" s="1214" customFormat="1" ht="27.95" customHeight="1" x14ac:dyDescent="0.25">
      <c r="A17" s="1594" t="s">
        <v>535</v>
      </c>
      <c r="B17" s="1596" t="s">
        <v>2804</v>
      </c>
      <c r="C17" s="1336"/>
      <c r="D17" s="1598" t="s">
        <v>537</v>
      </c>
      <c r="E17" s="1600">
        <f>BS!D15</f>
        <v>0</v>
      </c>
      <c r="F17" s="1600"/>
      <c r="G17" s="1601"/>
      <c r="H17" s="1331"/>
      <c r="I17" s="1602">
        <f>E17-E18</f>
        <v>0</v>
      </c>
      <c r="J17" s="1602"/>
      <c r="K17" s="1603"/>
      <c r="L17" s="1218"/>
    </row>
    <row r="18" spans="1:12" s="1214" customFormat="1" ht="27.95" customHeight="1" x14ac:dyDescent="0.25">
      <c r="A18" s="1595"/>
      <c r="B18" s="1597"/>
      <c r="C18" s="1337"/>
      <c r="D18" s="1599"/>
      <c r="E18" s="1600">
        <f>BS!E15</f>
        <v>0</v>
      </c>
      <c r="F18" s="1600"/>
      <c r="G18" s="1601"/>
      <c r="H18" s="1331"/>
      <c r="I18" s="1331"/>
      <c r="J18" s="1601">
        <f>BS!G15</f>
        <v>0</v>
      </c>
      <c r="K18" s="1602"/>
      <c r="L18" s="1604"/>
    </row>
    <row r="19" spans="1:12" s="1214" customFormat="1" ht="27.95" customHeight="1" x14ac:dyDescent="0.25">
      <c r="A19" s="1594" t="s">
        <v>538</v>
      </c>
      <c r="B19" s="1596" t="s">
        <v>2805</v>
      </c>
      <c r="C19" s="1336"/>
      <c r="D19" s="1598" t="s">
        <v>540</v>
      </c>
      <c r="E19" s="1600">
        <f>BS!D16</f>
        <v>0</v>
      </c>
      <c r="F19" s="1600"/>
      <c r="G19" s="1601"/>
      <c r="H19" s="1331"/>
      <c r="I19" s="1602">
        <f>E19-E20</f>
        <v>0</v>
      </c>
      <c r="J19" s="1602"/>
      <c r="K19" s="1603"/>
      <c r="L19" s="1218"/>
    </row>
    <row r="20" spans="1:12" s="1214" customFormat="1" ht="27.95" customHeight="1" x14ac:dyDescent="0.25">
      <c r="A20" s="1595"/>
      <c r="B20" s="1597"/>
      <c r="C20" s="1337"/>
      <c r="D20" s="1599"/>
      <c r="E20" s="1600">
        <f>BS!E16</f>
        <v>0</v>
      </c>
      <c r="F20" s="1600"/>
      <c r="G20" s="1601"/>
      <c r="H20" s="1331"/>
      <c r="I20" s="1331"/>
      <c r="J20" s="1601">
        <f>BS!G16</f>
        <v>0</v>
      </c>
      <c r="K20" s="1602"/>
      <c r="L20" s="1604"/>
    </row>
    <row r="21" spans="1:12" s="1214" customFormat="1" ht="27.95" customHeight="1" x14ac:dyDescent="0.25">
      <c r="A21" s="1594" t="s">
        <v>541</v>
      </c>
      <c r="B21" s="1596" t="s">
        <v>2806</v>
      </c>
      <c r="C21" s="1336"/>
      <c r="D21" s="1598" t="s">
        <v>543</v>
      </c>
      <c r="E21" s="1600">
        <f>BS!D17</f>
        <v>0</v>
      </c>
      <c r="F21" s="1600"/>
      <c r="G21" s="1601"/>
      <c r="H21" s="1331"/>
      <c r="I21" s="1602">
        <f>E21-E22</f>
        <v>0</v>
      </c>
      <c r="J21" s="1602"/>
      <c r="K21" s="1603"/>
      <c r="L21" s="1218"/>
    </row>
    <row r="22" spans="1:12" s="1214" customFormat="1" ht="27.95" customHeight="1" x14ac:dyDescent="0.25">
      <c r="A22" s="1595"/>
      <c r="B22" s="1597"/>
      <c r="C22" s="1337"/>
      <c r="D22" s="1599"/>
      <c r="E22" s="1600">
        <f>BS!E17</f>
        <v>0</v>
      </c>
      <c r="F22" s="1600"/>
      <c r="G22" s="1601"/>
      <c r="H22" s="1331"/>
      <c r="I22" s="1331"/>
      <c r="J22" s="1601">
        <f>BS!G17</f>
        <v>0</v>
      </c>
      <c r="K22" s="1602"/>
      <c r="L22" s="1604"/>
    </row>
    <row r="23" spans="1:12" s="1214" customFormat="1" ht="27.95" customHeight="1" x14ac:dyDescent="0.25">
      <c r="A23" s="1594" t="s">
        <v>544</v>
      </c>
      <c r="B23" s="1596" t="s">
        <v>2807</v>
      </c>
      <c r="C23" s="1336"/>
      <c r="D23" s="1598" t="s">
        <v>546</v>
      </c>
      <c r="E23" s="1600">
        <f>BS!D18</f>
        <v>0</v>
      </c>
      <c r="F23" s="1600"/>
      <c r="G23" s="1601"/>
      <c r="H23" s="1331"/>
      <c r="I23" s="1602">
        <f>E23-E24</f>
        <v>0</v>
      </c>
      <c r="J23" s="1602"/>
      <c r="K23" s="1603"/>
      <c r="L23" s="1218"/>
    </row>
    <row r="24" spans="1:12" s="1214" customFormat="1" ht="27.95" customHeight="1" x14ac:dyDescent="0.25">
      <c r="A24" s="1595"/>
      <c r="B24" s="1597"/>
      <c r="C24" s="1337"/>
      <c r="D24" s="1599"/>
      <c r="E24" s="1600">
        <f>BS!E18</f>
        <v>0</v>
      </c>
      <c r="F24" s="1600"/>
      <c r="G24" s="1601"/>
      <c r="H24" s="1331"/>
      <c r="I24" s="1331"/>
      <c r="J24" s="1601">
        <f>BS!G18</f>
        <v>0</v>
      </c>
      <c r="K24" s="1602"/>
      <c r="L24" s="1604"/>
    </row>
    <row r="25" spans="1:12" s="1214" customFormat="1" ht="27.95" customHeight="1" x14ac:dyDescent="0.25">
      <c r="A25" s="1594" t="s">
        <v>547</v>
      </c>
      <c r="B25" s="1596" t="s">
        <v>2808</v>
      </c>
      <c r="C25" s="1336"/>
      <c r="D25" s="1598" t="s">
        <v>549</v>
      </c>
      <c r="E25" s="1600">
        <f>BS!D19</f>
        <v>0</v>
      </c>
      <c r="F25" s="1600"/>
      <c r="G25" s="1601"/>
      <c r="H25" s="1331"/>
      <c r="I25" s="1602">
        <f>E25-E26</f>
        <v>0</v>
      </c>
      <c r="J25" s="1602"/>
      <c r="K25" s="1603"/>
      <c r="L25" s="1218"/>
    </row>
    <row r="26" spans="1:12" s="1214" customFormat="1" ht="27.95" customHeight="1" x14ac:dyDescent="0.25">
      <c r="A26" s="1595"/>
      <c r="B26" s="1597"/>
      <c r="C26" s="1337"/>
      <c r="D26" s="1599"/>
      <c r="E26" s="1600">
        <f>BS!E19</f>
        <v>0</v>
      </c>
      <c r="F26" s="1600"/>
      <c r="G26" s="1601"/>
      <c r="H26" s="1331"/>
      <c r="I26" s="1331"/>
      <c r="J26" s="1601">
        <f>BS!G19</f>
        <v>0</v>
      </c>
      <c r="K26" s="1602"/>
      <c r="L26" s="1604"/>
    </row>
    <row r="27" spans="1:12" s="1216" customFormat="1" ht="27.95" customHeight="1" x14ac:dyDescent="0.25">
      <c r="A27" s="1607" t="s">
        <v>550</v>
      </c>
      <c r="B27" s="1609" t="s">
        <v>2809</v>
      </c>
      <c r="C27" s="1342"/>
      <c r="D27" s="1566" t="s">
        <v>552</v>
      </c>
      <c r="E27" s="1568">
        <f>BS!D20</f>
        <v>1546001.04</v>
      </c>
      <c r="F27" s="1568"/>
      <c r="G27" s="1569"/>
      <c r="H27" s="1333"/>
      <c r="I27" s="1570">
        <f>E27-E28</f>
        <v>1254757.29</v>
      </c>
      <c r="J27" s="1570"/>
      <c r="K27" s="1571"/>
      <c r="L27" s="1215"/>
    </row>
    <row r="28" spans="1:12" s="1216" customFormat="1" ht="27.95" customHeight="1" x14ac:dyDescent="0.25">
      <c r="A28" s="1608"/>
      <c r="B28" s="1610"/>
      <c r="C28" s="1343"/>
      <c r="D28" s="1567"/>
      <c r="E28" s="1568">
        <f>BS!E20</f>
        <v>291243.75</v>
      </c>
      <c r="F28" s="1568"/>
      <c r="G28" s="1569"/>
      <c r="H28" s="1333"/>
      <c r="I28" s="1333"/>
      <c r="J28" s="1569">
        <f>BS!G20</f>
        <v>1312591</v>
      </c>
      <c r="K28" s="1570"/>
      <c r="L28" s="1572"/>
    </row>
    <row r="29" spans="1:12" s="1214" customFormat="1" ht="27.95" customHeight="1" x14ac:dyDescent="0.25">
      <c r="A29" s="1605" t="s">
        <v>553</v>
      </c>
      <c r="B29" s="1596" t="s">
        <v>3039</v>
      </c>
      <c r="C29" s="1336"/>
      <c r="D29" s="1598" t="s">
        <v>555</v>
      </c>
      <c r="E29" s="1600">
        <f>BS!D21</f>
        <v>298745</v>
      </c>
      <c r="F29" s="1600"/>
      <c r="G29" s="1601"/>
      <c r="H29" s="1331"/>
      <c r="I29" s="1602">
        <f>E29-E30</f>
        <v>298745</v>
      </c>
      <c r="J29" s="1602"/>
      <c r="K29" s="1603"/>
      <c r="L29" s="1218"/>
    </row>
    <row r="30" spans="1:12" s="1214" customFormat="1" ht="27.95" customHeight="1" x14ac:dyDescent="0.25">
      <c r="A30" s="1606"/>
      <c r="B30" s="1597"/>
      <c r="C30" s="1337"/>
      <c r="D30" s="1599"/>
      <c r="E30" s="1600">
        <f>BS!E21</f>
        <v>0</v>
      </c>
      <c r="F30" s="1600"/>
      <c r="G30" s="1601"/>
      <c r="H30" s="1331"/>
      <c r="I30" s="1331"/>
      <c r="J30" s="1601">
        <f>BS!G21</f>
        <v>298745</v>
      </c>
      <c r="K30" s="1602"/>
      <c r="L30" s="1604"/>
    </row>
    <row r="31" spans="1:12" s="1214" customFormat="1" ht="27.95" customHeight="1" x14ac:dyDescent="0.25">
      <c r="A31" s="1594" t="s">
        <v>532</v>
      </c>
      <c r="B31" s="1596" t="s">
        <v>2810</v>
      </c>
      <c r="C31" s="1336"/>
      <c r="D31" s="1598" t="s">
        <v>557</v>
      </c>
      <c r="E31" s="1600">
        <f>BS!D22</f>
        <v>1097081.04</v>
      </c>
      <c r="F31" s="1600"/>
      <c r="G31" s="1601"/>
      <c r="H31" s="1331"/>
      <c r="I31" s="1602">
        <f>E31-E32</f>
        <v>873596.04</v>
      </c>
      <c r="J31" s="1602"/>
      <c r="K31" s="1603"/>
      <c r="L31" s="1218"/>
    </row>
    <row r="32" spans="1:12" s="1214" customFormat="1" ht="27.95" customHeight="1" x14ac:dyDescent="0.25">
      <c r="A32" s="1595"/>
      <c r="B32" s="1597"/>
      <c r="C32" s="1337"/>
      <c r="D32" s="1599"/>
      <c r="E32" s="1600">
        <f>BS!E22</f>
        <v>223485</v>
      </c>
      <c r="F32" s="1600"/>
      <c r="G32" s="1601"/>
      <c r="H32" s="1331"/>
      <c r="I32" s="1331"/>
      <c r="J32" s="1601">
        <f>BS!G22</f>
        <v>925097</v>
      </c>
      <c r="K32" s="1602"/>
      <c r="L32" s="1604"/>
    </row>
    <row r="33" spans="1:12" ht="27.95" customHeight="1" x14ac:dyDescent="0.25">
      <c r="A33" s="1595" t="s">
        <v>535</v>
      </c>
      <c r="B33" s="1596" t="s">
        <v>2811</v>
      </c>
      <c r="C33" s="1336"/>
      <c r="D33" s="1598" t="s">
        <v>559</v>
      </c>
      <c r="E33" s="1600">
        <f>BS!D23</f>
        <v>145743</v>
      </c>
      <c r="F33" s="1600"/>
      <c r="G33" s="1601"/>
      <c r="H33" s="1331"/>
      <c r="I33" s="1602">
        <f>E33-E34</f>
        <v>77984.25</v>
      </c>
      <c r="J33" s="1602"/>
      <c r="K33" s="1603"/>
      <c r="L33" s="1218"/>
    </row>
    <row r="34" spans="1:12" ht="33" customHeight="1" thickBot="1" x14ac:dyDescent="0.3">
      <c r="A34" s="1612"/>
      <c r="B34" s="1613"/>
      <c r="C34" s="1384"/>
      <c r="D34" s="1614"/>
      <c r="E34" s="1615">
        <f>BS!E23</f>
        <v>67758.75</v>
      </c>
      <c r="F34" s="1615"/>
      <c r="G34" s="1616"/>
      <c r="H34" s="1385"/>
      <c r="I34" s="1385"/>
      <c r="J34" s="1616">
        <f>BS!G23</f>
        <v>88749</v>
      </c>
      <c r="K34" s="1617"/>
      <c r="L34" s="1618"/>
    </row>
    <row r="35" spans="1:12" ht="11.25" customHeight="1" x14ac:dyDescent="0.25">
      <c r="A35" s="1573" t="s">
        <v>1137</v>
      </c>
      <c r="B35" s="1575" t="s">
        <v>1181</v>
      </c>
      <c r="C35" s="1357"/>
      <c r="D35" s="1577" t="s">
        <v>1135</v>
      </c>
      <c r="E35" s="1581" t="s">
        <v>2</v>
      </c>
      <c r="F35" s="1581"/>
      <c r="G35" s="1581"/>
      <c r="H35" s="1581"/>
      <c r="I35" s="1581"/>
      <c r="J35" s="1582"/>
      <c r="K35" s="1583" t="s">
        <v>1180</v>
      </c>
      <c r="L35" s="1584"/>
    </row>
    <row r="36" spans="1:12" ht="11.25" customHeight="1" x14ac:dyDescent="0.15">
      <c r="A36" s="1574"/>
      <c r="B36" s="1576"/>
      <c r="C36" s="1350"/>
      <c r="D36" s="1578"/>
      <c r="E36" s="1619">
        <v>1</v>
      </c>
      <c r="F36" s="1576" t="s">
        <v>1179</v>
      </c>
      <c r="G36" s="1562"/>
      <c r="H36" s="1332"/>
      <c r="I36" s="1588" t="s">
        <v>1178</v>
      </c>
      <c r="J36" s="1589"/>
      <c r="K36" s="1585"/>
      <c r="L36" s="1586"/>
    </row>
    <row r="37" spans="1:12" ht="12" customHeight="1" x14ac:dyDescent="0.15">
      <c r="A37" s="1574"/>
      <c r="B37" s="1576"/>
      <c r="C37" s="1328"/>
      <c r="D37" s="1579"/>
      <c r="E37" s="1619"/>
      <c r="F37" s="1576" t="s">
        <v>1177</v>
      </c>
      <c r="G37" s="1562"/>
      <c r="H37" s="1332"/>
      <c r="I37" s="1588"/>
      <c r="J37" s="1589"/>
      <c r="K37" s="1562" t="s">
        <v>1176</v>
      </c>
      <c r="L37" s="1563"/>
    </row>
    <row r="38" spans="1:12" ht="27.95" customHeight="1" x14ac:dyDescent="0.25">
      <c r="A38" s="1611" t="s">
        <v>538</v>
      </c>
      <c r="B38" s="1596" t="s">
        <v>2812</v>
      </c>
      <c r="C38" s="1336"/>
      <c r="D38" s="1598" t="s">
        <v>561</v>
      </c>
      <c r="E38" s="1600">
        <f>BS!D24</f>
        <v>0</v>
      </c>
      <c r="F38" s="1600"/>
      <c r="G38" s="1601"/>
      <c r="H38" s="1347"/>
      <c r="I38" s="1601">
        <f>E38-E39</f>
        <v>0</v>
      </c>
      <c r="J38" s="1602"/>
      <c r="K38" s="1603"/>
      <c r="L38" s="1386"/>
    </row>
    <row r="39" spans="1:12" ht="27.95" customHeight="1" x14ac:dyDescent="0.25">
      <c r="A39" s="1611"/>
      <c r="B39" s="1597"/>
      <c r="C39" s="1337"/>
      <c r="D39" s="1599"/>
      <c r="E39" s="1603">
        <f>BS!E24</f>
        <v>0</v>
      </c>
      <c r="F39" s="1600"/>
      <c r="G39" s="1601"/>
      <c r="H39" s="1331"/>
      <c r="I39" s="1339"/>
      <c r="J39" s="1601">
        <f>BS!G24</f>
        <v>0</v>
      </c>
      <c r="K39" s="1602"/>
      <c r="L39" s="1604"/>
    </row>
    <row r="40" spans="1:12" ht="27.95" customHeight="1" x14ac:dyDescent="0.25">
      <c r="A40" s="1595" t="s">
        <v>541</v>
      </c>
      <c r="B40" s="1620" t="s">
        <v>2813</v>
      </c>
      <c r="C40" s="1336"/>
      <c r="D40" s="1598" t="s">
        <v>563</v>
      </c>
      <c r="E40" s="1603">
        <f>BS!D25</f>
        <v>0</v>
      </c>
      <c r="F40" s="1600"/>
      <c r="G40" s="1601"/>
      <c r="H40" s="1340"/>
      <c r="I40" s="1601">
        <f>E40-E41</f>
        <v>0</v>
      </c>
      <c r="J40" s="1602"/>
      <c r="K40" s="1603"/>
      <c r="L40" s="1218"/>
    </row>
    <row r="41" spans="1:12" ht="27.95" customHeight="1" x14ac:dyDescent="0.25">
      <c r="A41" s="1611"/>
      <c r="B41" s="1621"/>
      <c r="C41" s="1337"/>
      <c r="D41" s="1599"/>
      <c r="E41" s="1603">
        <f>BS!E25</f>
        <v>0</v>
      </c>
      <c r="F41" s="1600"/>
      <c r="G41" s="1601"/>
      <c r="H41" s="1331"/>
      <c r="I41" s="1339"/>
      <c r="J41" s="1601">
        <f>BS!G25</f>
        <v>0</v>
      </c>
      <c r="K41" s="1602"/>
      <c r="L41" s="1604"/>
    </row>
    <row r="42" spans="1:12" ht="27.95" customHeight="1" x14ac:dyDescent="0.25">
      <c r="A42" s="1595" t="s">
        <v>544</v>
      </c>
      <c r="B42" s="1620" t="s">
        <v>2814</v>
      </c>
      <c r="C42" s="1336"/>
      <c r="D42" s="1598" t="s">
        <v>565</v>
      </c>
      <c r="E42" s="1603">
        <f>BS!D26</f>
        <v>0</v>
      </c>
      <c r="F42" s="1600"/>
      <c r="G42" s="1601"/>
      <c r="H42" s="1340"/>
      <c r="I42" s="1601">
        <f>E42-E43</f>
        <v>0</v>
      </c>
      <c r="J42" s="1602"/>
      <c r="K42" s="1603"/>
      <c r="L42" s="1218"/>
    </row>
    <row r="43" spans="1:12" ht="27.95" customHeight="1" x14ac:dyDescent="0.25">
      <c r="A43" s="1611"/>
      <c r="B43" s="1621"/>
      <c r="C43" s="1337"/>
      <c r="D43" s="1599"/>
      <c r="E43" s="1603">
        <f>BS!E26</f>
        <v>0</v>
      </c>
      <c r="F43" s="1600"/>
      <c r="G43" s="1601"/>
      <c r="H43" s="1331"/>
      <c r="I43" s="1339"/>
      <c r="J43" s="1601">
        <f>BS!G26</f>
        <v>0</v>
      </c>
      <c r="K43" s="1602"/>
      <c r="L43" s="1604"/>
    </row>
    <row r="44" spans="1:12" ht="27.95" customHeight="1" x14ac:dyDescent="0.25">
      <c r="A44" s="1595" t="s">
        <v>547</v>
      </c>
      <c r="B44" s="1620" t="s">
        <v>3042</v>
      </c>
      <c r="C44" s="1336"/>
      <c r="D44" s="1598" t="s">
        <v>567</v>
      </c>
      <c r="E44" s="1603">
        <f>BS!D27</f>
        <v>4432</v>
      </c>
      <c r="F44" s="1600"/>
      <c r="G44" s="1601"/>
      <c r="H44" s="1340"/>
      <c r="I44" s="1601">
        <f>E44-E45</f>
        <v>4432</v>
      </c>
      <c r="J44" s="1602"/>
      <c r="K44" s="1603"/>
      <c r="L44" s="1218"/>
    </row>
    <row r="45" spans="1:12" ht="27.95" customHeight="1" x14ac:dyDescent="0.25">
      <c r="A45" s="1611"/>
      <c r="B45" s="1621"/>
      <c r="C45" s="1337"/>
      <c r="D45" s="1599"/>
      <c r="E45" s="1603">
        <f>BS!E27</f>
        <v>0</v>
      </c>
      <c r="F45" s="1600"/>
      <c r="G45" s="1601"/>
      <c r="H45" s="1331"/>
      <c r="I45" s="1339"/>
      <c r="J45" s="1601">
        <f>BS!G27</f>
        <v>0</v>
      </c>
      <c r="K45" s="1602"/>
      <c r="L45" s="1604"/>
    </row>
    <row r="46" spans="1:12" ht="27.95" customHeight="1" x14ac:dyDescent="0.25">
      <c r="A46" s="1595" t="s">
        <v>568</v>
      </c>
      <c r="B46" s="1620" t="s">
        <v>3043</v>
      </c>
      <c r="C46" s="1336"/>
      <c r="D46" s="1598" t="s">
        <v>570</v>
      </c>
      <c r="E46" s="1603">
        <f>BS!D28</f>
        <v>0</v>
      </c>
      <c r="F46" s="1600"/>
      <c r="G46" s="1601"/>
      <c r="H46" s="1340"/>
      <c r="I46" s="1601">
        <f>E46-E47</f>
        <v>0</v>
      </c>
      <c r="J46" s="1602"/>
      <c r="K46" s="1603"/>
      <c r="L46" s="1218"/>
    </row>
    <row r="47" spans="1:12" ht="27.95" customHeight="1" x14ac:dyDescent="0.25">
      <c r="A47" s="1611"/>
      <c r="B47" s="1621"/>
      <c r="C47" s="1337"/>
      <c r="D47" s="1599"/>
      <c r="E47" s="1603">
        <f>BS!E28</f>
        <v>0</v>
      </c>
      <c r="F47" s="1600"/>
      <c r="G47" s="1601"/>
      <c r="H47" s="1331"/>
      <c r="I47" s="1339"/>
      <c r="J47" s="1601">
        <f>BS!G28</f>
        <v>0</v>
      </c>
      <c r="K47" s="1602"/>
      <c r="L47" s="1604"/>
    </row>
    <row r="48" spans="1:12" ht="27.95" customHeight="1" x14ac:dyDescent="0.25">
      <c r="A48" s="1595" t="s">
        <v>571</v>
      </c>
      <c r="B48" s="1620" t="s">
        <v>2815</v>
      </c>
      <c r="C48" s="1336"/>
      <c r="D48" s="1598" t="s">
        <v>573</v>
      </c>
      <c r="E48" s="1603">
        <f>BS!D29</f>
        <v>0</v>
      </c>
      <c r="F48" s="1600"/>
      <c r="G48" s="1601"/>
      <c r="H48" s="1340"/>
      <c r="I48" s="1601">
        <f>E48-E49</f>
        <v>0</v>
      </c>
      <c r="J48" s="1602"/>
      <c r="K48" s="1603"/>
      <c r="L48" s="1218"/>
    </row>
    <row r="49" spans="1:12" ht="27.95" customHeight="1" x14ac:dyDescent="0.25">
      <c r="A49" s="1611"/>
      <c r="B49" s="1621"/>
      <c r="C49" s="1337"/>
      <c r="D49" s="1599"/>
      <c r="E49" s="1603">
        <f>BS!E29</f>
        <v>0</v>
      </c>
      <c r="F49" s="1600"/>
      <c r="G49" s="1601"/>
      <c r="H49" s="1331"/>
      <c r="I49" s="1339"/>
      <c r="J49" s="1601">
        <f>BS!G29</f>
        <v>0</v>
      </c>
      <c r="K49" s="1602"/>
      <c r="L49" s="1604"/>
    </row>
    <row r="50" spans="1:12" ht="27.95" customHeight="1" x14ac:dyDescent="0.25">
      <c r="A50" s="1622" t="s">
        <v>574</v>
      </c>
      <c r="B50" s="1592" t="s">
        <v>2816</v>
      </c>
      <c r="C50" s="1254"/>
      <c r="D50" s="1566" t="s">
        <v>576</v>
      </c>
      <c r="E50" s="1568">
        <f>BS!D30</f>
        <v>0</v>
      </c>
      <c r="F50" s="1568"/>
      <c r="G50" s="1569"/>
      <c r="H50" s="1346"/>
      <c r="I50" s="1569">
        <f>E50-E51</f>
        <v>0</v>
      </c>
      <c r="J50" s="1570"/>
      <c r="K50" s="1571"/>
      <c r="L50" s="1215"/>
    </row>
    <row r="51" spans="1:12" ht="27.95" customHeight="1" x14ac:dyDescent="0.25">
      <c r="A51" s="1623"/>
      <c r="B51" s="1593"/>
      <c r="C51" s="1248"/>
      <c r="D51" s="1567"/>
      <c r="E51" s="1568">
        <f>BS!E30</f>
        <v>0</v>
      </c>
      <c r="F51" s="1568"/>
      <c r="G51" s="1569"/>
      <c r="H51" s="1333"/>
      <c r="I51" s="1345"/>
      <c r="J51" s="1569">
        <f>BS!G30</f>
        <v>0</v>
      </c>
      <c r="K51" s="1570"/>
      <c r="L51" s="1572"/>
    </row>
    <row r="52" spans="1:12" s="1220" customFormat="1" ht="27.95" customHeight="1" x14ac:dyDescent="0.25">
      <c r="A52" s="1595" t="s">
        <v>577</v>
      </c>
      <c r="B52" s="1596" t="s">
        <v>2817</v>
      </c>
      <c r="C52" s="1336"/>
      <c r="D52" s="1598" t="s">
        <v>579</v>
      </c>
      <c r="E52" s="1600">
        <f>BS!D31</f>
        <v>0</v>
      </c>
      <c r="F52" s="1600"/>
      <c r="G52" s="1601"/>
      <c r="H52" s="1340"/>
      <c r="I52" s="1601">
        <f>E52-E53</f>
        <v>0</v>
      </c>
      <c r="J52" s="1602"/>
      <c r="K52" s="1603"/>
      <c r="L52" s="1218"/>
    </row>
    <row r="53" spans="1:12" s="1220" customFormat="1" ht="27.95" customHeight="1" x14ac:dyDescent="0.25">
      <c r="A53" s="1611"/>
      <c r="B53" s="1597"/>
      <c r="C53" s="1337"/>
      <c r="D53" s="1599"/>
      <c r="E53" s="1600">
        <f>BS!E31</f>
        <v>0</v>
      </c>
      <c r="F53" s="1600"/>
      <c r="G53" s="1601"/>
      <c r="H53" s="1331"/>
      <c r="I53" s="1339"/>
      <c r="J53" s="1601">
        <f>BS!G31</f>
        <v>0</v>
      </c>
      <c r="K53" s="1602"/>
      <c r="L53" s="1604"/>
    </row>
    <row r="54" spans="1:12" ht="27.95" customHeight="1" x14ac:dyDescent="0.25">
      <c r="A54" s="1595" t="s">
        <v>532</v>
      </c>
      <c r="B54" s="1596" t="s">
        <v>2818</v>
      </c>
      <c r="C54" s="1336"/>
      <c r="D54" s="1598" t="s">
        <v>581</v>
      </c>
      <c r="E54" s="1600">
        <f>BS!D32</f>
        <v>0</v>
      </c>
      <c r="F54" s="1600"/>
      <c r="G54" s="1601"/>
      <c r="H54" s="1340"/>
      <c r="I54" s="1601">
        <f>E54-E55</f>
        <v>0</v>
      </c>
      <c r="J54" s="1602"/>
      <c r="K54" s="1603"/>
      <c r="L54" s="1218"/>
    </row>
    <row r="55" spans="1:12" ht="27.95" customHeight="1" x14ac:dyDescent="0.25">
      <c r="A55" s="1611"/>
      <c r="B55" s="1597"/>
      <c r="C55" s="1337"/>
      <c r="D55" s="1599"/>
      <c r="E55" s="1600">
        <f>BS!E32</f>
        <v>0</v>
      </c>
      <c r="F55" s="1600"/>
      <c r="G55" s="1601"/>
      <c r="H55" s="1331"/>
      <c r="I55" s="1339"/>
      <c r="J55" s="1601">
        <f>BS!G32</f>
        <v>0</v>
      </c>
      <c r="K55" s="1602"/>
      <c r="L55" s="1604"/>
    </row>
    <row r="56" spans="1:12" ht="27.95" customHeight="1" x14ac:dyDescent="0.25">
      <c r="A56" s="1595" t="s">
        <v>535</v>
      </c>
      <c r="B56" s="1596" t="s">
        <v>2819</v>
      </c>
      <c r="C56" s="1336"/>
      <c r="D56" s="1598" t="s">
        <v>583</v>
      </c>
      <c r="E56" s="1600">
        <f>BS!D33</f>
        <v>0</v>
      </c>
      <c r="F56" s="1600"/>
      <c r="G56" s="1601"/>
      <c r="H56" s="1340"/>
      <c r="I56" s="1601">
        <f>E56-E57</f>
        <v>0</v>
      </c>
      <c r="J56" s="1602"/>
      <c r="K56" s="1603"/>
      <c r="L56" s="1218"/>
    </row>
    <row r="57" spans="1:12" ht="27.95" customHeight="1" x14ac:dyDescent="0.25">
      <c r="A57" s="1611"/>
      <c r="B57" s="1597"/>
      <c r="C57" s="1337"/>
      <c r="D57" s="1599"/>
      <c r="E57" s="1600">
        <f>BS!E33</f>
        <v>0</v>
      </c>
      <c r="F57" s="1600"/>
      <c r="G57" s="1601"/>
      <c r="H57" s="1331"/>
      <c r="I57" s="1339"/>
      <c r="J57" s="1601">
        <f>BS!G33</f>
        <v>0</v>
      </c>
      <c r="K57" s="1602"/>
      <c r="L57" s="1604"/>
    </row>
    <row r="58" spans="1:12" ht="27.95" customHeight="1" x14ac:dyDescent="0.25">
      <c r="A58" s="1595" t="s">
        <v>538</v>
      </c>
      <c r="B58" s="1596" t="s">
        <v>2820</v>
      </c>
      <c r="C58" s="1336"/>
      <c r="D58" s="1598" t="s">
        <v>585</v>
      </c>
      <c r="E58" s="1600">
        <f>BS!D34</f>
        <v>0</v>
      </c>
      <c r="F58" s="1600"/>
      <c r="G58" s="1601"/>
      <c r="H58" s="1340"/>
      <c r="I58" s="1601">
        <f>E58-E59</f>
        <v>0</v>
      </c>
      <c r="J58" s="1602"/>
      <c r="K58" s="1603"/>
      <c r="L58" s="1218"/>
    </row>
    <row r="59" spans="1:12" ht="27.95" customHeight="1" x14ac:dyDescent="0.25">
      <c r="A59" s="1611"/>
      <c r="B59" s="1597"/>
      <c r="C59" s="1337"/>
      <c r="D59" s="1599"/>
      <c r="E59" s="1600">
        <f>BS!E34</f>
        <v>0</v>
      </c>
      <c r="F59" s="1600"/>
      <c r="G59" s="1601"/>
      <c r="H59" s="1331"/>
      <c r="I59" s="1339"/>
      <c r="J59" s="1601">
        <f>BS!G34</f>
        <v>0</v>
      </c>
      <c r="K59" s="1602"/>
      <c r="L59" s="1604"/>
    </row>
    <row r="60" spans="1:12" ht="27.95" customHeight="1" x14ac:dyDescent="0.25">
      <c r="A60" s="1595" t="s">
        <v>541</v>
      </c>
      <c r="B60" s="1596" t="s">
        <v>2821</v>
      </c>
      <c r="C60" s="1336"/>
      <c r="D60" s="1598" t="s">
        <v>587</v>
      </c>
      <c r="E60" s="1600">
        <f>BS!D35</f>
        <v>0</v>
      </c>
      <c r="F60" s="1600"/>
      <c r="G60" s="1601"/>
      <c r="H60" s="1340"/>
      <c r="I60" s="1601">
        <f>E60-E61</f>
        <v>0</v>
      </c>
      <c r="J60" s="1602"/>
      <c r="K60" s="1603"/>
      <c r="L60" s="1218"/>
    </row>
    <row r="61" spans="1:12" ht="27.95" customHeight="1" x14ac:dyDescent="0.25">
      <c r="A61" s="1611"/>
      <c r="B61" s="1597"/>
      <c r="C61" s="1337"/>
      <c r="D61" s="1599"/>
      <c r="E61" s="1600">
        <f>BS!E35</f>
        <v>0</v>
      </c>
      <c r="F61" s="1600"/>
      <c r="G61" s="1601"/>
      <c r="H61" s="1331"/>
      <c r="I61" s="1339"/>
      <c r="J61" s="1601">
        <f>BS!G35</f>
        <v>0</v>
      </c>
      <c r="K61" s="1602"/>
      <c r="L61" s="1604"/>
    </row>
    <row r="62" spans="1:12" ht="27.95" customHeight="1" x14ac:dyDescent="0.25">
      <c r="A62" s="1595" t="s">
        <v>544</v>
      </c>
      <c r="B62" s="1596" t="s">
        <v>2822</v>
      </c>
      <c r="C62" s="1336"/>
      <c r="D62" s="1598" t="s">
        <v>589</v>
      </c>
      <c r="E62" s="1600">
        <f>BS!D36</f>
        <v>0</v>
      </c>
      <c r="F62" s="1600"/>
      <c r="G62" s="1601"/>
      <c r="H62" s="1340"/>
      <c r="I62" s="1601">
        <f>E62-E63</f>
        <v>0</v>
      </c>
      <c r="J62" s="1602"/>
      <c r="K62" s="1603"/>
      <c r="L62" s="1218"/>
    </row>
    <row r="63" spans="1:12" ht="27.95" customHeight="1" x14ac:dyDescent="0.25">
      <c r="A63" s="1611"/>
      <c r="B63" s="1597"/>
      <c r="C63" s="1337"/>
      <c r="D63" s="1599"/>
      <c r="E63" s="1600">
        <f>BS!E36</f>
        <v>0</v>
      </c>
      <c r="F63" s="1600"/>
      <c r="G63" s="1601"/>
      <c r="H63" s="1331"/>
      <c r="I63" s="1339"/>
      <c r="J63" s="1601">
        <f>BS!G36</f>
        <v>0</v>
      </c>
      <c r="K63" s="1602"/>
      <c r="L63" s="1604"/>
    </row>
    <row r="64" spans="1:12" ht="27.95" customHeight="1" x14ac:dyDescent="0.25">
      <c r="A64" s="1611" t="s">
        <v>547</v>
      </c>
      <c r="B64" s="1596" t="s">
        <v>3044</v>
      </c>
      <c r="C64" s="1336"/>
      <c r="D64" s="1598" t="s">
        <v>591</v>
      </c>
      <c r="E64" s="1600">
        <f>BS!D37</f>
        <v>0</v>
      </c>
      <c r="F64" s="1600"/>
      <c r="G64" s="1601"/>
      <c r="H64" s="1340"/>
      <c r="I64" s="1601">
        <f>E64-E65</f>
        <v>0</v>
      </c>
      <c r="J64" s="1602"/>
      <c r="K64" s="1603"/>
      <c r="L64" s="1218"/>
    </row>
    <row r="65" spans="1:12" ht="27.75" customHeight="1" thickBot="1" x14ac:dyDescent="0.3">
      <c r="A65" s="1612"/>
      <c r="B65" s="1613"/>
      <c r="C65" s="1384"/>
      <c r="D65" s="1614"/>
      <c r="E65" s="1615">
        <f>BS!E37</f>
        <v>0</v>
      </c>
      <c r="F65" s="1615"/>
      <c r="G65" s="1616"/>
      <c r="H65" s="1385"/>
      <c r="I65" s="1387"/>
      <c r="J65" s="1616">
        <f>BS!G37</f>
        <v>0</v>
      </c>
      <c r="K65" s="1617"/>
      <c r="L65" s="1618"/>
    </row>
    <row r="66" spans="1:12" ht="11.25" customHeight="1" x14ac:dyDescent="0.25">
      <c r="A66" s="1573" t="s">
        <v>1137</v>
      </c>
      <c r="B66" s="1575" t="s">
        <v>1181</v>
      </c>
      <c r="C66" s="1357"/>
      <c r="D66" s="1577" t="s">
        <v>1135</v>
      </c>
      <c r="E66" s="1581" t="s">
        <v>2</v>
      </c>
      <c r="F66" s="1581"/>
      <c r="G66" s="1581"/>
      <c r="H66" s="1581"/>
      <c r="I66" s="1581"/>
      <c r="J66" s="1582"/>
      <c r="K66" s="1583" t="s">
        <v>1180</v>
      </c>
      <c r="L66" s="1584"/>
    </row>
    <row r="67" spans="1:12" ht="11.25" customHeight="1" x14ac:dyDescent="0.15">
      <c r="A67" s="1574"/>
      <c r="B67" s="1576"/>
      <c r="C67" s="1350"/>
      <c r="D67" s="1578"/>
      <c r="E67" s="1619">
        <v>1</v>
      </c>
      <c r="F67" s="1576" t="s">
        <v>1179</v>
      </c>
      <c r="G67" s="1562"/>
      <c r="H67" s="1332"/>
      <c r="I67" s="1588" t="s">
        <v>1178</v>
      </c>
      <c r="J67" s="1589"/>
      <c r="K67" s="1585"/>
      <c r="L67" s="1586"/>
    </row>
    <row r="68" spans="1:12" ht="12" customHeight="1" x14ac:dyDescent="0.15">
      <c r="A68" s="1574"/>
      <c r="B68" s="1576"/>
      <c r="C68" s="1328"/>
      <c r="D68" s="1579"/>
      <c r="E68" s="1619"/>
      <c r="F68" s="1576" t="s">
        <v>1177</v>
      </c>
      <c r="G68" s="1562"/>
      <c r="H68" s="1332"/>
      <c r="I68" s="1588"/>
      <c r="J68" s="1589"/>
      <c r="K68" s="1562" t="s">
        <v>1176</v>
      </c>
      <c r="L68" s="1563"/>
    </row>
    <row r="69" spans="1:12" ht="27.95" customHeight="1" x14ac:dyDescent="0.25">
      <c r="A69" s="1611" t="s">
        <v>568</v>
      </c>
      <c r="B69" s="1626" t="s">
        <v>2824</v>
      </c>
      <c r="C69" s="1336"/>
      <c r="D69" s="1598" t="s">
        <v>593</v>
      </c>
      <c r="E69" s="1600">
        <f>BS!D38</f>
        <v>0</v>
      </c>
      <c r="F69" s="1600"/>
      <c r="G69" s="1601"/>
      <c r="H69" s="1340"/>
      <c r="I69" s="1601">
        <f>E69-E70</f>
        <v>0</v>
      </c>
      <c r="J69" s="1602"/>
      <c r="K69" s="1603"/>
      <c r="L69" s="1218"/>
    </row>
    <row r="70" spans="1:12" ht="30.75" customHeight="1" x14ac:dyDescent="0.25">
      <c r="A70" s="1611"/>
      <c r="B70" s="1627"/>
      <c r="C70" s="1337"/>
      <c r="D70" s="1599"/>
      <c r="E70" s="1600">
        <f>BS!E38</f>
        <v>0</v>
      </c>
      <c r="F70" s="1600"/>
      <c r="G70" s="1601"/>
      <c r="H70" s="1331"/>
      <c r="I70" s="1339"/>
      <c r="J70" s="1601">
        <f>BS!G38</f>
        <v>0</v>
      </c>
      <c r="K70" s="1602"/>
      <c r="L70" s="1604"/>
    </row>
    <row r="71" spans="1:12" ht="27.95" customHeight="1" x14ac:dyDescent="0.25">
      <c r="A71" s="1611" t="s">
        <v>571</v>
      </c>
      <c r="B71" s="1624" t="s">
        <v>2825</v>
      </c>
      <c r="C71" s="1278"/>
      <c r="D71" s="1598" t="s">
        <v>596</v>
      </c>
      <c r="E71" s="1600">
        <f>BS!D39</f>
        <v>0</v>
      </c>
      <c r="F71" s="1600"/>
      <c r="G71" s="1601"/>
      <c r="H71" s="1340"/>
      <c r="I71" s="1601">
        <f>E71-E72</f>
        <v>0</v>
      </c>
      <c r="J71" s="1602"/>
      <c r="K71" s="1603"/>
      <c r="L71" s="1218"/>
    </row>
    <row r="72" spans="1:12" ht="27.95" customHeight="1" x14ac:dyDescent="0.25">
      <c r="A72" s="1611"/>
      <c r="B72" s="1625"/>
      <c r="C72" s="1279"/>
      <c r="D72" s="1599"/>
      <c r="E72" s="1600">
        <f>BS!E39</f>
        <v>0</v>
      </c>
      <c r="F72" s="1600"/>
      <c r="G72" s="1601"/>
      <c r="H72" s="1331"/>
      <c r="I72" s="1339"/>
      <c r="J72" s="1601">
        <f>BS!G39</f>
        <v>0</v>
      </c>
      <c r="K72" s="1602"/>
      <c r="L72" s="1604"/>
    </row>
    <row r="73" spans="1:12" s="1220" customFormat="1" ht="27.95" customHeight="1" x14ac:dyDescent="0.25">
      <c r="A73" s="1611" t="s">
        <v>758</v>
      </c>
      <c r="B73" s="1624" t="s">
        <v>2826</v>
      </c>
      <c r="C73" s="1278"/>
      <c r="D73" s="1598" t="s">
        <v>599</v>
      </c>
      <c r="E73" s="1600">
        <f>BS!D40</f>
        <v>0</v>
      </c>
      <c r="F73" s="1600"/>
      <c r="G73" s="1601"/>
      <c r="H73" s="1340"/>
      <c r="I73" s="1601">
        <f>E73-E74</f>
        <v>0</v>
      </c>
      <c r="J73" s="1602"/>
      <c r="K73" s="1603"/>
      <c r="L73" s="1218"/>
    </row>
    <row r="74" spans="1:12" s="1220" customFormat="1" ht="27.95" customHeight="1" x14ac:dyDescent="0.25">
      <c r="A74" s="1611"/>
      <c r="B74" s="1625"/>
      <c r="C74" s="1279"/>
      <c r="D74" s="1599"/>
      <c r="E74" s="1600">
        <f>BS!E40</f>
        <v>0</v>
      </c>
      <c r="F74" s="1600"/>
      <c r="G74" s="1601"/>
      <c r="H74" s="1331"/>
      <c r="I74" s="1339"/>
      <c r="J74" s="1601">
        <f>BS!G40</f>
        <v>0</v>
      </c>
      <c r="K74" s="1602"/>
      <c r="L74" s="1604"/>
    </row>
    <row r="75" spans="1:12" s="1220" customFormat="1" ht="27.95" customHeight="1" x14ac:dyDescent="0.25">
      <c r="A75" s="1611" t="s">
        <v>761</v>
      </c>
      <c r="B75" s="1596" t="s">
        <v>2827</v>
      </c>
      <c r="C75" s="1336"/>
      <c r="D75" s="1598" t="s">
        <v>602</v>
      </c>
      <c r="E75" s="1600">
        <f>BS!D41</f>
        <v>0</v>
      </c>
      <c r="F75" s="1600"/>
      <c r="G75" s="1601"/>
      <c r="H75" s="1340"/>
      <c r="I75" s="1601">
        <f>E75-E76</f>
        <v>0</v>
      </c>
      <c r="J75" s="1602"/>
      <c r="K75" s="1603"/>
      <c r="L75" s="1218"/>
    </row>
    <row r="76" spans="1:12" s="1220" customFormat="1" ht="27.95" customHeight="1" x14ac:dyDescent="0.25">
      <c r="A76" s="1611"/>
      <c r="B76" s="1597"/>
      <c r="C76" s="1337"/>
      <c r="D76" s="1599"/>
      <c r="E76" s="1600">
        <f>BS!E41</f>
        <v>0</v>
      </c>
      <c r="F76" s="1600"/>
      <c r="G76" s="1601"/>
      <c r="H76" s="1331"/>
      <c r="I76" s="1339"/>
      <c r="J76" s="1601">
        <f>BS!G41</f>
        <v>0</v>
      </c>
      <c r="K76" s="1602"/>
      <c r="L76" s="1604"/>
    </row>
    <row r="77" spans="1:12" ht="27.95" customHeight="1" x14ac:dyDescent="0.25">
      <c r="A77" s="1623" t="s">
        <v>594</v>
      </c>
      <c r="B77" s="1609" t="s">
        <v>2828</v>
      </c>
      <c r="C77" s="1342"/>
      <c r="D77" s="1566" t="s">
        <v>604</v>
      </c>
      <c r="E77" s="1568">
        <f>BS!D42</f>
        <v>257618</v>
      </c>
      <c r="F77" s="1568"/>
      <c r="G77" s="1569"/>
      <c r="H77" s="1346"/>
      <c r="I77" s="1569">
        <f>E77-E78</f>
        <v>241755</v>
      </c>
      <c r="J77" s="1570"/>
      <c r="K77" s="1571"/>
      <c r="L77" s="1215"/>
    </row>
    <row r="78" spans="1:12" ht="27.95" customHeight="1" x14ac:dyDescent="0.25">
      <c r="A78" s="1623"/>
      <c r="B78" s="1610"/>
      <c r="C78" s="1343"/>
      <c r="D78" s="1567"/>
      <c r="E78" s="1568">
        <f>BS!E42</f>
        <v>15863</v>
      </c>
      <c r="F78" s="1568"/>
      <c r="G78" s="1569"/>
      <c r="H78" s="1333"/>
      <c r="I78" s="1345"/>
      <c r="J78" s="1569">
        <f>BS!G42</f>
        <v>250760</v>
      </c>
      <c r="K78" s="1570"/>
      <c r="L78" s="1572"/>
    </row>
    <row r="79" spans="1:12" ht="27.95" customHeight="1" x14ac:dyDescent="0.25">
      <c r="A79" s="1623" t="s">
        <v>597</v>
      </c>
      <c r="B79" s="1609" t="s">
        <v>2829</v>
      </c>
      <c r="C79" s="1342"/>
      <c r="D79" s="1566" t="s">
        <v>606</v>
      </c>
      <c r="E79" s="1568">
        <f>BS!D43</f>
        <v>228945</v>
      </c>
      <c r="F79" s="1568"/>
      <c r="G79" s="1569"/>
      <c r="H79" s="1346"/>
      <c r="I79" s="1569">
        <f>E79-E80</f>
        <v>220640</v>
      </c>
      <c r="J79" s="1570"/>
      <c r="K79" s="1571"/>
      <c r="L79" s="1215"/>
    </row>
    <row r="80" spans="1:12" ht="27.95" customHeight="1" x14ac:dyDescent="0.25">
      <c r="A80" s="1623"/>
      <c r="B80" s="1610"/>
      <c r="C80" s="1343"/>
      <c r="D80" s="1567"/>
      <c r="E80" s="1568">
        <f>BS!E43</f>
        <v>8305</v>
      </c>
      <c r="F80" s="1568"/>
      <c r="G80" s="1569"/>
      <c r="H80" s="1333"/>
      <c r="I80" s="1345"/>
      <c r="J80" s="1569">
        <f>BS!G43</f>
        <v>205018</v>
      </c>
      <c r="K80" s="1570"/>
      <c r="L80" s="1572"/>
    </row>
    <row r="81" spans="1:14" ht="27.95" customHeight="1" x14ac:dyDescent="0.25">
      <c r="A81" s="1611" t="s">
        <v>600</v>
      </c>
      <c r="B81" s="1596" t="s">
        <v>2830</v>
      </c>
      <c r="C81" s="1336"/>
      <c r="D81" s="1598" t="s">
        <v>608</v>
      </c>
      <c r="E81" s="1600">
        <f>BS!D44</f>
        <v>46764</v>
      </c>
      <c r="F81" s="1600"/>
      <c r="G81" s="1601"/>
      <c r="H81" s="1340"/>
      <c r="I81" s="1601">
        <f>E81-E82</f>
        <v>38459</v>
      </c>
      <c r="J81" s="1602"/>
      <c r="K81" s="1603"/>
      <c r="L81" s="1218"/>
    </row>
    <row r="82" spans="1:14" ht="27.95" customHeight="1" x14ac:dyDescent="0.25">
      <c r="A82" s="1611"/>
      <c r="B82" s="1597"/>
      <c r="C82" s="1337"/>
      <c r="D82" s="1599"/>
      <c r="E82" s="1600">
        <f>BS!E44</f>
        <v>8305</v>
      </c>
      <c r="F82" s="1600"/>
      <c r="G82" s="1601"/>
      <c r="H82" s="1331"/>
      <c r="I82" s="1339"/>
      <c r="J82" s="1601">
        <f>BS!G44</f>
        <v>39042</v>
      </c>
      <c r="K82" s="1602"/>
      <c r="L82" s="1604"/>
    </row>
    <row r="83" spans="1:14" ht="27.95" customHeight="1" x14ac:dyDescent="0.25">
      <c r="A83" s="1611" t="s">
        <v>532</v>
      </c>
      <c r="B83" s="1596" t="s">
        <v>2831</v>
      </c>
      <c r="C83" s="1336"/>
      <c r="D83" s="1598" t="s">
        <v>610</v>
      </c>
      <c r="E83" s="1600">
        <f>BS!D45</f>
        <v>0</v>
      </c>
      <c r="F83" s="1600"/>
      <c r="G83" s="1601"/>
      <c r="H83" s="1340"/>
      <c r="I83" s="1601">
        <f>E83-E84</f>
        <v>0</v>
      </c>
      <c r="J83" s="1602"/>
      <c r="K83" s="1603"/>
      <c r="L83" s="1218"/>
    </row>
    <row r="84" spans="1:14" ht="27.95" customHeight="1" x14ac:dyDescent="0.25">
      <c r="A84" s="1611"/>
      <c r="B84" s="1597"/>
      <c r="C84" s="1337"/>
      <c r="D84" s="1599"/>
      <c r="E84" s="1600">
        <f>BS!E45</f>
        <v>0</v>
      </c>
      <c r="F84" s="1600"/>
      <c r="G84" s="1601"/>
      <c r="H84" s="1331"/>
      <c r="I84" s="1339"/>
      <c r="J84" s="1601">
        <f>BS!G45</f>
        <v>0</v>
      </c>
      <c r="K84" s="1602"/>
      <c r="L84" s="1604"/>
    </row>
    <row r="85" spans="1:14" ht="27.95" customHeight="1" x14ac:dyDescent="0.25">
      <c r="A85" s="1611" t="s">
        <v>535</v>
      </c>
      <c r="B85" s="1596" t="s">
        <v>2832</v>
      </c>
      <c r="C85" s="1336"/>
      <c r="D85" s="1598" t="s">
        <v>612</v>
      </c>
      <c r="E85" s="1600">
        <f>BS!D46</f>
        <v>0</v>
      </c>
      <c r="F85" s="1600"/>
      <c r="G85" s="1601"/>
      <c r="H85" s="1340"/>
      <c r="I85" s="1601">
        <f>E85-E86</f>
        <v>0</v>
      </c>
      <c r="J85" s="1602"/>
      <c r="K85" s="1603"/>
      <c r="L85" s="1218"/>
    </row>
    <row r="86" spans="1:14" ht="27.95" customHeight="1" x14ac:dyDescent="0.25">
      <c r="A86" s="1611"/>
      <c r="B86" s="1597"/>
      <c r="C86" s="1337"/>
      <c r="D86" s="1599"/>
      <c r="E86" s="1600">
        <f>BS!E46</f>
        <v>0</v>
      </c>
      <c r="F86" s="1600"/>
      <c r="G86" s="1601"/>
      <c r="H86" s="1331"/>
      <c r="I86" s="1339"/>
      <c r="J86" s="1601">
        <f>BS!G46</f>
        <v>0</v>
      </c>
      <c r="K86" s="1602"/>
      <c r="L86" s="1604"/>
    </row>
    <row r="87" spans="1:14" ht="27.95" customHeight="1" x14ac:dyDescent="0.25">
      <c r="A87" s="1611" t="s">
        <v>538</v>
      </c>
      <c r="B87" s="1596" t="s">
        <v>2833</v>
      </c>
      <c r="C87" s="1336"/>
      <c r="D87" s="1598" t="s">
        <v>615</v>
      </c>
      <c r="E87" s="1600">
        <f>BS!D47</f>
        <v>0</v>
      </c>
      <c r="F87" s="1600"/>
      <c r="G87" s="1601"/>
      <c r="H87" s="1340"/>
      <c r="I87" s="1601">
        <f>E87-E88</f>
        <v>0</v>
      </c>
      <c r="J87" s="1602"/>
      <c r="K87" s="1603"/>
      <c r="L87" s="1218"/>
    </row>
    <row r="88" spans="1:14" ht="27.95" customHeight="1" x14ac:dyDescent="0.25">
      <c r="A88" s="1611"/>
      <c r="B88" s="1597"/>
      <c r="C88" s="1337"/>
      <c r="D88" s="1599"/>
      <c r="E88" s="1600">
        <f>BS!E47</f>
        <v>0</v>
      </c>
      <c r="F88" s="1600"/>
      <c r="G88" s="1601"/>
      <c r="H88" s="1331"/>
      <c r="I88" s="1339"/>
      <c r="J88" s="1601">
        <f>BS!G47</f>
        <v>0</v>
      </c>
      <c r="K88" s="1602"/>
      <c r="L88" s="1604"/>
    </row>
    <row r="89" spans="1:14" s="1220" customFormat="1" ht="27.95" customHeight="1" x14ac:dyDescent="0.25">
      <c r="A89" s="1611" t="s">
        <v>541</v>
      </c>
      <c r="B89" s="1596" t="s">
        <v>2834</v>
      </c>
      <c r="C89" s="1336"/>
      <c r="D89" s="1598" t="s">
        <v>618</v>
      </c>
      <c r="E89" s="1600">
        <f>BS!D48</f>
        <v>182181</v>
      </c>
      <c r="F89" s="1600"/>
      <c r="G89" s="1601"/>
      <c r="H89" s="1340"/>
      <c r="I89" s="1601">
        <f>E89-E90</f>
        <v>182181</v>
      </c>
      <c r="J89" s="1602"/>
      <c r="K89" s="1603"/>
      <c r="L89" s="1218"/>
    </row>
    <row r="90" spans="1:14" s="1220" customFormat="1" ht="27.95" customHeight="1" x14ac:dyDescent="0.25">
      <c r="A90" s="1611"/>
      <c r="B90" s="1597"/>
      <c r="C90" s="1337"/>
      <c r="D90" s="1599"/>
      <c r="E90" s="1600">
        <f>BS!E48</f>
        <v>0</v>
      </c>
      <c r="F90" s="1600"/>
      <c r="G90" s="1601"/>
      <c r="H90" s="1331"/>
      <c r="I90" s="1339"/>
      <c r="J90" s="1601">
        <f>BS!G48</f>
        <v>165976</v>
      </c>
      <c r="K90" s="1602"/>
      <c r="L90" s="1604"/>
    </row>
    <row r="91" spans="1:14" s="1220" customFormat="1" ht="27.95" customHeight="1" x14ac:dyDescent="0.25">
      <c r="A91" s="1611" t="s">
        <v>544</v>
      </c>
      <c r="B91" s="1596" t="s">
        <v>2835</v>
      </c>
      <c r="C91" s="1336"/>
      <c r="D91" s="1598" t="s">
        <v>620</v>
      </c>
      <c r="E91" s="1600">
        <f>BS!D49</f>
        <v>0</v>
      </c>
      <c r="F91" s="1600"/>
      <c r="G91" s="1601"/>
      <c r="H91" s="1340"/>
      <c r="I91" s="1601">
        <f>E91-E92</f>
        <v>0</v>
      </c>
      <c r="J91" s="1602"/>
      <c r="K91" s="1603"/>
      <c r="L91" s="1218"/>
    </row>
    <row r="92" spans="1:14" s="1220" customFormat="1" ht="27.95" customHeight="1" x14ac:dyDescent="0.25">
      <c r="A92" s="1611"/>
      <c r="B92" s="1597"/>
      <c r="C92" s="1337"/>
      <c r="D92" s="1599"/>
      <c r="E92" s="1600">
        <f>BS!E49</f>
        <v>0</v>
      </c>
      <c r="F92" s="1600"/>
      <c r="G92" s="1601"/>
      <c r="H92" s="1331"/>
      <c r="I92" s="1339"/>
      <c r="J92" s="1601">
        <f>BS!G49</f>
        <v>0</v>
      </c>
      <c r="K92" s="1602"/>
      <c r="L92" s="1604"/>
    </row>
    <row r="93" spans="1:14" ht="27.95" customHeight="1" x14ac:dyDescent="0.25">
      <c r="A93" s="1623" t="s">
        <v>613</v>
      </c>
      <c r="B93" s="1609" t="s">
        <v>2836</v>
      </c>
      <c r="C93" s="1342"/>
      <c r="D93" s="1566" t="s">
        <v>622</v>
      </c>
      <c r="E93" s="1568">
        <f>BS!D50</f>
        <v>0</v>
      </c>
      <c r="F93" s="1568"/>
      <c r="G93" s="1569"/>
      <c r="H93" s="1346"/>
      <c r="I93" s="1569">
        <f>E93-E94</f>
        <v>0</v>
      </c>
      <c r="J93" s="1570"/>
      <c r="K93" s="1571"/>
      <c r="L93" s="1215"/>
    </row>
    <row r="94" spans="1:14" ht="27.95" customHeight="1" x14ac:dyDescent="0.25">
      <c r="A94" s="1623"/>
      <c r="B94" s="1610"/>
      <c r="C94" s="1280"/>
      <c r="D94" s="1567"/>
      <c r="E94" s="1568">
        <f>BS!E50</f>
        <v>0</v>
      </c>
      <c r="F94" s="1568"/>
      <c r="G94" s="1569"/>
      <c r="H94" s="1333"/>
      <c r="I94" s="1345"/>
      <c r="J94" s="1569">
        <f>BS!G50</f>
        <v>0</v>
      </c>
      <c r="K94" s="1570"/>
      <c r="L94" s="1572"/>
    </row>
    <row r="95" spans="1:14" ht="27.95" customHeight="1" x14ac:dyDescent="0.25">
      <c r="A95" s="1623" t="s">
        <v>616</v>
      </c>
      <c r="B95" s="1609" t="s">
        <v>2837</v>
      </c>
      <c r="C95" s="1342"/>
      <c r="D95" s="1566" t="s">
        <v>624</v>
      </c>
      <c r="E95" s="1600">
        <f>BS!D51</f>
        <v>0</v>
      </c>
      <c r="F95" s="1600"/>
      <c r="G95" s="1601"/>
      <c r="H95" s="1340"/>
      <c r="I95" s="1601">
        <f>E95-E96</f>
        <v>0</v>
      </c>
      <c r="J95" s="1602"/>
      <c r="K95" s="1603"/>
      <c r="L95" s="1218"/>
      <c r="N95" s="1212" t="s">
        <v>1093</v>
      </c>
    </row>
    <row r="96" spans="1:14" ht="27.95" customHeight="1" thickBot="1" x14ac:dyDescent="0.3">
      <c r="A96" s="1683"/>
      <c r="B96" s="1684"/>
      <c r="C96" s="1388"/>
      <c r="D96" s="1685"/>
      <c r="E96" s="1615">
        <f>BS!E51</f>
        <v>0</v>
      </c>
      <c r="F96" s="1615"/>
      <c r="G96" s="1616"/>
      <c r="H96" s="1385"/>
      <c r="I96" s="1387"/>
      <c r="J96" s="1616">
        <f>BS!G51</f>
        <v>0</v>
      </c>
      <c r="K96" s="1617"/>
      <c r="L96" s="1618"/>
    </row>
    <row r="97" spans="1:12" ht="11.25" customHeight="1" x14ac:dyDescent="0.25">
      <c r="A97" s="1673" t="s">
        <v>1137</v>
      </c>
      <c r="B97" s="1675" t="s">
        <v>1181</v>
      </c>
      <c r="C97" s="1390"/>
      <c r="D97" s="1577" t="s">
        <v>1135</v>
      </c>
      <c r="E97" s="1580" t="s">
        <v>2</v>
      </c>
      <c r="F97" s="1581"/>
      <c r="G97" s="1581"/>
      <c r="H97" s="1581"/>
      <c r="I97" s="1581"/>
      <c r="J97" s="1582"/>
      <c r="K97" s="1583" t="s">
        <v>1180</v>
      </c>
      <c r="L97" s="1584"/>
    </row>
    <row r="98" spans="1:12" ht="11.25" customHeight="1" x14ac:dyDescent="0.15">
      <c r="A98" s="1674"/>
      <c r="B98" s="1676"/>
      <c r="C98" s="1251"/>
      <c r="D98" s="1578"/>
      <c r="E98" s="1678">
        <v>1</v>
      </c>
      <c r="F98" s="1562" t="s">
        <v>1179</v>
      </c>
      <c r="G98" s="1680"/>
      <c r="H98" s="1329"/>
      <c r="I98" s="1681" t="s">
        <v>1178</v>
      </c>
      <c r="J98" s="1682"/>
      <c r="K98" s="1585"/>
      <c r="L98" s="1586"/>
    </row>
    <row r="99" spans="1:12" ht="12" customHeight="1" x14ac:dyDescent="0.15">
      <c r="A99" s="1644"/>
      <c r="B99" s="1677"/>
      <c r="C99" s="1329"/>
      <c r="D99" s="1579"/>
      <c r="E99" s="1679"/>
      <c r="F99" s="1562" t="s">
        <v>1177</v>
      </c>
      <c r="G99" s="1680"/>
      <c r="H99" s="1251"/>
      <c r="I99" s="1681"/>
      <c r="J99" s="1682"/>
      <c r="K99" s="1562" t="s">
        <v>1176</v>
      </c>
      <c r="L99" s="1563"/>
    </row>
    <row r="100" spans="1:12" ht="27.95" customHeight="1" x14ac:dyDescent="0.25">
      <c r="A100" s="1611" t="s">
        <v>2668</v>
      </c>
      <c r="B100" s="1596" t="s">
        <v>2838</v>
      </c>
      <c r="C100" s="1282"/>
      <c r="D100" s="1598" t="s">
        <v>626</v>
      </c>
      <c r="E100" s="1600">
        <f>BS!D52</f>
        <v>0</v>
      </c>
      <c r="F100" s="1600"/>
      <c r="G100" s="1601"/>
      <c r="H100" s="1340"/>
      <c r="I100" s="1601">
        <f>E100-E101</f>
        <v>0</v>
      </c>
      <c r="J100" s="1602"/>
      <c r="K100" s="1603"/>
      <c r="L100" s="1218"/>
    </row>
    <row r="101" spans="1:12" ht="27.95" customHeight="1" x14ac:dyDescent="0.25">
      <c r="A101" s="1611"/>
      <c r="B101" s="1597"/>
      <c r="C101" s="1255"/>
      <c r="D101" s="1599"/>
      <c r="E101" s="1600">
        <f>BS!E52</f>
        <v>0</v>
      </c>
      <c r="F101" s="1600"/>
      <c r="G101" s="1601"/>
      <c r="H101" s="1331"/>
      <c r="I101" s="1339"/>
      <c r="J101" s="1601">
        <f>BS!G52</f>
        <v>0</v>
      </c>
      <c r="K101" s="1602"/>
      <c r="L101" s="1604"/>
    </row>
    <row r="102" spans="1:12" ht="27.95" customHeight="1" x14ac:dyDescent="0.25">
      <c r="A102" s="1611" t="s">
        <v>2669</v>
      </c>
      <c r="B102" s="1626" t="s">
        <v>2850</v>
      </c>
      <c r="C102" s="1336"/>
      <c r="D102" s="1598" t="s">
        <v>628</v>
      </c>
      <c r="E102" s="1600">
        <f>BS!D53</f>
        <v>0</v>
      </c>
      <c r="F102" s="1600"/>
      <c r="G102" s="1601"/>
      <c r="H102" s="1340"/>
      <c r="I102" s="1601">
        <f>E102-E103</f>
        <v>0</v>
      </c>
      <c r="J102" s="1602"/>
      <c r="K102" s="1603"/>
      <c r="L102" s="1218"/>
    </row>
    <row r="103" spans="1:12" ht="42" customHeight="1" x14ac:dyDescent="0.25">
      <c r="A103" s="1611"/>
      <c r="B103" s="1627"/>
      <c r="C103" s="1337"/>
      <c r="D103" s="1599"/>
      <c r="E103" s="1600">
        <f>BS!E53</f>
        <v>0</v>
      </c>
      <c r="F103" s="1600"/>
      <c r="G103" s="1601"/>
      <c r="H103" s="1331"/>
      <c r="I103" s="1339"/>
      <c r="J103" s="1601">
        <f>BS!G53</f>
        <v>0</v>
      </c>
      <c r="K103" s="1602"/>
      <c r="L103" s="1604"/>
    </row>
    <row r="104" spans="1:12" ht="27.95" customHeight="1" x14ac:dyDescent="0.25">
      <c r="A104" s="1611" t="s">
        <v>2670</v>
      </c>
      <c r="B104" s="1626" t="s">
        <v>2840</v>
      </c>
      <c r="C104" s="1336"/>
      <c r="D104" s="1598" t="s">
        <v>630</v>
      </c>
      <c r="E104" s="1600">
        <f>BS!D54</f>
        <v>0</v>
      </c>
      <c r="F104" s="1600"/>
      <c r="G104" s="1601"/>
      <c r="H104" s="1340"/>
      <c r="I104" s="1601">
        <f>E104-E105</f>
        <v>0</v>
      </c>
      <c r="J104" s="1602"/>
      <c r="K104" s="1603"/>
      <c r="L104" s="1218"/>
    </row>
    <row r="105" spans="1:12" ht="27.75" customHeight="1" x14ac:dyDescent="0.25">
      <c r="A105" s="1611"/>
      <c r="B105" s="1627"/>
      <c r="C105" s="1337"/>
      <c r="D105" s="1599"/>
      <c r="E105" s="1600">
        <f>BS!E54</f>
        <v>0</v>
      </c>
      <c r="F105" s="1600"/>
      <c r="G105" s="1601"/>
      <c r="H105" s="1331"/>
      <c r="I105" s="1339"/>
      <c r="J105" s="1601">
        <f>BS!G54</f>
        <v>0</v>
      </c>
      <c r="K105" s="1602"/>
      <c r="L105" s="1604"/>
    </row>
    <row r="106" spans="1:12" ht="27.95" customHeight="1" x14ac:dyDescent="0.25">
      <c r="A106" s="1611" t="s">
        <v>532</v>
      </c>
      <c r="B106" s="1624" t="s">
        <v>1120</v>
      </c>
      <c r="C106" s="1278"/>
      <c r="D106" s="1598" t="s">
        <v>633</v>
      </c>
      <c r="E106" s="1600">
        <f>BS!D55</f>
        <v>0</v>
      </c>
      <c r="F106" s="1600"/>
      <c r="G106" s="1601"/>
      <c r="H106" s="1340"/>
      <c r="I106" s="1601">
        <f>E106-E107</f>
        <v>0</v>
      </c>
      <c r="J106" s="1602"/>
      <c r="K106" s="1603"/>
      <c r="L106" s="1218"/>
    </row>
    <row r="107" spans="1:12" ht="27.95" customHeight="1" x14ac:dyDescent="0.25">
      <c r="A107" s="1611"/>
      <c r="B107" s="1625"/>
      <c r="C107" s="1279"/>
      <c r="D107" s="1599"/>
      <c r="E107" s="1600">
        <f>BS!E55</f>
        <v>0</v>
      </c>
      <c r="F107" s="1600"/>
      <c r="G107" s="1601"/>
      <c r="H107" s="1331"/>
      <c r="I107" s="1339"/>
      <c r="J107" s="1601">
        <f>BS!G55</f>
        <v>0</v>
      </c>
      <c r="K107" s="1602"/>
      <c r="L107" s="1604"/>
    </row>
    <row r="108" spans="1:12" s="1220" customFormat="1" ht="27.95" customHeight="1" x14ac:dyDescent="0.25">
      <c r="A108" s="1611" t="s">
        <v>535</v>
      </c>
      <c r="B108" s="1596" t="s">
        <v>2841</v>
      </c>
      <c r="C108" s="1336"/>
      <c r="D108" s="1598" t="s">
        <v>636</v>
      </c>
      <c r="E108" s="1600">
        <f>BS!D56</f>
        <v>0</v>
      </c>
      <c r="F108" s="1600"/>
      <c r="G108" s="1601"/>
      <c r="H108" s="1340"/>
      <c r="I108" s="1601">
        <f>E108-E109</f>
        <v>0</v>
      </c>
      <c r="J108" s="1602"/>
      <c r="K108" s="1603"/>
      <c r="L108" s="1218"/>
    </row>
    <row r="109" spans="1:12" s="1220" customFormat="1" ht="27.95" customHeight="1" x14ac:dyDescent="0.25">
      <c r="A109" s="1611"/>
      <c r="B109" s="1597"/>
      <c r="C109" s="1337"/>
      <c r="D109" s="1599"/>
      <c r="E109" s="1600">
        <f>BS!E56</f>
        <v>0</v>
      </c>
      <c r="F109" s="1600"/>
      <c r="G109" s="1601"/>
      <c r="H109" s="1331"/>
      <c r="I109" s="1339"/>
      <c r="J109" s="1601">
        <f>BS!G56</f>
        <v>0</v>
      </c>
      <c r="K109" s="1602"/>
      <c r="L109" s="1604"/>
    </row>
    <row r="110" spans="1:12" s="1220" customFormat="1" ht="27.95" customHeight="1" x14ac:dyDescent="0.25">
      <c r="A110" s="1611" t="s">
        <v>538</v>
      </c>
      <c r="B110" s="1596" t="s">
        <v>2842</v>
      </c>
      <c r="C110" s="1336"/>
      <c r="D110" s="1598" t="s">
        <v>637</v>
      </c>
      <c r="E110" s="1600">
        <f>BS!D57</f>
        <v>0</v>
      </c>
      <c r="F110" s="1600"/>
      <c r="G110" s="1601"/>
      <c r="H110" s="1340"/>
      <c r="I110" s="1601">
        <f>E110-E111</f>
        <v>0</v>
      </c>
      <c r="J110" s="1602"/>
      <c r="K110" s="1603"/>
      <c r="L110" s="1218"/>
    </row>
    <row r="111" spans="1:12" s="1220" customFormat="1" ht="27.95" customHeight="1" x14ac:dyDescent="0.25">
      <c r="A111" s="1611"/>
      <c r="B111" s="1597"/>
      <c r="C111" s="1337"/>
      <c r="D111" s="1599"/>
      <c r="E111" s="1600">
        <f>BS!E57</f>
        <v>0</v>
      </c>
      <c r="F111" s="1600"/>
      <c r="G111" s="1601"/>
      <c r="H111" s="1331"/>
      <c r="I111" s="1339"/>
      <c r="J111" s="1601">
        <f>BS!G57</f>
        <v>0</v>
      </c>
      <c r="K111" s="1602"/>
      <c r="L111" s="1604"/>
    </row>
    <row r="112" spans="1:12" ht="27.95" customHeight="1" x14ac:dyDescent="0.25">
      <c r="A112" s="1611" t="s">
        <v>541</v>
      </c>
      <c r="B112" s="1596" t="s">
        <v>3045</v>
      </c>
      <c r="C112" s="1336"/>
      <c r="D112" s="1598" t="s">
        <v>639</v>
      </c>
      <c r="E112" s="1600">
        <f>BS!D58</f>
        <v>0</v>
      </c>
      <c r="F112" s="1600"/>
      <c r="G112" s="1601"/>
      <c r="H112" s="1340"/>
      <c r="I112" s="1601">
        <f>E112-E113</f>
        <v>0</v>
      </c>
      <c r="J112" s="1602"/>
      <c r="K112" s="1603"/>
      <c r="L112" s="1218"/>
    </row>
    <row r="113" spans="1:12" ht="27.95" customHeight="1" x14ac:dyDescent="0.25">
      <c r="A113" s="1611"/>
      <c r="B113" s="1597"/>
      <c r="C113" s="1337"/>
      <c r="D113" s="1599"/>
      <c r="E113" s="1600">
        <f>BS!E58</f>
        <v>0</v>
      </c>
      <c r="F113" s="1600"/>
      <c r="G113" s="1601"/>
      <c r="H113" s="1331"/>
      <c r="I113" s="1339"/>
      <c r="J113" s="1601">
        <f>BS!G58</f>
        <v>0</v>
      </c>
      <c r="K113" s="1602"/>
      <c r="L113" s="1604"/>
    </row>
    <row r="114" spans="1:12" ht="27.95" customHeight="1" x14ac:dyDescent="0.25">
      <c r="A114" s="1611" t="s">
        <v>544</v>
      </c>
      <c r="B114" s="1596" t="s">
        <v>2844</v>
      </c>
      <c r="C114" s="1336"/>
      <c r="D114" s="1598" t="s">
        <v>640</v>
      </c>
      <c r="E114" s="1600">
        <f>BS!D59</f>
        <v>0</v>
      </c>
      <c r="F114" s="1600"/>
      <c r="G114" s="1601"/>
      <c r="H114" s="1340"/>
      <c r="I114" s="1601">
        <f>E114-E115</f>
        <v>0</v>
      </c>
      <c r="J114" s="1602"/>
      <c r="K114" s="1603"/>
      <c r="L114" s="1218"/>
    </row>
    <row r="115" spans="1:12" ht="27.95" customHeight="1" x14ac:dyDescent="0.25">
      <c r="A115" s="1611"/>
      <c r="B115" s="1597"/>
      <c r="C115" s="1337"/>
      <c r="D115" s="1599"/>
      <c r="E115" s="1600">
        <f>BS!E59</f>
        <v>0</v>
      </c>
      <c r="F115" s="1600"/>
      <c r="G115" s="1601"/>
      <c r="H115" s="1331"/>
      <c r="I115" s="1339"/>
      <c r="J115" s="1601">
        <f>BS!G59</f>
        <v>0</v>
      </c>
      <c r="K115" s="1602"/>
      <c r="L115" s="1604"/>
    </row>
    <row r="116" spans="1:12" ht="27.95" customHeight="1" x14ac:dyDescent="0.25">
      <c r="A116" s="1611" t="s">
        <v>547</v>
      </c>
      <c r="B116" s="1596" t="s">
        <v>2845</v>
      </c>
      <c r="C116" s="1336"/>
      <c r="D116" s="1598" t="s">
        <v>642</v>
      </c>
      <c r="E116" s="1600">
        <f>BS!D60</f>
        <v>0</v>
      </c>
      <c r="F116" s="1600"/>
      <c r="G116" s="1601"/>
      <c r="H116" s="1340"/>
      <c r="I116" s="1601">
        <f>E116-E117</f>
        <v>0</v>
      </c>
      <c r="J116" s="1602"/>
      <c r="K116" s="1603"/>
      <c r="L116" s="1218"/>
    </row>
    <row r="117" spans="1:12" ht="27.95" customHeight="1" x14ac:dyDescent="0.25">
      <c r="A117" s="1611"/>
      <c r="B117" s="1597"/>
      <c r="C117" s="1337"/>
      <c r="D117" s="1599"/>
      <c r="E117" s="1600">
        <f>BS!E60</f>
        <v>0</v>
      </c>
      <c r="F117" s="1600"/>
      <c r="G117" s="1601"/>
      <c r="H117" s="1331"/>
      <c r="I117" s="1339"/>
      <c r="J117" s="1601">
        <f>BS!G60</f>
        <v>0</v>
      </c>
      <c r="K117" s="1602"/>
      <c r="L117" s="1604"/>
    </row>
    <row r="118" spans="1:12" ht="27.95" customHeight="1" x14ac:dyDescent="0.25">
      <c r="A118" s="1611" t="s">
        <v>568</v>
      </c>
      <c r="B118" s="1596" t="s">
        <v>2846</v>
      </c>
      <c r="C118" s="1336"/>
      <c r="D118" s="1598" t="s">
        <v>644</v>
      </c>
      <c r="E118" s="1600">
        <f>BS!D61</f>
        <v>0</v>
      </c>
      <c r="F118" s="1600"/>
      <c r="G118" s="1601"/>
      <c r="H118" s="1340"/>
      <c r="I118" s="1601">
        <f>E118-E119</f>
        <v>0</v>
      </c>
      <c r="J118" s="1602"/>
      <c r="K118" s="1603"/>
      <c r="L118" s="1218"/>
    </row>
    <row r="119" spans="1:12" ht="27.95" customHeight="1" x14ac:dyDescent="0.25">
      <c r="A119" s="1611"/>
      <c r="B119" s="1597"/>
      <c r="C119" s="1337"/>
      <c r="D119" s="1599"/>
      <c r="E119" s="1600">
        <f>BS!E61</f>
        <v>0</v>
      </c>
      <c r="F119" s="1600"/>
      <c r="G119" s="1601"/>
      <c r="H119" s="1331"/>
      <c r="I119" s="1339"/>
      <c r="J119" s="1601">
        <f>BS!G61</f>
        <v>0</v>
      </c>
      <c r="K119" s="1602"/>
      <c r="L119" s="1604"/>
    </row>
    <row r="120" spans="1:12" ht="27.95" customHeight="1" x14ac:dyDescent="0.25">
      <c r="A120" s="1623" t="s">
        <v>631</v>
      </c>
      <c r="B120" s="1609" t="s">
        <v>2847</v>
      </c>
      <c r="C120" s="1342"/>
      <c r="D120" s="1566" t="s">
        <v>646</v>
      </c>
      <c r="E120" s="1568">
        <f>BS!D62</f>
        <v>27995</v>
      </c>
      <c r="F120" s="1568"/>
      <c r="G120" s="1569"/>
      <c r="H120" s="1346"/>
      <c r="I120" s="1569">
        <f>E120-E121</f>
        <v>20437</v>
      </c>
      <c r="J120" s="1570"/>
      <c r="K120" s="1571"/>
      <c r="L120" s="1215"/>
    </row>
    <row r="121" spans="1:12" ht="27.95" customHeight="1" x14ac:dyDescent="0.25">
      <c r="A121" s="1623"/>
      <c r="B121" s="1610"/>
      <c r="C121" s="1343"/>
      <c r="D121" s="1567"/>
      <c r="E121" s="1568">
        <f>BS!E62</f>
        <v>7558</v>
      </c>
      <c r="F121" s="1568"/>
      <c r="G121" s="1569"/>
      <c r="H121" s="1333"/>
      <c r="I121" s="1345"/>
      <c r="J121" s="1569">
        <f>BS!G62</f>
        <v>38811</v>
      </c>
      <c r="K121" s="1570"/>
      <c r="L121" s="1572"/>
    </row>
    <row r="122" spans="1:12" ht="27.95" customHeight="1" x14ac:dyDescent="0.25">
      <c r="A122" s="1623" t="s">
        <v>634</v>
      </c>
      <c r="B122" s="1609" t="s">
        <v>2848</v>
      </c>
      <c r="C122" s="1342"/>
      <c r="D122" s="1566" t="s">
        <v>648</v>
      </c>
      <c r="E122" s="1600">
        <f>BS!D63</f>
        <v>27995</v>
      </c>
      <c r="F122" s="1600"/>
      <c r="G122" s="1601"/>
      <c r="H122" s="1340"/>
      <c r="I122" s="1601">
        <f>E122-E123</f>
        <v>20437</v>
      </c>
      <c r="J122" s="1602"/>
      <c r="K122" s="1603"/>
      <c r="L122" s="1218"/>
    </row>
    <row r="123" spans="1:12" ht="27.95" customHeight="1" x14ac:dyDescent="0.25">
      <c r="A123" s="1623"/>
      <c r="B123" s="1610"/>
      <c r="C123" s="1343"/>
      <c r="D123" s="1567"/>
      <c r="E123" s="1600">
        <f>BS!E63</f>
        <v>7558</v>
      </c>
      <c r="F123" s="1600"/>
      <c r="G123" s="1601"/>
      <c r="H123" s="1331"/>
      <c r="I123" s="1339"/>
      <c r="J123" s="1601">
        <f>BS!G63</f>
        <v>38811</v>
      </c>
      <c r="K123" s="1602"/>
      <c r="L123" s="1604"/>
    </row>
    <row r="124" spans="1:12" ht="27.95" customHeight="1" x14ac:dyDescent="0.25">
      <c r="A124" s="1611" t="s">
        <v>2668</v>
      </c>
      <c r="B124" s="1624" t="s">
        <v>2849</v>
      </c>
      <c r="C124" s="1278"/>
      <c r="D124" s="1598" t="s">
        <v>651</v>
      </c>
      <c r="E124" s="1600">
        <f>BS!D64</f>
        <v>0</v>
      </c>
      <c r="F124" s="1600"/>
      <c r="G124" s="1601"/>
      <c r="H124" s="1340"/>
      <c r="I124" s="1601">
        <f>E124-E125</f>
        <v>0</v>
      </c>
      <c r="J124" s="1602"/>
      <c r="K124" s="1603"/>
      <c r="L124" s="1218"/>
    </row>
    <row r="125" spans="1:12" ht="27.95" customHeight="1" x14ac:dyDescent="0.25">
      <c r="A125" s="1611"/>
      <c r="B125" s="1625"/>
      <c r="C125" s="1279"/>
      <c r="D125" s="1599"/>
      <c r="E125" s="1600">
        <f>BS!E64</f>
        <v>0</v>
      </c>
      <c r="F125" s="1600"/>
      <c r="G125" s="1601"/>
      <c r="H125" s="1331"/>
      <c r="I125" s="1339"/>
      <c r="J125" s="1601">
        <f>BS!G64</f>
        <v>0</v>
      </c>
      <c r="K125" s="1602"/>
      <c r="L125" s="1604"/>
    </row>
    <row r="126" spans="1:12" s="1220" customFormat="1" ht="27.95" customHeight="1" x14ac:dyDescent="0.25">
      <c r="A126" s="1611" t="s">
        <v>2669</v>
      </c>
      <c r="B126" s="1626" t="s">
        <v>2850</v>
      </c>
      <c r="C126" s="1336"/>
      <c r="D126" s="1598" t="s">
        <v>654</v>
      </c>
      <c r="E126" s="1600">
        <f>BS!D65</f>
        <v>0</v>
      </c>
      <c r="F126" s="1600"/>
      <c r="G126" s="1601"/>
      <c r="H126" s="1340"/>
      <c r="I126" s="1601">
        <f>E126-E127</f>
        <v>0</v>
      </c>
      <c r="J126" s="1602"/>
      <c r="K126" s="1603"/>
      <c r="L126" s="1218"/>
    </row>
    <row r="127" spans="1:12" s="1220" customFormat="1" ht="41.25" customHeight="1" thickBot="1" x14ac:dyDescent="0.3">
      <c r="A127" s="1612"/>
      <c r="B127" s="1628"/>
      <c r="C127" s="1384"/>
      <c r="D127" s="1614"/>
      <c r="E127" s="1615">
        <f>BS!E65</f>
        <v>0</v>
      </c>
      <c r="F127" s="1615"/>
      <c r="G127" s="1616"/>
      <c r="H127" s="1385"/>
      <c r="I127" s="1387"/>
      <c r="J127" s="1616">
        <f>BS!G65</f>
        <v>0</v>
      </c>
      <c r="K127" s="1617"/>
      <c r="L127" s="1618"/>
    </row>
    <row r="128" spans="1:12" ht="11.25" customHeight="1" x14ac:dyDescent="0.25">
      <c r="A128" s="1573" t="s">
        <v>1137</v>
      </c>
      <c r="B128" s="1580" t="s">
        <v>1181</v>
      </c>
      <c r="C128" s="1391"/>
      <c r="D128" s="1631" t="s">
        <v>1135</v>
      </c>
      <c r="E128" s="1580" t="s">
        <v>2</v>
      </c>
      <c r="F128" s="1581"/>
      <c r="G128" s="1581"/>
      <c r="H128" s="1581"/>
      <c r="I128" s="1581"/>
      <c r="J128" s="1582"/>
      <c r="K128" s="1583" t="s">
        <v>1180</v>
      </c>
      <c r="L128" s="1584"/>
    </row>
    <row r="129" spans="1:12" ht="11.25" customHeight="1" x14ac:dyDescent="0.15">
      <c r="A129" s="1574"/>
      <c r="B129" s="1562"/>
      <c r="C129" s="1287"/>
      <c r="D129" s="1632"/>
      <c r="E129" s="1587">
        <v>1</v>
      </c>
      <c r="F129" s="1576" t="s">
        <v>1179</v>
      </c>
      <c r="G129" s="1562"/>
      <c r="H129" s="1329"/>
      <c r="I129" s="1633" t="s">
        <v>1178</v>
      </c>
      <c r="J129" s="1589"/>
      <c r="K129" s="1585"/>
      <c r="L129" s="1586"/>
    </row>
    <row r="130" spans="1:12" ht="11.25" customHeight="1" x14ac:dyDescent="0.15">
      <c r="A130" s="1574"/>
      <c r="B130" s="1562"/>
      <c r="C130" s="1330"/>
      <c r="D130" s="1632"/>
      <c r="E130" s="1587"/>
      <c r="F130" s="1576" t="s">
        <v>1177</v>
      </c>
      <c r="G130" s="1562"/>
      <c r="H130" s="1329"/>
      <c r="I130" s="1633"/>
      <c r="J130" s="1589"/>
      <c r="K130" s="1562" t="s">
        <v>1176</v>
      </c>
      <c r="L130" s="1563"/>
    </row>
    <row r="131" spans="1:12" s="1214" customFormat="1" ht="27.95" customHeight="1" x14ac:dyDescent="0.25">
      <c r="A131" s="1611" t="s">
        <v>2670</v>
      </c>
      <c r="B131" s="1620" t="s">
        <v>2840</v>
      </c>
      <c r="C131" s="1281"/>
      <c r="D131" s="1629" t="s">
        <v>656</v>
      </c>
      <c r="E131" s="1600">
        <f>BS!D66</f>
        <v>27995</v>
      </c>
      <c r="F131" s="1600"/>
      <c r="G131" s="1601"/>
      <c r="H131" s="1340"/>
      <c r="I131" s="1601">
        <f>E131-E132</f>
        <v>20437</v>
      </c>
      <c r="J131" s="1602"/>
      <c r="K131" s="1603"/>
      <c r="L131" s="1218"/>
    </row>
    <row r="132" spans="1:12" s="1214" customFormat="1" ht="27.95" customHeight="1" x14ac:dyDescent="0.25">
      <c r="A132" s="1611"/>
      <c r="B132" s="1621"/>
      <c r="C132" s="1277"/>
      <c r="D132" s="1630"/>
      <c r="E132" s="1600">
        <f>BS!E66</f>
        <v>7558</v>
      </c>
      <c r="F132" s="1600"/>
      <c r="G132" s="1601"/>
      <c r="H132" s="1331"/>
      <c r="I132" s="1339"/>
      <c r="J132" s="1601">
        <f>BS!G66</f>
        <v>38811</v>
      </c>
      <c r="K132" s="1602"/>
      <c r="L132" s="1604"/>
    </row>
    <row r="133" spans="1:12" s="1214" customFormat="1" ht="27.95" customHeight="1" x14ac:dyDescent="0.25">
      <c r="A133" s="1611" t="s">
        <v>532</v>
      </c>
      <c r="B133" s="1620" t="s">
        <v>2851</v>
      </c>
      <c r="C133" s="1281"/>
      <c r="D133" s="1629" t="s">
        <v>658</v>
      </c>
      <c r="E133" s="1600">
        <f>BS!D67</f>
        <v>0</v>
      </c>
      <c r="F133" s="1600"/>
      <c r="G133" s="1601"/>
      <c r="H133" s="1340"/>
      <c r="I133" s="1601">
        <f>E133-E134</f>
        <v>0</v>
      </c>
      <c r="J133" s="1602"/>
      <c r="K133" s="1603"/>
      <c r="L133" s="1218"/>
    </row>
    <row r="134" spans="1:12" ht="27.95" customHeight="1" x14ac:dyDescent="0.25">
      <c r="A134" s="1611"/>
      <c r="B134" s="1621"/>
      <c r="C134" s="1277"/>
      <c r="D134" s="1630"/>
      <c r="E134" s="1600">
        <f>BS!E67</f>
        <v>0</v>
      </c>
      <c r="F134" s="1600"/>
      <c r="G134" s="1601"/>
      <c r="H134" s="1331"/>
      <c r="I134" s="1339"/>
      <c r="J134" s="1601">
        <f>BS!G67</f>
        <v>0</v>
      </c>
      <c r="K134" s="1602"/>
      <c r="L134" s="1604"/>
    </row>
    <row r="135" spans="1:12" ht="27.95" customHeight="1" x14ac:dyDescent="0.25">
      <c r="A135" s="1611" t="s">
        <v>535</v>
      </c>
      <c r="B135" s="1620" t="s">
        <v>2841</v>
      </c>
      <c r="C135" s="1281"/>
      <c r="D135" s="1629" t="s">
        <v>660</v>
      </c>
      <c r="E135" s="1600">
        <f>BS!D68</f>
        <v>0</v>
      </c>
      <c r="F135" s="1600"/>
      <c r="G135" s="1601"/>
      <c r="H135" s="1340"/>
      <c r="I135" s="1601">
        <f>E135-E136</f>
        <v>0</v>
      </c>
      <c r="J135" s="1602"/>
      <c r="K135" s="1603"/>
      <c r="L135" s="1218"/>
    </row>
    <row r="136" spans="1:12" ht="27.95" customHeight="1" x14ac:dyDescent="0.25">
      <c r="A136" s="1611"/>
      <c r="B136" s="1621"/>
      <c r="C136" s="1277"/>
      <c r="D136" s="1630"/>
      <c r="E136" s="1600">
        <f>BS!E68</f>
        <v>0</v>
      </c>
      <c r="F136" s="1600"/>
      <c r="G136" s="1601"/>
      <c r="H136" s="1331"/>
      <c r="I136" s="1339"/>
      <c r="J136" s="1601">
        <f>BS!G68</f>
        <v>0</v>
      </c>
      <c r="K136" s="1602"/>
      <c r="L136" s="1604"/>
    </row>
    <row r="137" spans="1:12" ht="27.95" customHeight="1" x14ac:dyDescent="0.25">
      <c r="A137" s="1611" t="s">
        <v>538</v>
      </c>
      <c r="B137" s="1634" t="s">
        <v>2852</v>
      </c>
      <c r="C137" s="1281"/>
      <c r="D137" s="1629" t="s">
        <v>662</v>
      </c>
      <c r="E137" s="1600">
        <f>BS!D69</f>
        <v>0</v>
      </c>
      <c r="F137" s="1600"/>
      <c r="G137" s="1601"/>
      <c r="H137" s="1340"/>
      <c r="I137" s="1601">
        <f>E137-E138</f>
        <v>0</v>
      </c>
      <c r="J137" s="1602"/>
      <c r="K137" s="1603"/>
      <c r="L137" s="1218"/>
    </row>
    <row r="138" spans="1:12" ht="30.75" customHeight="1" x14ac:dyDescent="0.25">
      <c r="A138" s="1611"/>
      <c r="B138" s="1635"/>
      <c r="C138" s="1277"/>
      <c r="D138" s="1630"/>
      <c r="E138" s="1600">
        <f>BS!E69</f>
        <v>0</v>
      </c>
      <c r="F138" s="1600"/>
      <c r="G138" s="1601"/>
      <c r="H138" s="1331"/>
      <c r="I138" s="1339"/>
      <c r="J138" s="1601">
        <f>BS!G69</f>
        <v>0</v>
      </c>
      <c r="K138" s="1602"/>
      <c r="L138" s="1604"/>
    </row>
    <row r="139" spans="1:12" ht="27.95" customHeight="1" x14ac:dyDescent="0.25">
      <c r="A139" s="1611" t="s">
        <v>541</v>
      </c>
      <c r="B139" s="1620" t="s">
        <v>2853</v>
      </c>
      <c r="C139" s="1281"/>
      <c r="D139" s="1629" t="s">
        <v>665</v>
      </c>
      <c r="E139" s="1600">
        <f>BS!D70</f>
        <v>0</v>
      </c>
      <c r="F139" s="1600"/>
      <c r="G139" s="1601"/>
      <c r="H139" s="1340"/>
      <c r="I139" s="1601">
        <f>E139-E140</f>
        <v>0</v>
      </c>
      <c r="J139" s="1602"/>
      <c r="K139" s="1603"/>
      <c r="L139" s="1218"/>
    </row>
    <row r="140" spans="1:12" ht="27.95" customHeight="1" x14ac:dyDescent="0.25">
      <c r="A140" s="1611"/>
      <c r="B140" s="1621"/>
      <c r="C140" s="1277"/>
      <c r="D140" s="1630"/>
      <c r="E140" s="1600">
        <f>BS!E70</f>
        <v>0</v>
      </c>
      <c r="F140" s="1600"/>
      <c r="G140" s="1601"/>
      <c r="H140" s="1331"/>
      <c r="I140" s="1339"/>
      <c r="J140" s="1601">
        <f>BS!G70</f>
        <v>0</v>
      </c>
      <c r="K140" s="1602"/>
      <c r="L140" s="1604"/>
    </row>
    <row r="141" spans="1:12" ht="27.95" customHeight="1" x14ac:dyDescent="0.25">
      <c r="A141" s="1611" t="s">
        <v>544</v>
      </c>
      <c r="B141" s="1620" t="s">
        <v>2854</v>
      </c>
      <c r="C141" s="1281"/>
      <c r="D141" s="1629" t="s">
        <v>668</v>
      </c>
      <c r="E141" s="1600">
        <f>BS!D71</f>
        <v>0</v>
      </c>
      <c r="F141" s="1600"/>
      <c r="G141" s="1601"/>
      <c r="H141" s="1340"/>
      <c r="I141" s="1601">
        <f>E141-E142</f>
        <v>0</v>
      </c>
      <c r="J141" s="1602"/>
      <c r="K141" s="1603"/>
      <c r="L141" s="1218"/>
    </row>
    <row r="142" spans="1:12" ht="27.95" customHeight="1" x14ac:dyDescent="0.25">
      <c r="A142" s="1611"/>
      <c r="B142" s="1621"/>
      <c r="C142" s="1277"/>
      <c r="D142" s="1630"/>
      <c r="E142" s="1600">
        <f>BS!E71</f>
        <v>0</v>
      </c>
      <c r="F142" s="1600"/>
      <c r="G142" s="1601"/>
      <c r="H142" s="1331"/>
      <c r="I142" s="1339"/>
      <c r="J142" s="1601">
        <f>BS!G71</f>
        <v>0</v>
      </c>
      <c r="K142" s="1602"/>
      <c r="L142" s="1604"/>
    </row>
    <row r="143" spans="1:12" ht="27.95" customHeight="1" x14ac:dyDescent="0.25">
      <c r="A143" s="1611" t="s">
        <v>547</v>
      </c>
      <c r="B143" s="1620" t="s">
        <v>2855</v>
      </c>
      <c r="C143" s="1281"/>
      <c r="D143" s="1629" t="s">
        <v>670</v>
      </c>
      <c r="E143" s="1600">
        <f>BS!D72</f>
        <v>0</v>
      </c>
      <c r="F143" s="1600"/>
      <c r="G143" s="1601"/>
      <c r="H143" s="1340"/>
      <c r="I143" s="1601">
        <f>E143-E144</f>
        <v>0</v>
      </c>
      <c r="J143" s="1602"/>
      <c r="K143" s="1603"/>
      <c r="L143" s="1218"/>
    </row>
    <row r="144" spans="1:12" s="1220" customFormat="1" ht="27.95" customHeight="1" x14ac:dyDescent="0.25">
      <c r="A144" s="1611"/>
      <c r="B144" s="1621"/>
      <c r="C144" s="1277"/>
      <c r="D144" s="1630"/>
      <c r="E144" s="1600">
        <f>BS!E72</f>
        <v>0</v>
      </c>
      <c r="F144" s="1600"/>
      <c r="G144" s="1601"/>
      <c r="H144" s="1331"/>
      <c r="I144" s="1339"/>
      <c r="J144" s="1601">
        <f>BS!G72</f>
        <v>0</v>
      </c>
      <c r="K144" s="1602"/>
      <c r="L144" s="1604"/>
    </row>
    <row r="145" spans="1:12" s="1220" customFormat="1" ht="27.95" customHeight="1" x14ac:dyDescent="0.25">
      <c r="A145" s="1611" t="s">
        <v>568</v>
      </c>
      <c r="B145" s="1620" t="s">
        <v>2844</v>
      </c>
      <c r="C145" s="1281"/>
      <c r="D145" s="1629" t="s">
        <v>672</v>
      </c>
      <c r="E145" s="1600">
        <f>BS!D73</f>
        <v>0</v>
      </c>
      <c r="F145" s="1600"/>
      <c r="G145" s="1601"/>
      <c r="H145" s="1340"/>
      <c r="I145" s="1601">
        <f>E145-E146</f>
        <v>0</v>
      </c>
      <c r="J145" s="1602"/>
      <c r="K145" s="1603"/>
      <c r="L145" s="1218"/>
    </row>
    <row r="146" spans="1:12" ht="27.95" customHeight="1" x14ac:dyDescent="0.25">
      <c r="A146" s="1611"/>
      <c r="B146" s="1621"/>
      <c r="C146" s="1277"/>
      <c r="D146" s="1630"/>
      <c r="E146" s="1600">
        <f>BS!E73</f>
        <v>0</v>
      </c>
      <c r="F146" s="1600"/>
      <c r="G146" s="1601"/>
      <c r="H146" s="1331"/>
      <c r="I146" s="1339"/>
      <c r="J146" s="1601">
        <f>BS!G73</f>
        <v>0</v>
      </c>
      <c r="K146" s="1602"/>
      <c r="L146" s="1604"/>
    </row>
    <row r="147" spans="1:12" ht="27.95" customHeight="1" x14ac:dyDescent="0.25">
      <c r="A147" s="1611" t="s">
        <v>571</v>
      </c>
      <c r="B147" s="1636" t="s">
        <v>2856</v>
      </c>
      <c r="C147" s="1289"/>
      <c r="D147" s="1629" t="s">
        <v>674</v>
      </c>
      <c r="E147" s="1600">
        <f>BS!D74</f>
        <v>0</v>
      </c>
      <c r="F147" s="1600"/>
      <c r="G147" s="1601"/>
      <c r="H147" s="1340"/>
      <c r="I147" s="1601">
        <f>E147-E148</f>
        <v>0</v>
      </c>
      <c r="J147" s="1602"/>
      <c r="K147" s="1603"/>
      <c r="L147" s="1218"/>
    </row>
    <row r="148" spans="1:12" s="1221" customFormat="1" ht="27.95" customHeight="1" x14ac:dyDescent="0.2">
      <c r="A148" s="1611"/>
      <c r="B148" s="1637"/>
      <c r="C148" s="1290"/>
      <c r="D148" s="1630"/>
      <c r="E148" s="1600">
        <f>BS!E74</f>
        <v>0</v>
      </c>
      <c r="F148" s="1600"/>
      <c r="G148" s="1601"/>
      <c r="H148" s="1331"/>
      <c r="I148" s="1339"/>
      <c r="J148" s="1601">
        <f>BS!G74</f>
        <v>0</v>
      </c>
      <c r="K148" s="1602"/>
      <c r="L148" s="1604"/>
    </row>
    <row r="149" spans="1:12" s="1214" customFormat="1" ht="27.95" customHeight="1" x14ac:dyDescent="0.25">
      <c r="A149" s="1623" t="s">
        <v>649</v>
      </c>
      <c r="B149" s="1638" t="s">
        <v>2857</v>
      </c>
      <c r="C149" s="1288"/>
      <c r="D149" s="1640" t="s">
        <v>681</v>
      </c>
      <c r="E149" s="1568">
        <f>BS!D75</f>
        <v>0</v>
      </c>
      <c r="F149" s="1568"/>
      <c r="G149" s="1569"/>
      <c r="H149" s="1346"/>
      <c r="I149" s="1569">
        <f>E149-E150</f>
        <v>0</v>
      </c>
      <c r="J149" s="1570"/>
      <c r="K149" s="1571"/>
      <c r="L149" s="1215"/>
    </row>
    <row r="150" spans="1:12" s="1214" customFormat="1" ht="27.95" customHeight="1" x14ac:dyDescent="0.25">
      <c r="A150" s="1623"/>
      <c r="B150" s="1639"/>
      <c r="C150" s="1352"/>
      <c r="D150" s="1641"/>
      <c r="E150" s="1568">
        <f>BS!E75</f>
        <v>0</v>
      </c>
      <c r="F150" s="1568"/>
      <c r="G150" s="1569"/>
      <c r="H150" s="1333"/>
      <c r="I150" s="1345"/>
      <c r="J150" s="1569">
        <f>BS!G75</f>
        <v>0</v>
      </c>
      <c r="K150" s="1570"/>
      <c r="L150" s="1572"/>
    </row>
    <row r="151" spans="1:12" s="1214" customFormat="1" ht="27.95" customHeight="1" x14ac:dyDescent="0.25">
      <c r="A151" s="1611" t="s">
        <v>652</v>
      </c>
      <c r="B151" s="1620" t="s">
        <v>2858</v>
      </c>
      <c r="C151" s="1281"/>
      <c r="D151" s="1629" t="s">
        <v>683</v>
      </c>
      <c r="E151" s="1600">
        <f>BS!D76</f>
        <v>0</v>
      </c>
      <c r="F151" s="1600"/>
      <c r="G151" s="1601"/>
      <c r="H151" s="1340"/>
      <c r="I151" s="1601">
        <f>E151-E152</f>
        <v>0</v>
      </c>
      <c r="J151" s="1602"/>
      <c r="K151" s="1603"/>
      <c r="L151" s="1218"/>
    </row>
    <row r="152" spans="1:12" ht="27.95" customHeight="1" x14ac:dyDescent="0.25">
      <c r="A152" s="1611"/>
      <c r="B152" s="1621"/>
      <c r="C152" s="1277"/>
      <c r="D152" s="1630"/>
      <c r="E152" s="1600">
        <f>BS!E76</f>
        <v>0</v>
      </c>
      <c r="F152" s="1600"/>
      <c r="G152" s="1601"/>
      <c r="H152" s="1331"/>
      <c r="I152" s="1339"/>
      <c r="J152" s="1601">
        <f>BS!G76</f>
        <v>0</v>
      </c>
      <c r="K152" s="1602"/>
      <c r="L152" s="1604"/>
    </row>
    <row r="153" spans="1:12" ht="27.95" customHeight="1" x14ac:dyDescent="0.25">
      <c r="A153" s="1611" t="s">
        <v>532</v>
      </c>
      <c r="B153" s="1634" t="s">
        <v>2859</v>
      </c>
      <c r="C153" s="1281"/>
      <c r="D153" s="1629" t="s">
        <v>685</v>
      </c>
      <c r="E153" s="1600">
        <f>BS!D77</f>
        <v>0</v>
      </c>
      <c r="F153" s="1600"/>
      <c r="G153" s="1601"/>
      <c r="H153" s="1340"/>
      <c r="I153" s="1601">
        <f>E153-E154</f>
        <v>0</v>
      </c>
      <c r="J153" s="1602"/>
      <c r="K153" s="1603"/>
      <c r="L153" s="1218"/>
    </row>
    <row r="154" spans="1:12" ht="39.75" customHeight="1" x14ac:dyDescent="0.25">
      <c r="A154" s="1611"/>
      <c r="B154" s="1635"/>
      <c r="C154" s="1277"/>
      <c r="D154" s="1630"/>
      <c r="E154" s="1600">
        <f>BS!E78</f>
        <v>0</v>
      </c>
      <c r="F154" s="1600"/>
      <c r="G154" s="1601"/>
      <c r="H154" s="1331"/>
      <c r="I154" s="1339"/>
      <c r="J154" s="1601">
        <f>BS!G77</f>
        <v>0</v>
      </c>
      <c r="K154" s="1602"/>
      <c r="L154" s="1604"/>
    </row>
    <row r="155" spans="1:12" ht="27.95" customHeight="1" x14ac:dyDescent="0.25">
      <c r="A155" s="1611" t="s">
        <v>535</v>
      </c>
      <c r="B155" s="1620" t="s">
        <v>2860</v>
      </c>
      <c r="C155" s="1281"/>
      <c r="D155" s="1629" t="s">
        <v>687</v>
      </c>
      <c r="E155" s="1600">
        <f>BS!D78</f>
        <v>0</v>
      </c>
      <c r="F155" s="1600"/>
      <c r="G155" s="1601"/>
      <c r="H155" s="1340"/>
      <c r="I155" s="1601">
        <f>E155-E156</f>
        <v>0</v>
      </c>
      <c r="J155" s="1602"/>
      <c r="K155" s="1603"/>
      <c r="L155" s="1218"/>
    </row>
    <row r="156" spans="1:12" ht="27.95" customHeight="1" x14ac:dyDescent="0.25">
      <c r="A156" s="1611"/>
      <c r="B156" s="1621"/>
      <c r="C156" s="1277"/>
      <c r="D156" s="1630"/>
      <c r="E156" s="1600">
        <f>BS!E78</f>
        <v>0</v>
      </c>
      <c r="F156" s="1600"/>
      <c r="G156" s="1601"/>
      <c r="H156" s="1331"/>
      <c r="I156" s="1339"/>
      <c r="J156" s="1601">
        <f>BS!G78</f>
        <v>0</v>
      </c>
      <c r="K156" s="1602"/>
      <c r="L156" s="1604"/>
    </row>
    <row r="157" spans="1:12" ht="27.95" customHeight="1" x14ac:dyDescent="0.25">
      <c r="A157" s="1611" t="s">
        <v>538</v>
      </c>
      <c r="B157" s="1620" t="s">
        <v>2861</v>
      </c>
      <c r="C157" s="1281"/>
      <c r="D157" s="1629" t="s">
        <v>689</v>
      </c>
      <c r="E157" s="1600">
        <f>BS!D79</f>
        <v>0</v>
      </c>
      <c r="F157" s="1600"/>
      <c r="G157" s="1601"/>
      <c r="H157" s="1340"/>
      <c r="I157" s="1601">
        <f>E157-E158</f>
        <v>0</v>
      </c>
      <c r="J157" s="1602"/>
      <c r="K157" s="1603"/>
      <c r="L157" s="1218"/>
    </row>
    <row r="158" spans="1:12" ht="27.95" customHeight="1" thickBot="1" x14ac:dyDescent="0.3">
      <c r="A158" s="1612"/>
      <c r="B158" s="1642"/>
      <c r="C158" s="1392"/>
      <c r="D158" s="1643"/>
      <c r="E158" s="1615">
        <f>BS!E79</f>
        <v>0</v>
      </c>
      <c r="F158" s="1615"/>
      <c r="G158" s="1616"/>
      <c r="H158" s="1385"/>
      <c r="I158" s="1387"/>
      <c r="J158" s="1616">
        <f>BS!G79</f>
        <v>0</v>
      </c>
      <c r="K158" s="1617"/>
      <c r="L158" s="1618"/>
    </row>
    <row r="159" spans="1:12" ht="11.25" customHeight="1" x14ac:dyDescent="0.25">
      <c r="A159" s="1644" t="s">
        <v>1137</v>
      </c>
      <c r="B159" s="1585" t="s">
        <v>1181</v>
      </c>
      <c r="C159" s="1286"/>
      <c r="D159" s="1645" t="s">
        <v>1135</v>
      </c>
      <c r="E159" s="1585" t="s">
        <v>2</v>
      </c>
      <c r="F159" s="1646"/>
      <c r="G159" s="1646"/>
      <c r="H159" s="1646"/>
      <c r="I159" s="1646"/>
      <c r="J159" s="1647"/>
      <c r="K159" s="1648" t="s">
        <v>1180</v>
      </c>
      <c r="L159" s="1649"/>
    </row>
    <row r="160" spans="1:12" ht="11.25" customHeight="1" x14ac:dyDescent="0.15">
      <c r="A160" s="1574"/>
      <c r="B160" s="1562"/>
      <c r="C160" s="1287"/>
      <c r="D160" s="1632"/>
      <c r="E160" s="1587">
        <v>1</v>
      </c>
      <c r="F160" s="1576" t="s">
        <v>1179</v>
      </c>
      <c r="G160" s="1562"/>
      <c r="H160" s="1236"/>
      <c r="I160" s="1633" t="s">
        <v>1178</v>
      </c>
      <c r="J160" s="1589"/>
      <c r="K160" s="1585"/>
      <c r="L160" s="1586"/>
    </row>
    <row r="161" spans="1:12" ht="12" customHeight="1" x14ac:dyDescent="0.15">
      <c r="A161" s="1574"/>
      <c r="B161" s="1562"/>
      <c r="C161" s="1237"/>
      <c r="D161" s="1632"/>
      <c r="E161" s="1587"/>
      <c r="F161" s="1576" t="s">
        <v>1177</v>
      </c>
      <c r="G161" s="1562"/>
      <c r="H161" s="1236"/>
      <c r="I161" s="1633"/>
      <c r="J161" s="1589"/>
      <c r="K161" s="1562" t="s">
        <v>1176</v>
      </c>
      <c r="L161" s="1563"/>
    </row>
    <row r="162" spans="1:12" ht="27.95" customHeight="1" x14ac:dyDescent="0.25">
      <c r="A162" s="1623" t="s">
        <v>787</v>
      </c>
      <c r="B162" s="1638" t="s">
        <v>2862</v>
      </c>
      <c r="C162" s="1288"/>
      <c r="D162" s="1640" t="s">
        <v>691</v>
      </c>
      <c r="E162" s="1568">
        <f>BS!D80</f>
        <v>678</v>
      </c>
      <c r="F162" s="1568"/>
      <c r="G162" s="1569"/>
      <c r="H162" s="1253"/>
      <c r="I162" s="1569">
        <f>E162-E163</f>
        <v>678</v>
      </c>
      <c r="J162" s="1570"/>
      <c r="K162" s="1571"/>
      <c r="L162" s="1448"/>
    </row>
    <row r="163" spans="1:12" ht="27.95" customHeight="1" x14ac:dyDescent="0.25">
      <c r="A163" s="1623"/>
      <c r="B163" s="1639"/>
      <c r="C163" s="1270"/>
      <c r="D163" s="1641"/>
      <c r="E163" s="1652">
        <f>BS!E80</f>
        <v>0</v>
      </c>
      <c r="F163" s="1652"/>
      <c r="G163" s="1653"/>
      <c r="H163" s="1291"/>
      <c r="I163" s="1222"/>
      <c r="J163" s="1569">
        <f>BS!G80</f>
        <v>6931</v>
      </c>
      <c r="K163" s="1570"/>
      <c r="L163" s="1572"/>
    </row>
    <row r="164" spans="1:12" ht="27.95" customHeight="1" x14ac:dyDescent="0.25">
      <c r="A164" s="1611" t="s">
        <v>790</v>
      </c>
      <c r="B164" s="1620" t="s">
        <v>2863</v>
      </c>
      <c r="C164" s="1281"/>
      <c r="D164" s="1629" t="s">
        <v>693</v>
      </c>
      <c r="E164" s="1600">
        <f>BS!D81</f>
        <v>678</v>
      </c>
      <c r="F164" s="1600"/>
      <c r="G164" s="1601"/>
      <c r="H164" s="1235"/>
      <c r="I164" s="1601">
        <f>E164-E165</f>
        <v>678</v>
      </c>
      <c r="J164" s="1650"/>
      <c r="K164" s="1651"/>
      <c r="L164" s="1449"/>
    </row>
    <row r="165" spans="1:12" s="1220" customFormat="1" ht="27.95" customHeight="1" x14ac:dyDescent="0.25">
      <c r="A165" s="1611"/>
      <c r="B165" s="1621"/>
      <c r="C165" s="1277"/>
      <c r="D165" s="1630"/>
      <c r="E165" s="1600">
        <f>BS!E81</f>
        <v>0</v>
      </c>
      <c r="F165" s="1600"/>
      <c r="G165" s="1601"/>
      <c r="H165" s="1250"/>
      <c r="I165" s="1219"/>
      <c r="J165" s="1601">
        <f>BS!G81</f>
        <v>6931</v>
      </c>
      <c r="K165" s="1602"/>
      <c r="L165" s="1604"/>
    </row>
    <row r="166" spans="1:12" s="1220" customFormat="1" ht="27.95" customHeight="1" x14ac:dyDescent="0.25">
      <c r="A166" s="1611" t="s">
        <v>532</v>
      </c>
      <c r="B166" s="1620" t="s">
        <v>2864</v>
      </c>
      <c r="C166" s="1281"/>
      <c r="D166" s="1629" t="s">
        <v>695</v>
      </c>
      <c r="E166" s="1600">
        <f>BS!D82</f>
        <v>0</v>
      </c>
      <c r="F166" s="1600"/>
      <c r="G166" s="1601"/>
      <c r="H166" s="1235"/>
      <c r="I166" s="1601">
        <f>E166-E167</f>
        <v>0</v>
      </c>
      <c r="J166" s="1602"/>
      <c r="K166" s="1603"/>
      <c r="L166" s="1449"/>
    </row>
    <row r="167" spans="1:12" ht="27.95" customHeight="1" x14ac:dyDescent="0.25">
      <c r="A167" s="1611"/>
      <c r="B167" s="1621"/>
      <c r="C167" s="1277"/>
      <c r="D167" s="1630"/>
      <c r="E167" s="1600">
        <f>BS!E82</f>
        <v>0</v>
      </c>
      <c r="F167" s="1600"/>
      <c r="G167" s="1601"/>
      <c r="H167" s="1250"/>
      <c r="I167" s="1219"/>
      <c r="J167" s="1601">
        <f>BS!G82</f>
        <v>0</v>
      </c>
      <c r="K167" s="1602"/>
      <c r="L167" s="1604"/>
    </row>
    <row r="168" spans="1:12" ht="27.95" customHeight="1" x14ac:dyDescent="0.25">
      <c r="A168" s="1623" t="s">
        <v>663</v>
      </c>
      <c r="B168" s="1638" t="s">
        <v>2865</v>
      </c>
      <c r="C168" s="1288"/>
      <c r="D168" s="1640" t="s">
        <v>697</v>
      </c>
      <c r="E168" s="1568">
        <f>BS!D83</f>
        <v>2484</v>
      </c>
      <c r="F168" s="1568"/>
      <c r="G168" s="1569"/>
      <c r="H168" s="1253"/>
      <c r="I168" s="1569">
        <f>E168-E169</f>
        <v>2484</v>
      </c>
      <c r="J168" s="1570"/>
      <c r="K168" s="1571"/>
      <c r="L168" s="1448"/>
    </row>
    <row r="169" spans="1:12" s="1221" customFormat="1" ht="27.95" customHeight="1" x14ac:dyDescent="0.2">
      <c r="A169" s="1623"/>
      <c r="B169" s="1639"/>
      <c r="C169" s="1270"/>
      <c r="D169" s="1641"/>
      <c r="E169" s="1568">
        <f>BS!E83</f>
        <v>0</v>
      </c>
      <c r="F169" s="1568"/>
      <c r="G169" s="1569"/>
      <c r="H169" s="1249"/>
      <c r="I169" s="1217"/>
      <c r="J169" s="1569">
        <f>BS!G83</f>
        <v>3652</v>
      </c>
      <c r="K169" s="1570"/>
      <c r="L169" s="1572"/>
    </row>
    <row r="170" spans="1:12" ht="27.95" customHeight="1" x14ac:dyDescent="0.25">
      <c r="A170" s="1611" t="s">
        <v>666</v>
      </c>
      <c r="B170" s="1620" t="s">
        <v>2866</v>
      </c>
      <c r="C170" s="1281"/>
      <c r="D170" s="1629" t="s">
        <v>699</v>
      </c>
      <c r="E170" s="1600">
        <f>BS!D84</f>
        <v>1890</v>
      </c>
      <c r="F170" s="1600"/>
      <c r="G170" s="1601"/>
      <c r="H170" s="1235"/>
      <c r="I170" s="1601">
        <f>E170-E171</f>
        <v>1890</v>
      </c>
      <c r="J170" s="1602"/>
      <c r="K170" s="1603"/>
      <c r="L170" s="1218"/>
    </row>
    <row r="171" spans="1:12" s="1220" customFormat="1" ht="27.95" customHeight="1" x14ac:dyDescent="0.25">
      <c r="A171" s="1611"/>
      <c r="B171" s="1621"/>
      <c r="C171" s="1277"/>
      <c r="D171" s="1630"/>
      <c r="E171" s="1600">
        <f>BS!E84</f>
        <v>0</v>
      </c>
      <c r="F171" s="1600"/>
      <c r="G171" s="1601"/>
      <c r="H171" s="1250"/>
      <c r="I171" s="1219"/>
      <c r="J171" s="1601">
        <f>BS!G84</f>
        <v>2002</v>
      </c>
      <c r="K171" s="1602"/>
      <c r="L171" s="1604"/>
    </row>
    <row r="172" spans="1:12" s="1220" customFormat="1" ht="27.95" customHeight="1" x14ac:dyDescent="0.25">
      <c r="A172" s="1611" t="s">
        <v>532</v>
      </c>
      <c r="B172" s="1620" t="s">
        <v>2867</v>
      </c>
      <c r="C172" s="1281"/>
      <c r="D172" s="1629" t="s">
        <v>701</v>
      </c>
      <c r="E172" s="1600">
        <f>BS!D85</f>
        <v>0</v>
      </c>
      <c r="F172" s="1600"/>
      <c r="G172" s="1601"/>
      <c r="H172" s="1235"/>
      <c r="I172" s="1601">
        <f>E172-E173</f>
        <v>0</v>
      </c>
      <c r="J172" s="1602"/>
      <c r="K172" s="1603"/>
      <c r="L172" s="1218"/>
    </row>
    <row r="173" spans="1:12" ht="27.95" customHeight="1" x14ac:dyDescent="0.25">
      <c r="A173" s="1611"/>
      <c r="B173" s="1621"/>
      <c r="C173" s="1277"/>
      <c r="D173" s="1630"/>
      <c r="E173" s="1600">
        <f>BS!E85</f>
        <v>0</v>
      </c>
      <c r="F173" s="1600"/>
      <c r="G173" s="1601"/>
      <c r="H173" s="1250"/>
      <c r="I173" s="1219"/>
      <c r="J173" s="1601">
        <f>BS!G85</f>
        <v>0</v>
      </c>
      <c r="K173" s="1602"/>
      <c r="L173" s="1604"/>
    </row>
    <row r="174" spans="1:12" ht="27.95" customHeight="1" x14ac:dyDescent="0.25">
      <c r="A174" s="1611" t="s">
        <v>535</v>
      </c>
      <c r="B174" s="1620" t="s">
        <v>2868</v>
      </c>
      <c r="C174" s="1281"/>
      <c r="D174" s="1629" t="s">
        <v>703</v>
      </c>
      <c r="E174" s="1600">
        <f>BS!D86</f>
        <v>0</v>
      </c>
      <c r="F174" s="1600"/>
      <c r="G174" s="1601"/>
      <c r="H174" s="1235"/>
      <c r="I174" s="1601">
        <f>E174-E175</f>
        <v>0</v>
      </c>
      <c r="J174" s="1602"/>
      <c r="K174" s="1603"/>
      <c r="L174" s="1218"/>
    </row>
    <row r="175" spans="1:12" s="1221" customFormat="1" ht="27.95" customHeight="1" x14ac:dyDescent="0.2">
      <c r="A175" s="1611"/>
      <c r="B175" s="1621"/>
      <c r="C175" s="1277"/>
      <c r="D175" s="1630"/>
      <c r="E175" s="1600">
        <f>BS!E86</f>
        <v>0</v>
      </c>
      <c r="F175" s="1600"/>
      <c r="G175" s="1601"/>
      <c r="H175" s="1250"/>
      <c r="I175" s="1219"/>
      <c r="J175" s="1601">
        <f>BS!G86</f>
        <v>0</v>
      </c>
      <c r="K175" s="1602"/>
      <c r="L175" s="1604"/>
    </row>
    <row r="176" spans="1:12" ht="27.95" customHeight="1" x14ac:dyDescent="0.25">
      <c r="A176" s="1611" t="s">
        <v>538</v>
      </c>
      <c r="B176" s="1620" t="s">
        <v>2869</v>
      </c>
      <c r="C176" s="1281"/>
      <c r="D176" s="1629" t="s">
        <v>705</v>
      </c>
      <c r="E176" s="1600">
        <f>BS!D87</f>
        <v>594</v>
      </c>
      <c r="F176" s="1600"/>
      <c r="G176" s="1601"/>
      <c r="H176" s="1235"/>
      <c r="I176" s="1601">
        <f>E176-E177</f>
        <v>594</v>
      </c>
      <c r="J176" s="1602"/>
      <c r="K176" s="1603"/>
      <c r="L176" s="1218"/>
    </row>
    <row r="177" spans="1:12" s="1220" customFormat="1" ht="27.95" customHeight="1" x14ac:dyDescent="0.25">
      <c r="A177" s="1611"/>
      <c r="B177" s="1621"/>
      <c r="C177" s="1277"/>
      <c r="D177" s="1630"/>
      <c r="E177" s="1600">
        <f>BS!E87</f>
        <v>0</v>
      </c>
      <c r="F177" s="1600"/>
      <c r="G177" s="1601"/>
      <c r="H177" s="1250"/>
      <c r="I177" s="1219"/>
      <c r="J177" s="1601">
        <f>BS!G87</f>
        <v>1650</v>
      </c>
      <c r="K177" s="1602"/>
      <c r="L177" s="1604"/>
    </row>
    <row r="178" spans="1:12" s="1220" customFormat="1" ht="2.25" customHeight="1" thickBot="1" x14ac:dyDescent="0.3">
      <c r="A178" s="1393"/>
      <c r="B178" s="1224"/>
      <c r="C178" s="1224"/>
      <c r="D178" s="1225"/>
      <c r="E178" s="1226"/>
      <c r="F178" s="1256"/>
      <c r="G178" s="1226"/>
      <c r="H178" s="1256"/>
      <c r="I178" s="1226"/>
      <c r="J178" s="1226"/>
      <c r="K178" s="1226"/>
      <c r="L178" s="1256"/>
    </row>
    <row r="179" spans="1:12" s="1221" customFormat="1" ht="30" customHeight="1" x14ac:dyDescent="0.2">
      <c r="A179" s="1394" t="s">
        <v>1137</v>
      </c>
      <c r="B179" s="1580" t="s">
        <v>1136</v>
      </c>
      <c r="C179" s="1581"/>
      <c r="D179" s="1581"/>
      <c r="E179" s="1581"/>
      <c r="F179" s="1582"/>
      <c r="G179" s="1395" t="s">
        <v>1135</v>
      </c>
      <c r="H179" s="1396"/>
      <c r="I179" s="1580" t="s">
        <v>1134</v>
      </c>
      <c r="J179" s="1582"/>
      <c r="K179" s="1580" t="s">
        <v>1133</v>
      </c>
      <c r="L179" s="1657"/>
    </row>
    <row r="180" spans="1:12" s="1221" customFormat="1" ht="27.75" customHeight="1" x14ac:dyDescent="0.2">
      <c r="A180" s="1228"/>
      <c r="B180" s="1565" t="s">
        <v>2870</v>
      </c>
      <c r="C180" s="1565"/>
      <c r="D180" s="1658"/>
      <c r="E180" s="1658"/>
      <c r="F180" s="1658"/>
      <c r="G180" s="1240" t="s">
        <v>707</v>
      </c>
      <c r="H180" s="1294"/>
      <c r="I180" s="1569">
        <f>BS!D94</f>
        <v>1498996</v>
      </c>
      <c r="J180" s="1571"/>
      <c r="K180" s="1569">
        <f>BS!E94</f>
        <v>1567003</v>
      </c>
      <c r="L180" s="1572"/>
    </row>
    <row r="181" spans="1:12" s="1221" customFormat="1" ht="27.75" customHeight="1" x14ac:dyDescent="0.2">
      <c r="A181" s="1228" t="s">
        <v>523</v>
      </c>
      <c r="B181" s="1654" t="s">
        <v>2871</v>
      </c>
      <c r="C181" s="1655"/>
      <c r="D181" s="1655"/>
      <c r="E181" s="1655"/>
      <c r="F181" s="1656"/>
      <c r="G181" s="1241" t="s">
        <v>709</v>
      </c>
      <c r="H181" s="1283"/>
      <c r="I181" s="1569">
        <f>BS!D95</f>
        <v>-227656</v>
      </c>
      <c r="J181" s="1571"/>
      <c r="K181" s="1569">
        <f>BS!E95</f>
        <v>-127516</v>
      </c>
      <c r="L181" s="1572"/>
    </row>
    <row r="182" spans="1:12" ht="27.75" customHeight="1" x14ac:dyDescent="0.25">
      <c r="A182" s="1228" t="s">
        <v>526</v>
      </c>
      <c r="B182" s="1654" t="s">
        <v>2872</v>
      </c>
      <c r="C182" s="1655"/>
      <c r="D182" s="1655"/>
      <c r="E182" s="1655"/>
      <c r="F182" s="1656"/>
      <c r="G182" s="1241" t="s">
        <v>711</v>
      </c>
      <c r="H182" s="1283"/>
      <c r="I182" s="1569">
        <f>BS!D96</f>
        <v>5000</v>
      </c>
      <c r="J182" s="1571"/>
      <c r="K182" s="1569">
        <f>BS!E96</f>
        <v>5000</v>
      </c>
      <c r="L182" s="1572"/>
    </row>
    <row r="183" spans="1:12" s="1220" customFormat="1" ht="27.75" customHeight="1" x14ac:dyDescent="0.25">
      <c r="A183" s="1230" t="s">
        <v>529</v>
      </c>
      <c r="B183" s="1659" t="s">
        <v>1163</v>
      </c>
      <c r="C183" s="1660"/>
      <c r="D183" s="1660"/>
      <c r="E183" s="1660"/>
      <c r="F183" s="1661"/>
      <c r="G183" s="1242" t="s">
        <v>713</v>
      </c>
      <c r="H183" s="1284"/>
      <c r="I183" s="1601">
        <f>BS!D97</f>
        <v>5000</v>
      </c>
      <c r="J183" s="1603"/>
      <c r="K183" s="1601">
        <f>BS!E97</f>
        <v>5000</v>
      </c>
      <c r="L183" s="1604"/>
    </row>
    <row r="184" spans="1:12" s="1220" customFormat="1" ht="27.75" customHeight="1" x14ac:dyDescent="0.25">
      <c r="A184" s="1228" t="s">
        <v>532</v>
      </c>
      <c r="B184" s="1659" t="s">
        <v>1161</v>
      </c>
      <c r="C184" s="1660"/>
      <c r="D184" s="1660"/>
      <c r="E184" s="1660"/>
      <c r="F184" s="1661"/>
      <c r="G184" s="1242" t="s">
        <v>715</v>
      </c>
      <c r="H184" s="1284"/>
      <c r="I184" s="1601">
        <f>BS!D98</f>
        <v>0</v>
      </c>
      <c r="J184" s="1603"/>
      <c r="K184" s="1601">
        <f>BS!E98</f>
        <v>0</v>
      </c>
      <c r="L184" s="1604"/>
    </row>
    <row r="185" spans="1:12" s="1220" customFormat="1" ht="27.75" customHeight="1" x14ac:dyDescent="0.25">
      <c r="A185" s="1228" t="s">
        <v>535</v>
      </c>
      <c r="B185" s="1659" t="s">
        <v>1160</v>
      </c>
      <c r="C185" s="1660"/>
      <c r="D185" s="1660"/>
      <c r="E185" s="1660"/>
      <c r="F185" s="1661"/>
      <c r="G185" s="1242" t="s">
        <v>718</v>
      </c>
      <c r="H185" s="1284"/>
      <c r="I185" s="1601">
        <f>BS!D99</f>
        <v>0</v>
      </c>
      <c r="J185" s="1603"/>
      <c r="K185" s="1601">
        <f>BS!E99</f>
        <v>0</v>
      </c>
      <c r="L185" s="1604"/>
    </row>
    <row r="186" spans="1:12" ht="27.75" customHeight="1" x14ac:dyDescent="0.25">
      <c r="A186" s="1228" t="s">
        <v>550</v>
      </c>
      <c r="B186" s="1654" t="s">
        <v>1158</v>
      </c>
      <c r="C186" s="1655"/>
      <c r="D186" s="1655"/>
      <c r="E186" s="1655"/>
      <c r="F186" s="1656"/>
      <c r="G186" s="1241" t="s">
        <v>721</v>
      </c>
      <c r="H186" s="1283"/>
      <c r="I186" s="1569">
        <f>BS!D100</f>
        <v>0</v>
      </c>
      <c r="J186" s="1571"/>
      <c r="K186" s="1569">
        <f>BS!E100</f>
        <v>0</v>
      </c>
      <c r="L186" s="1572"/>
    </row>
    <row r="187" spans="1:12" ht="27.75" customHeight="1" x14ac:dyDescent="0.25">
      <c r="A187" s="1228" t="s">
        <v>574</v>
      </c>
      <c r="B187" s="1654" t="s">
        <v>1157</v>
      </c>
      <c r="C187" s="1655"/>
      <c r="D187" s="1655"/>
      <c r="E187" s="1655"/>
      <c r="F187" s="1656"/>
      <c r="G187" s="1241" t="s">
        <v>723</v>
      </c>
      <c r="H187" s="1283"/>
      <c r="I187" s="1569">
        <f>BS!D101</f>
        <v>474673</v>
      </c>
      <c r="J187" s="1571"/>
      <c r="K187" s="1569">
        <f>BS!E101</f>
        <v>474673</v>
      </c>
      <c r="L187" s="1572"/>
    </row>
    <row r="188" spans="1:12" ht="27.75" customHeight="1" x14ac:dyDescent="0.25">
      <c r="A188" s="1228" t="s">
        <v>716</v>
      </c>
      <c r="B188" s="1654" t="s">
        <v>2873</v>
      </c>
      <c r="C188" s="1655"/>
      <c r="D188" s="1655"/>
      <c r="E188" s="1655"/>
      <c r="F188" s="1656"/>
      <c r="G188" s="1241" t="s">
        <v>726</v>
      </c>
      <c r="H188" s="1283"/>
      <c r="I188" s="1569">
        <f>BS!D102</f>
        <v>0</v>
      </c>
      <c r="J188" s="1571"/>
      <c r="K188" s="1569">
        <f>BS!E102</f>
        <v>0</v>
      </c>
      <c r="L188" s="1572"/>
    </row>
    <row r="189" spans="1:12" ht="27.75" customHeight="1" x14ac:dyDescent="0.25">
      <c r="A189" s="1230" t="s">
        <v>719</v>
      </c>
      <c r="B189" s="1659" t="s">
        <v>2874</v>
      </c>
      <c r="C189" s="1660"/>
      <c r="D189" s="1660"/>
      <c r="E189" s="1660"/>
      <c r="F189" s="1661"/>
      <c r="G189" s="1242" t="s">
        <v>728</v>
      </c>
      <c r="H189" s="1284"/>
      <c r="I189" s="1601">
        <f>BS!D103</f>
        <v>0</v>
      </c>
      <c r="J189" s="1603"/>
      <c r="K189" s="1601">
        <f>BS!E103</f>
        <v>0</v>
      </c>
      <c r="L189" s="1604"/>
    </row>
    <row r="190" spans="1:12" s="1220" customFormat="1" ht="27.75" customHeight="1" thickBot="1" x14ac:dyDescent="0.3">
      <c r="A190" s="1397" t="s">
        <v>532</v>
      </c>
      <c r="B190" s="1662" t="s">
        <v>2875</v>
      </c>
      <c r="C190" s="1663"/>
      <c r="D190" s="1663"/>
      <c r="E190" s="1663"/>
      <c r="F190" s="1664"/>
      <c r="G190" s="1398" t="s">
        <v>730</v>
      </c>
      <c r="H190" s="1399"/>
      <c r="I190" s="1616">
        <f>BS!D104</f>
        <v>0</v>
      </c>
      <c r="J190" s="1665"/>
      <c r="K190" s="1616">
        <f>BS!E104</f>
        <v>0</v>
      </c>
      <c r="L190" s="1618"/>
    </row>
    <row r="191" spans="1:12" s="1220" customFormat="1" ht="27.75" customHeight="1" x14ac:dyDescent="0.15">
      <c r="A191" s="1394" t="s">
        <v>1137</v>
      </c>
      <c r="B191" s="1580" t="s">
        <v>1136</v>
      </c>
      <c r="C191" s="1581"/>
      <c r="D191" s="1581"/>
      <c r="E191" s="1581"/>
      <c r="F191" s="1582"/>
      <c r="G191" s="1395" t="s">
        <v>1135</v>
      </c>
      <c r="H191" s="1396"/>
      <c r="I191" s="1580" t="s">
        <v>1134</v>
      </c>
      <c r="J191" s="1582"/>
      <c r="K191" s="1580" t="s">
        <v>1133</v>
      </c>
      <c r="L191" s="1657"/>
    </row>
    <row r="192" spans="1:12" ht="27.75" customHeight="1" x14ac:dyDescent="0.25">
      <c r="A192" s="1228" t="s">
        <v>724</v>
      </c>
      <c r="B192" s="1654" t="s">
        <v>2876</v>
      </c>
      <c r="C192" s="1655"/>
      <c r="D192" s="1655"/>
      <c r="E192" s="1655"/>
      <c r="F192" s="1656"/>
      <c r="G192" s="1241" t="s">
        <v>732</v>
      </c>
      <c r="H192" s="1283"/>
      <c r="I192" s="1569">
        <f>BS!D105</f>
        <v>0</v>
      </c>
      <c r="J192" s="1571"/>
      <c r="K192" s="1569">
        <f>BS!E105</f>
        <v>0</v>
      </c>
      <c r="L192" s="1572"/>
    </row>
    <row r="193" spans="1:12" ht="27.75" customHeight="1" x14ac:dyDescent="0.25">
      <c r="A193" s="1230" t="s">
        <v>2692</v>
      </c>
      <c r="B193" s="1659" t="s">
        <v>2877</v>
      </c>
      <c r="C193" s="1660"/>
      <c r="D193" s="1660"/>
      <c r="E193" s="1660"/>
      <c r="F193" s="1661"/>
      <c r="G193" s="1242" t="s">
        <v>734</v>
      </c>
      <c r="H193" s="1284"/>
      <c r="I193" s="1601">
        <f>BS!D106</f>
        <v>0</v>
      </c>
      <c r="J193" s="1603"/>
      <c r="K193" s="1601">
        <f>BS!E106</f>
        <v>0</v>
      </c>
      <c r="L193" s="1604"/>
    </row>
    <row r="194" spans="1:12" ht="27.75" customHeight="1" x14ac:dyDescent="0.25">
      <c r="A194" s="1228" t="s">
        <v>532</v>
      </c>
      <c r="B194" s="1659" t="s">
        <v>2878</v>
      </c>
      <c r="C194" s="1660"/>
      <c r="D194" s="1660"/>
      <c r="E194" s="1660"/>
      <c r="F194" s="1661"/>
      <c r="G194" s="1242" t="s">
        <v>736</v>
      </c>
      <c r="H194" s="1284"/>
      <c r="I194" s="1601">
        <f>BS!D107</f>
        <v>0</v>
      </c>
      <c r="J194" s="1603"/>
      <c r="K194" s="1601">
        <f>BS!E107</f>
        <v>0</v>
      </c>
      <c r="L194" s="1604"/>
    </row>
    <row r="195" spans="1:12" ht="27.75" customHeight="1" x14ac:dyDescent="0.25">
      <c r="A195" s="1228" t="s">
        <v>2695</v>
      </c>
      <c r="B195" s="1654" t="s">
        <v>2879</v>
      </c>
      <c r="C195" s="1655"/>
      <c r="D195" s="1655"/>
      <c r="E195" s="1655"/>
      <c r="F195" s="1656"/>
      <c r="G195" s="1241" t="s">
        <v>738</v>
      </c>
      <c r="H195" s="1283"/>
      <c r="I195" s="1569">
        <f>BS!D108</f>
        <v>0</v>
      </c>
      <c r="J195" s="1571"/>
      <c r="K195" s="1569">
        <f>BS!E108</f>
        <v>0</v>
      </c>
      <c r="L195" s="1572"/>
    </row>
    <row r="196" spans="1:12" ht="27.75" customHeight="1" x14ac:dyDescent="0.25">
      <c r="A196" s="1230" t="s">
        <v>2697</v>
      </c>
      <c r="B196" s="1659" t="s">
        <v>2880</v>
      </c>
      <c r="C196" s="1660"/>
      <c r="D196" s="1660"/>
      <c r="E196" s="1660"/>
      <c r="F196" s="1661"/>
      <c r="G196" s="1242" t="s">
        <v>740</v>
      </c>
      <c r="H196" s="1284"/>
      <c r="I196" s="1601">
        <f>BS!D109</f>
        <v>0</v>
      </c>
      <c r="J196" s="1603"/>
      <c r="K196" s="1601">
        <f>BS!E109</f>
        <v>0</v>
      </c>
      <c r="L196" s="1604"/>
    </row>
    <row r="197" spans="1:12" ht="27.75" customHeight="1" x14ac:dyDescent="0.25">
      <c r="A197" s="1230" t="s">
        <v>532</v>
      </c>
      <c r="B197" s="1659" t="s">
        <v>1154</v>
      </c>
      <c r="C197" s="1660"/>
      <c r="D197" s="1660"/>
      <c r="E197" s="1660"/>
      <c r="F197" s="1661"/>
      <c r="G197" s="1242" t="s">
        <v>742</v>
      </c>
      <c r="H197" s="1284"/>
      <c r="I197" s="1601">
        <f>BS!D110</f>
        <v>0</v>
      </c>
      <c r="J197" s="1603"/>
      <c r="K197" s="1601">
        <f>BS!E110</f>
        <v>0</v>
      </c>
      <c r="L197" s="1604"/>
    </row>
    <row r="198" spans="1:12" s="1220" customFormat="1" ht="27.75" customHeight="1" x14ac:dyDescent="0.25">
      <c r="A198" s="1230" t="s">
        <v>535</v>
      </c>
      <c r="B198" s="1659" t="s">
        <v>2881</v>
      </c>
      <c r="C198" s="1660"/>
      <c r="D198" s="1660"/>
      <c r="E198" s="1660"/>
      <c r="F198" s="1661"/>
      <c r="G198" s="1242" t="s">
        <v>743</v>
      </c>
      <c r="H198" s="1284"/>
      <c r="I198" s="1601">
        <f>BS!D111</f>
        <v>0</v>
      </c>
      <c r="J198" s="1603"/>
      <c r="K198" s="1601">
        <f>BS!E111</f>
        <v>0</v>
      </c>
      <c r="L198" s="1604"/>
    </row>
    <row r="199" spans="1:12" ht="27.75" customHeight="1" x14ac:dyDescent="0.25">
      <c r="A199" s="1228" t="s">
        <v>2699</v>
      </c>
      <c r="B199" s="1654" t="s">
        <v>2882</v>
      </c>
      <c r="C199" s="1655"/>
      <c r="D199" s="1655"/>
      <c r="E199" s="1655"/>
      <c r="F199" s="1656"/>
      <c r="G199" s="1241" t="s">
        <v>745</v>
      </c>
      <c r="H199" s="1283"/>
      <c r="I199" s="1569">
        <f>BS!D112</f>
        <v>-607188</v>
      </c>
      <c r="J199" s="1571"/>
      <c r="K199" s="1569">
        <f>BS!E112</f>
        <v>-473681</v>
      </c>
      <c r="L199" s="1572"/>
    </row>
    <row r="200" spans="1:12" ht="27.75" customHeight="1" x14ac:dyDescent="0.25">
      <c r="A200" s="1230" t="s">
        <v>2701</v>
      </c>
      <c r="B200" s="1659" t="s">
        <v>2883</v>
      </c>
      <c r="C200" s="1660"/>
      <c r="D200" s="1660"/>
      <c r="E200" s="1660"/>
      <c r="F200" s="1661"/>
      <c r="G200" s="1242" t="s">
        <v>747</v>
      </c>
      <c r="H200" s="1284"/>
      <c r="I200" s="1601">
        <f>BS!D113</f>
        <v>0</v>
      </c>
      <c r="J200" s="1603"/>
      <c r="K200" s="1601">
        <f>BS!E113</f>
        <v>0</v>
      </c>
      <c r="L200" s="1604"/>
    </row>
    <row r="201" spans="1:12" ht="27.75" customHeight="1" x14ac:dyDescent="0.25">
      <c r="A201" s="1230" t="s">
        <v>532</v>
      </c>
      <c r="B201" s="1659" t="s">
        <v>1146</v>
      </c>
      <c r="C201" s="1660"/>
      <c r="D201" s="1660"/>
      <c r="E201" s="1660"/>
      <c r="F201" s="1661"/>
      <c r="G201" s="1242" t="s">
        <v>749</v>
      </c>
      <c r="H201" s="1284"/>
      <c r="I201" s="1601">
        <f>BS!D114</f>
        <v>-607188</v>
      </c>
      <c r="J201" s="1603"/>
      <c r="K201" s="1601">
        <f>BS!E114</f>
        <v>-473681</v>
      </c>
      <c r="L201" s="1604"/>
    </row>
    <row r="202" spans="1:12" s="1220" customFormat="1" ht="31.5" customHeight="1" x14ac:dyDescent="0.25">
      <c r="A202" s="1228" t="s">
        <v>2702</v>
      </c>
      <c r="B202" s="1654" t="s">
        <v>3040</v>
      </c>
      <c r="C202" s="1655"/>
      <c r="D202" s="1655"/>
      <c r="E202" s="1655"/>
      <c r="F202" s="1656"/>
      <c r="G202" s="1241" t="s">
        <v>751</v>
      </c>
      <c r="H202" s="1283"/>
      <c r="I202" s="1569">
        <f>BS!D115</f>
        <v>-100141</v>
      </c>
      <c r="J202" s="1571"/>
      <c r="K202" s="1569">
        <f>BS!E115</f>
        <v>-133508</v>
      </c>
      <c r="L202" s="1572"/>
    </row>
    <row r="203" spans="1:12" ht="27.75" customHeight="1" x14ac:dyDescent="0.25">
      <c r="A203" s="1228" t="s">
        <v>594</v>
      </c>
      <c r="B203" s="1654" t="s">
        <v>2884</v>
      </c>
      <c r="C203" s="1655"/>
      <c r="D203" s="1655"/>
      <c r="E203" s="1655"/>
      <c r="F203" s="1656"/>
      <c r="G203" s="1241" t="s">
        <v>753</v>
      </c>
      <c r="H203" s="1283"/>
      <c r="I203" s="1569">
        <f>BS!D116</f>
        <v>1721959</v>
      </c>
      <c r="J203" s="1571"/>
      <c r="K203" s="1569">
        <f>BS!E116</f>
        <v>1688229</v>
      </c>
      <c r="L203" s="1572"/>
    </row>
    <row r="204" spans="1:12" ht="27.75" customHeight="1" x14ac:dyDescent="0.25">
      <c r="A204" s="1228" t="s">
        <v>597</v>
      </c>
      <c r="B204" s="1654" t="s">
        <v>2885</v>
      </c>
      <c r="C204" s="1655"/>
      <c r="D204" s="1655"/>
      <c r="E204" s="1655"/>
      <c r="F204" s="1656"/>
      <c r="G204" s="1241" t="s">
        <v>755</v>
      </c>
      <c r="H204" s="1283"/>
      <c r="I204" s="1569">
        <f>BS!D117</f>
        <v>0</v>
      </c>
      <c r="J204" s="1571"/>
      <c r="K204" s="1569">
        <f>BS!E117</f>
        <v>0</v>
      </c>
      <c r="L204" s="1572"/>
    </row>
    <row r="205" spans="1:12" s="1220" customFormat="1" ht="27.75" customHeight="1" x14ac:dyDescent="0.25">
      <c r="A205" s="1228" t="s">
        <v>600</v>
      </c>
      <c r="B205" s="1654" t="s">
        <v>2886</v>
      </c>
      <c r="C205" s="1655"/>
      <c r="D205" s="1655"/>
      <c r="E205" s="1655"/>
      <c r="F205" s="1656"/>
      <c r="G205" s="1241" t="s">
        <v>757</v>
      </c>
      <c r="H205" s="1284"/>
      <c r="I205" s="1601">
        <f>BS!D118</f>
        <v>0</v>
      </c>
      <c r="J205" s="1603"/>
      <c r="K205" s="1601">
        <f>BS!E118</f>
        <v>0</v>
      </c>
      <c r="L205" s="1604"/>
    </row>
    <row r="206" spans="1:12" s="1220" customFormat="1" ht="27.75" customHeight="1" x14ac:dyDescent="0.25">
      <c r="A206" s="1230" t="s">
        <v>2668</v>
      </c>
      <c r="B206" s="1659" t="s">
        <v>2887</v>
      </c>
      <c r="C206" s="1660"/>
      <c r="D206" s="1660"/>
      <c r="E206" s="1660"/>
      <c r="F206" s="1661"/>
      <c r="G206" s="1242" t="s">
        <v>760</v>
      </c>
      <c r="H206" s="1284"/>
      <c r="I206" s="1601">
        <f>BS!D119</f>
        <v>0</v>
      </c>
      <c r="J206" s="1603"/>
      <c r="K206" s="1601">
        <f>BS!E119</f>
        <v>0</v>
      </c>
      <c r="L206" s="1604"/>
    </row>
    <row r="207" spans="1:12" s="1220" customFormat="1" ht="31.5" customHeight="1" x14ac:dyDescent="0.25">
      <c r="A207" s="1230" t="s">
        <v>2669</v>
      </c>
      <c r="B207" s="1659" t="s">
        <v>2888</v>
      </c>
      <c r="C207" s="1660"/>
      <c r="D207" s="1660"/>
      <c r="E207" s="1660"/>
      <c r="F207" s="1661"/>
      <c r="G207" s="1242" t="s">
        <v>763</v>
      </c>
      <c r="H207" s="1284"/>
      <c r="I207" s="1601">
        <f>BS!D120</f>
        <v>0</v>
      </c>
      <c r="J207" s="1603"/>
      <c r="K207" s="1601">
        <f>BS!E120</f>
        <v>0</v>
      </c>
      <c r="L207" s="1604"/>
    </row>
    <row r="208" spans="1:12" ht="27.75" customHeight="1" x14ac:dyDescent="0.25">
      <c r="A208" s="1230" t="s">
        <v>2670</v>
      </c>
      <c r="B208" s="1659" t="s">
        <v>2889</v>
      </c>
      <c r="C208" s="1660"/>
      <c r="D208" s="1660"/>
      <c r="E208" s="1660"/>
      <c r="F208" s="1661"/>
      <c r="G208" s="1242" t="s">
        <v>765</v>
      </c>
      <c r="H208" s="1284"/>
      <c r="I208" s="1601">
        <f>BS!D121</f>
        <v>0</v>
      </c>
      <c r="J208" s="1603"/>
      <c r="K208" s="1601">
        <f>BS!E121</f>
        <v>0</v>
      </c>
      <c r="L208" s="1604"/>
    </row>
    <row r="209" spans="1:12" ht="25.5" customHeight="1" x14ac:dyDescent="0.25">
      <c r="A209" s="1230" t="s">
        <v>532</v>
      </c>
      <c r="B209" s="1659" t="s">
        <v>2851</v>
      </c>
      <c r="C209" s="1660"/>
      <c r="D209" s="1660"/>
      <c r="E209" s="1660"/>
      <c r="F209" s="1661"/>
      <c r="G209" s="1241" t="s">
        <v>767</v>
      </c>
      <c r="H209" s="1283"/>
      <c r="I209" s="1601">
        <f>BS!D122</f>
        <v>0</v>
      </c>
      <c r="J209" s="1603"/>
      <c r="K209" s="1601">
        <f>BS!E122</f>
        <v>0</v>
      </c>
      <c r="L209" s="1604"/>
    </row>
    <row r="210" spans="1:12" ht="27.75" customHeight="1" x14ac:dyDescent="0.25">
      <c r="A210" s="1276" t="s">
        <v>535</v>
      </c>
      <c r="B210" s="1597" t="s">
        <v>2890</v>
      </c>
      <c r="C210" s="1597"/>
      <c r="D210" s="1666"/>
      <c r="E210" s="1666"/>
      <c r="F210" s="1666"/>
      <c r="G210" s="1295" t="s">
        <v>768</v>
      </c>
      <c r="H210" s="1292"/>
      <c r="I210" s="1667">
        <f>BS!D123</f>
        <v>0</v>
      </c>
      <c r="J210" s="1651"/>
      <c r="K210" s="1667">
        <f>BS!E123</f>
        <v>0</v>
      </c>
      <c r="L210" s="1668"/>
    </row>
    <row r="211" spans="1:12" ht="32.25" customHeight="1" x14ac:dyDescent="0.25">
      <c r="A211" s="1232" t="s">
        <v>538</v>
      </c>
      <c r="B211" s="1659" t="s">
        <v>2891</v>
      </c>
      <c r="C211" s="1660"/>
      <c r="D211" s="1660"/>
      <c r="E211" s="1660"/>
      <c r="F211" s="1661"/>
      <c r="G211" s="1242" t="s">
        <v>770</v>
      </c>
      <c r="H211" s="1284"/>
      <c r="I211" s="1601">
        <f>BS!D124</f>
        <v>0</v>
      </c>
      <c r="J211" s="1603"/>
      <c r="K211" s="1601">
        <f>BS!E124</f>
        <v>0</v>
      </c>
      <c r="L211" s="1604"/>
    </row>
    <row r="212" spans="1:12" s="1220" customFormat="1" ht="27.75" customHeight="1" x14ac:dyDescent="0.25">
      <c r="A212" s="1232" t="s">
        <v>541</v>
      </c>
      <c r="B212" s="1659" t="s">
        <v>2892</v>
      </c>
      <c r="C212" s="1660"/>
      <c r="D212" s="1660"/>
      <c r="E212" s="1660"/>
      <c r="F212" s="1661"/>
      <c r="G212" s="1242" t="s">
        <v>772</v>
      </c>
      <c r="H212" s="1284"/>
      <c r="I212" s="1601">
        <f>BS!D125</f>
        <v>0</v>
      </c>
      <c r="J212" s="1603"/>
      <c r="K212" s="1601">
        <f>BS!E125</f>
        <v>0</v>
      </c>
      <c r="L212" s="1604"/>
    </row>
    <row r="213" spans="1:12" ht="27.75" customHeight="1" x14ac:dyDescent="0.25">
      <c r="A213" s="1232" t="s">
        <v>544</v>
      </c>
      <c r="B213" s="1659" t="s">
        <v>1128</v>
      </c>
      <c r="C213" s="1660"/>
      <c r="D213" s="1660"/>
      <c r="E213" s="1660"/>
      <c r="F213" s="1661"/>
      <c r="G213" s="1242" t="s">
        <v>774</v>
      </c>
      <c r="H213" s="1284"/>
      <c r="I213" s="1601">
        <f>BS!D126</f>
        <v>0</v>
      </c>
      <c r="J213" s="1603"/>
      <c r="K213" s="1601">
        <f>BS!E126</f>
        <v>0</v>
      </c>
      <c r="L213" s="1604"/>
    </row>
    <row r="214" spans="1:12" ht="27.75" customHeight="1" x14ac:dyDescent="0.25">
      <c r="A214" s="1232" t="s">
        <v>547</v>
      </c>
      <c r="B214" s="1659" t="s">
        <v>1127</v>
      </c>
      <c r="C214" s="1660"/>
      <c r="D214" s="1660"/>
      <c r="E214" s="1660"/>
      <c r="F214" s="1661"/>
      <c r="G214" s="1242" t="s">
        <v>776</v>
      </c>
      <c r="H214" s="1284"/>
      <c r="I214" s="1601">
        <f>BS!D127</f>
        <v>0</v>
      </c>
      <c r="J214" s="1603"/>
      <c r="K214" s="1601">
        <f>BS!E127</f>
        <v>0</v>
      </c>
      <c r="L214" s="1604"/>
    </row>
    <row r="215" spans="1:12" ht="27.75" customHeight="1" x14ac:dyDescent="0.25">
      <c r="A215" s="1232" t="s">
        <v>568</v>
      </c>
      <c r="B215" s="1659" t="s">
        <v>2893</v>
      </c>
      <c r="C215" s="1660"/>
      <c r="D215" s="1660"/>
      <c r="E215" s="1660"/>
      <c r="F215" s="1661"/>
      <c r="G215" s="1242" t="s">
        <v>778</v>
      </c>
      <c r="H215" s="1284"/>
      <c r="I215" s="1601">
        <f>BS!D128</f>
        <v>0</v>
      </c>
      <c r="J215" s="1603"/>
      <c r="K215" s="1601">
        <f>BS!E128</f>
        <v>0</v>
      </c>
      <c r="L215" s="1604"/>
    </row>
    <row r="216" spans="1:12" ht="27.75" customHeight="1" x14ac:dyDescent="0.25">
      <c r="A216" s="1232" t="s">
        <v>571</v>
      </c>
      <c r="B216" s="1659" t="s">
        <v>1125</v>
      </c>
      <c r="C216" s="1660"/>
      <c r="D216" s="1660"/>
      <c r="E216" s="1660"/>
      <c r="F216" s="1661"/>
      <c r="G216" s="1242" t="s">
        <v>780</v>
      </c>
      <c r="H216" s="1284"/>
      <c r="I216" s="1601">
        <f>BS!D129</f>
        <v>0</v>
      </c>
      <c r="J216" s="1603"/>
      <c r="K216" s="1601">
        <f>BS!E129</f>
        <v>0</v>
      </c>
      <c r="L216" s="1604"/>
    </row>
    <row r="217" spans="1:12" ht="27.75" customHeight="1" x14ac:dyDescent="0.25">
      <c r="A217" s="1232" t="s">
        <v>758</v>
      </c>
      <c r="B217" s="1659" t="s">
        <v>2894</v>
      </c>
      <c r="C217" s="1660"/>
      <c r="D217" s="1660"/>
      <c r="E217" s="1660"/>
      <c r="F217" s="1661"/>
      <c r="G217" s="1242" t="s">
        <v>782</v>
      </c>
      <c r="H217" s="1284"/>
      <c r="I217" s="1601">
        <f>BS!D130</f>
        <v>0</v>
      </c>
      <c r="J217" s="1603"/>
      <c r="K217" s="1601">
        <f>BS!E130</f>
        <v>0</v>
      </c>
      <c r="L217" s="1604"/>
    </row>
    <row r="218" spans="1:12" ht="27.75" customHeight="1" x14ac:dyDescent="0.25">
      <c r="A218" s="1232" t="s">
        <v>761</v>
      </c>
      <c r="B218" s="1659" t="s">
        <v>2895</v>
      </c>
      <c r="C218" s="1660"/>
      <c r="D218" s="1660"/>
      <c r="E218" s="1660"/>
      <c r="F218" s="1661"/>
      <c r="G218" s="1242" t="s">
        <v>784</v>
      </c>
      <c r="H218" s="1284"/>
      <c r="I218" s="1601">
        <f>BS!D131</f>
        <v>0</v>
      </c>
      <c r="J218" s="1603"/>
      <c r="K218" s="1601">
        <f>BS!E131</f>
        <v>0</v>
      </c>
      <c r="L218" s="1604"/>
    </row>
    <row r="219" spans="1:12" ht="27.75" customHeight="1" thickBot="1" x14ac:dyDescent="0.3">
      <c r="A219" s="1400" t="s">
        <v>2711</v>
      </c>
      <c r="B219" s="1662" t="s">
        <v>1123</v>
      </c>
      <c r="C219" s="1663"/>
      <c r="D219" s="1663"/>
      <c r="E219" s="1663"/>
      <c r="F219" s="1664"/>
      <c r="G219" s="1398" t="s">
        <v>786</v>
      </c>
      <c r="H219" s="1399"/>
      <c r="I219" s="1616">
        <f>BS!D132</f>
        <v>0</v>
      </c>
      <c r="J219" s="1665"/>
      <c r="K219" s="1616">
        <f>BS!E132</f>
        <v>0</v>
      </c>
      <c r="L219" s="1618"/>
    </row>
    <row r="220" spans="1:12" ht="27.75" customHeight="1" x14ac:dyDescent="0.15">
      <c r="A220" s="1394" t="s">
        <v>1137</v>
      </c>
      <c r="B220" s="1580" t="s">
        <v>1136</v>
      </c>
      <c r="C220" s="1581"/>
      <c r="D220" s="1581"/>
      <c r="E220" s="1581"/>
      <c r="F220" s="1582"/>
      <c r="G220" s="1395" t="s">
        <v>1135</v>
      </c>
      <c r="H220" s="1396"/>
      <c r="I220" s="1580" t="s">
        <v>1134</v>
      </c>
      <c r="J220" s="1582"/>
      <c r="K220" s="1580" t="s">
        <v>1133</v>
      </c>
      <c r="L220" s="1657"/>
    </row>
    <row r="221" spans="1:12" ht="27.75" customHeight="1" x14ac:dyDescent="0.25">
      <c r="A221" s="1233" t="s">
        <v>613</v>
      </c>
      <c r="B221" s="1654" t="s">
        <v>2896</v>
      </c>
      <c r="C221" s="1655"/>
      <c r="D221" s="1655"/>
      <c r="E221" s="1655"/>
      <c r="F221" s="1656"/>
      <c r="G221" s="1241" t="s">
        <v>789</v>
      </c>
      <c r="H221" s="1283"/>
      <c r="I221" s="1569">
        <f>BS!D133</f>
        <v>0</v>
      </c>
      <c r="J221" s="1571"/>
      <c r="K221" s="1569">
        <f>BS!E133</f>
        <v>0</v>
      </c>
      <c r="L221" s="1572"/>
    </row>
    <row r="222" spans="1:12" ht="27.75" customHeight="1" x14ac:dyDescent="0.25">
      <c r="A222" s="1232" t="s">
        <v>616</v>
      </c>
      <c r="B222" s="1659" t="s">
        <v>2897</v>
      </c>
      <c r="C222" s="1660"/>
      <c r="D222" s="1660"/>
      <c r="E222" s="1660"/>
      <c r="F222" s="1661"/>
      <c r="G222" s="1242" t="s">
        <v>792</v>
      </c>
      <c r="H222" s="1284"/>
      <c r="I222" s="1601">
        <f>BS!D134</f>
        <v>0</v>
      </c>
      <c r="J222" s="1603"/>
      <c r="K222" s="1601">
        <f>BS!E134</f>
        <v>0</v>
      </c>
      <c r="L222" s="1604"/>
    </row>
    <row r="223" spans="1:12" ht="27.75" customHeight="1" x14ac:dyDescent="0.25">
      <c r="A223" s="1232" t="s">
        <v>532</v>
      </c>
      <c r="B223" s="1659" t="s">
        <v>2898</v>
      </c>
      <c r="C223" s="1660"/>
      <c r="D223" s="1660"/>
      <c r="E223" s="1660"/>
      <c r="F223" s="1661"/>
      <c r="G223" s="1242" t="s">
        <v>794</v>
      </c>
      <c r="H223" s="1284"/>
      <c r="I223" s="1601">
        <f>BS!D135</f>
        <v>0</v>
      </c>
      <c r="J223" s="1603"/>
      <c r="K223" s="1601">
        <f>BS!E135</f>
        <v>0</v>
      </c>
      <c r="L223" s="1604"/>
    </row>
    <row r="224" spans="1:12" ht="27.75" customHeight="1" x14ac:dyDescent="0.25">
      <c r="A224" s="1233" t="s">
        <v>631</v>
      </c>
      <c r="B224" s="1654" t="s">
        <v>2899</v>
      </c>
      <c r="C224" s="1655"/>
      <c r="D224" s="1655"/>
      <c r="E224" s="1655"/>
      <c r="F224" s="1656"/>
      <c r="G224" s="1241" t="s">
        <v>796</v>
      </c>
      <c r="H224" s="1283"/>
      <c r="I224" s="1569">
        <f>BS!D136</f>
        <v>0</v>
      </c>
      <c r="J224" s="1571"/>
      <c r="K224" s="1569">
        <f>BS!E136</f>
        <v>0</v>
      </c>
      <c r="L224" s="1572"/>
    </row>
    <row r="225" spans="1:12" ht="27.75" customHeight="1" x14ac:dyDescent="0.25">
      <c r="A225" s="1233" t="s">
        <v>649</v>
      </c>
      <c r="B225" s="1654" t="s">
        <v>2971</v>
      </c>
      <c r="C225" s="1655"/>
      <c r="D225" s="1655"/>
      <c r="E225" s="1655"/>
      <c r="F225" s="1656"/>
      <c r="G225" s="1241" t="s">
        <v>798</v>
      </c>
      <c r="H225" s="1283"/>
      <c r="I225" s="1569">
        <f>BS!D137</f>
        <v>1483311</v>
      </c>
      <c r="J225" s="1571"/>
      <c r="K225" s="1569">
        <f>BS!E137</f>
        <v>1685229</v>
      </c>
      <c r="L225" s="1572"/>
    </row>
    <row r="226" spans="1:12" s="1220" customFormat="1" ht="27.75" customHeight="1" x14ac:dyDescent="0.25">
      <c r="A226" s="1233" t="s">
        <v>652</v>
      </c>
      <c r="B226" s="1654" t="s">
        <v>2900</v>
      </c>
      <c r="C226" s="1655"/>
      <c r="D226" s="1655"/>
      <c r="E226" s="1655"/>
      <c r="F226" s="1656"/>
      <c r="G226" s="1241" t="s">
        <v>800</v>
      </c>
      <c r="H226" s="1284"/>
      <c r="I226" s="1569">
        <f>BS!D138</f>
        <v>20555</v>
      </c>
      <c r="J226" s="1571"/>
      <c r="K226" s="1569">
        <f>BS!E138</f>
        <v>171320</v>
      </c>
      <c r="L226" s="1572"/>
    </row>
    <row r="227" spans="1:12" ht="31.5" customHeight="1" x14ac:dyDescent="0.25">
      <c r="A227" s="1232" t="s">
        <v>2668</v>
      </c>
      <c r="B227" s="1659" t="s">
        <v>2901</v>
      </c>
      <c r="C227" s="1660"/>
      <c r="D227" s="1660"/>
      <c r="E227" s="1660"/>
      <c r="F227" s="1661"/>
      <c r="G227" s="1242" t="s">
        <v>802</v>
      </c>
      <c r="H227" s="1284"/>
      <c r="I227" s="1601">
        <f>BS!D139</f>
        <v>0</v>
      </c>
      <c r="J227" s="1603"/>
      <c r="K227" s="1601">
        <f>BS!E139</f>
        <v>0</v>
      </c>
      <c r="L227" s="1604"/>
    </row>
    <row r="228" spans="1:12" ht="30.75" customHeight="1" x14ac:dyDescent="0.25">
      <c r="A228" s="1232" t="s">
        <v>2669</v>
      </c>
      <c r="B228" s="1659" t="s">
        <v>2902</v>
      </c>
      <c r="C228" s="1660"/>
      <c r="D228" s="1660"/>
      <c r="E228" s="1660"/>
      <c r="F228" s="1661"/>
      <c r="G228" s="1242" t="s">
        <v>804</v>
      </c>
      <c r="H228" s="1284"/>
      <c r="I228" s="1601">
        <f>BS!D140</f>
        <v>0</v>
      </c>
      <c r="J228" s="1603"/>
      <c r="K228" s="1601">
        <f>BS!E140</f>
        <v>0</v>
      </c>
      <c r="L228" s="1604"/>
    </row>
    <row r="229" spans="1:12" ht="31.5" customHeight="1" x14ac:dyDescent="0.25">
      <c r="A229" s="1232" t="s">
        <v>2670</v>
      </c>
      <c r="B229" s="1659" t="s">
        <v>2903</v>
      </c>
      <c r="C229" s="1660"/>
      <c r="D229" s="1660"/>
      <c r="E229" s="1660"/>
      <c r="F229" s="1661"/>
      <c r="G229" s="1242" t="s">
        <v>2716</v>
      </c>
      <c r="H229" s="1284"/>
      <c r="I229" s="1601">
        <f>BS!D141</f>
        <v>20555</v>
      </c>
      <c r="J229" s="1603"/>
      <c r="K229" s="1601">
        <f>BS!E141</f>
        <v>171320</v>
      </c>
      <c r="L229" s="1604"/>
    </row>
    <row r="230" spans="1:12" ht="27.75" customHeight="1" x14ac:dyDescent="0.25">
      <c r="A230" s="1232" t="s">
        <v>532</v>
      </c>
      <c r="B230" s="1659" t="s">
        <v>1120</v>
      </c>
      <c r="C230" s="1660"/>
      <c r="D230" s="1660"/>
      <c r="E230" s="1660"/>
      <c r="F230" s="1661"/>
      <c r="G230" s="1242" t="s">
        <v>2717</v>
      </c>
      <c r="H230" s="1284"/>
      <c r="I230" s="1601">
        <f>BS!D142</f>
        <v>0</v>
      </c>
      <c r="J230" s="1603"/>
      <c r="K230" s="1601">
        <f>BS!E142</f>
        <v>0</v>
      </c>
      <c r="L230" s="1604"/>
    </row>
    <row r="231" spans="1:12" ht="27.75" customHeight="1" x14ac:dyDescent="0.25">
      <c r="A231" s="1232" t="s">
        <v>535</v>
      </c>
      <c r="B231" s="1659" t="s">
        <v>2904</v>
      </c>
      <c r="C231" s="1660"/>
      <c r="D231" s="1660"/>
      <c r="E231" s="1660"/>
      <c r="F231" s="1661"/>
      <c r="G231" s="1242" t="s">
        <v>2718</v>
      </c>
      <c r="H231" s="1284"/>
      <c r="I231" s="1601">
        <f>BS!D143</f>
        <v>0</v>
      </c>
      <c r="J231" s="1603"/>
      <c r="K231" s="1601">
        <f>BS!E143</f>
        <v>0</v>
      </c>
      <c r="L231" s="1604"/>
    </row>
    <row r="232" spans="1:12" ht="30.75" customHeight="1" x14ac:dyDescent="0.25">
      <c r="A232" s="1232" t="s">
        <v>538</v>
      </c>
      <c r="B232" s="1659" t="s">
        <v>2905</v>
      </c>
      <c r="C232" s="1660"/>
      <c r="D232" s="1660"/>
      <c r="E232" s="1660"/>
      <c r="F232" s="1661"/>
      <c r="G232" s="1242" t="s">
        <v>2719</v>
      </c>
      <c r="H232" s="1284"/>
      <c r="I232" s="1601">
        <f>BS!D144</f>
        <v>1026742</v>
      </c>
      <c r="J232" s="1603"/>
      <c r="K232" s="1601">
        <f>BS!E144</f>
        <v>1073489</v>
      </c>
      <c r="L232" s="1604"/>
    </row>
    <row r="233" spans="1:12" ht="27.75" customHeight="1" x14ac:dyDescent="0.25">
      <c r="A233" s="1232" t="s">
        <v>541</v>
      </c>
      <c r="B233" s="1659" t="s">
        <v>2906</v>
      </c>
      <c r="C233" s="1660"/>
      <c r="D233" s="1660"/>
      <c r="E233" s="1660"/>
      <c r="F233" s="1661"/>
      <c r="G233" s="1242" t="s">
        <v>2720</v>
      </c>
      <c r="H233" s="1284"/>
      <c r="I233" s="1601">
        <f>BS!D145</f>
        <v>403675</v>
      </c>
      <c r="J233" s="1603"/>
      <c r="K233" s="1601">
        <f>BS!E145</f>
        <v>403675</v>
      </c>
      <c r="L233" s="1604"/>
    </row>
    <row r="234" spans="1:12" ht="27.75" customHeight="1" x14ac:dyDescent="0.25">
      <c r="A234" s="1232" t="s">
        <v>544</v>
      </c>
      <c r="B234" s="1659" t="s">
        <v>1115</v>
      </c>
      <c r="C234" s="1660"/>
      <c r="D234" s="1660"/>
      <c r="E234" s="1660"/>
      <c r="F234" s="1661"/>
      <c r="G234" s="1242" t="s">
        <v>2721</v>
      </c>
      <c r="H234" s="1284"/>
      <c r="I234" s="1601">
        <f>BS!D146</f>
        <v>5905</v>
      </c>
      <c r="J234" s="1603"/>
      <c r="K234" s="1601">
        <f>BS!E146</f>
        <v>6356</v>
      </c>
      <c r="L234" s="1604"/>
    </row>
    <row r="235" spans="1:12" ht="27.75" customHeight="1" x14ac:dyDescent="0.25">
      <c r="A235" s="1232" t="s">
        <v>547</v>
      </c>
      <c r="B235" s="1659" t="s">
        <v>2907</v>
      </c>
      <c r="C235" s="1660"/>
      <c r="D235" s="1660"/>
      <c r="E235" s="1660"/>
      <c r="F235" s="1661"/>
      <c r="G235" s="1242" t="s">
        <v>2723</v>
      </c>
      <c r="H235" s="1284"/>
      <c r="I235" s="1601">
        <f>BS!D147</f>
        <v>4043</v>
      </c>
      <c r="J235" s="1603"/>
      <c r="K235" s="1601">
        <f>BS!E147</f>
        <v>4301</v>
      </c>
      <c r="L235" s="1604"/>
    </row>
    <row r="236" spans="1:12" s="1220" customFormat="1" ht="27.75" customHeight="1" x14ac:dyDescent="0.25">
      <c r="A236" s="1232" t="s">
        <v>568</v>
      </c>
      <c r="B236" s="1659" t="s">
        <v>2908</v>
      </c>
      <c r="C236" s="1660"/>
      <c r="D236" s="1660"/>
      <c r="E236" s="1660"/>
      <c r="F236" s="1661"/>
      <c r="G236" s="1242" t="s">
        <v>2724</v>
      </c>
      <c r="H236" s="1284"/>
      <c r="I236" s="1601">
        <f>BS!D148</f>
        <v>22229</v>
      </c>
      <c r="J236" s="1603"/>
      <c r="K236" s="1601">
        <f>BS!E148</f>
        <v>25990</v>
      </c>
      <c r="L236" s="1604"/>
    </row>
    <row r="237" spans="1:12" ht="27.75" customHeight="1" x14ac:dyDescent="0.25">
      <c r="A237" s="1232" t="s">
        <v>571</v>
      </c>
      <c r="B237" s="1659" t="s">
        <v>2909</v>
      </c>
      <c r="C237" s="1660"/>
      <c r="D237" s="1660"/>
      <c r="E237" s="1660"/>
      <c r="F237" s="1661"/>
      <c r="G237" s="1242" t="s">
        <v>2726</v>
      </c>
      <c r="H237" s="1284"/>
      <c r="I237" s="1601">
        <f>BS!D149</f>
        <v>0</v>
      </c>
      <c r="J237" s="1603"/>
      <c r="K237" s="1601">
        <f>BS!E149</f>
        <v>0</v>
      </c>
      <c r="L237" s="1604"/>
    </row>
    <row r="238" spans="1:12" ht="27.75" customHeight="1" x14ac:dyDescent="0.25">
      <c r="A238" s="1232" t="s">
        <v>758</v>
      </c>
      <c r="B238" s="1659" t="s">
        <v>2910</v>
      </c>
      <c r="C238" s="1660"/>
      <c r="D238" s="1660"/>
      <c r="E238" s="1660"/>
      <c r="F238" s="1661"/>
      <c r="G238" s="1242" t="s">
        <v>2728</v>
      </c>
      <c r="H238" s="1284"/>
      <c r="I238" s="1601">
        <f>BS!D150</f>
        <v>162</v>
      </c>
      <c r="J238" s="1603"/>
      <c r="K238" s="1601">
        <f>BS!E150</f>
        <v>98</v>
      </c>
      <c r="L238" s="1604"/>
    </row>
    <row r="239" spans="1:12" ht="27.75" customHeight="1" x14ac:dyDescent="0.25">
      <c r="A239" s="1233" t="s">
        <v>787</v>
      </c>
      <c r="B239" s="1654" t="s">
        <v>2911</v>
      </c>
      <c r="C239" s="1655"/>
      <c r="D239" s="1655"/>
      <c r="E239" s="1655"/>
      <c r="F239" s="1656"/>
      <c r="G239" s="1241" t="s">
        <v>2730</v>
      </c>
      <c r="H239" s="1283"/>
      <c r="I239" s="1569">
        <f>BS!D151</f>
        <v>3000</v>
      </c>
      <c r="J239" s="1571"/>
      <c r="K239" s="1569">
        <f>BS!E151</f>
        <v>3000</v>
      </c>
      <c r="L239" s="1572"/>
    </row>
    <row r="240" spans="1:12" s="1220" customFormat="1" ht="27.75" customHeight="1" x14ac:dyDescent="0.25">
      <c r="A240" s="1232" t="s">
        <v>790</v>
      </c>
      <c r="B240" s="1659" t="s">
        <v>2912</v>
      </c>
      <c r="C240" s="1660"/>
      <c r="D240" s="1660"/>
      <c r="E240" s="1660"/>
      <c r="F240" s="1661"/>
      <c r="G240" s="1242" t="s">
        <v>2731</v>
      </c>
      <c r="H240" s="1284"/>
      <c r="I240" s="1601">
        <f>BS!D152</f>
        <v>3000</v>
      </c>
      <c r="J240" s="1603"/>
      <c r="K240" s="1601">
        <f>BS!E152</f>
        <v>3000</v>
      </c>
      <c r="L240" s="1604"/>
    </row>
    <row r="241" spans="1:12" s="1220" customFormat="1" ht="27.75" customHeight="1" x14ac:dyDescent="0.25">
      <c r="A241" s="1232" t="s">
        <v>532</v>
      </c>
      <c r="B241" s="1659" t="s">
        <v>2913</v>
      </c>
      <c r="C241" s="1660"/>
      <c r="D241" s="1660"/>
      <c r="E241" s="1660"/>
      <c r="F241" s="1661"/>
      <c r="G241" s="1242" t="s">
        <v>2732</v>
      </c>
      <c r="H241" s="1284"/>
      <c r="I241" s="1601">
        <f>BS!D153</f>
        <v>0</v>
      </c>
      <c r="J241" s="1603"/>
      <c r="K241" s="1601">
        <f>BS!E153</f>
        <v>0</v>
      </c>
      <c r="L241" s="1604"/>
    </row>
    <row r="242" spans="1:12" s="1220" customFormat="1" ht="27.75" customHeight="1" x14ac:dyDescent="0.25">
      <c r="A242" s="1351" t="s">
        <v>2733</v>
      </c>
      <c r="B242" s="1610" t="s">
        <v>2914</v>
      </c>
      <c r="C242" s="1610"/>
      <c r="D242" s="1671"/>
      <c r="E242" s="1671"/>
      <c r="F242" s="1671"/>
      <c r="G242" s="1296" t="s">
        <v>2734</v>
      </c>
      <c r="H242" s="1297"/>
      <c r="I242" s="1669">
        <f>BS!D154</f>
        <v>0</v>
      </c>
      <c r="J242" s="1670"/>
      <c r="K242" s="1669">
        <f>BS!E154</f>
        <v>0</v>
      </c>
      <c r="L242" s="1672"/>
    </row>
    <row r="243" spans="1:12" s="1220" customFormat="1" ht="27.75" customHeight="1" x14ac:dyDescent="0.25">
      <c r="A243" s="1341" t="s">
        <v>2735</v>
      </c>
      <c r="B243" s="1654" t="s">
        <v>1111</v>
      </c>
      <c r="C243" s="1655"/>
      <c r="D243" s="1655"/>
      <c r="E243" s="1655"/>
      <c r="F243" s="1656"/>
      <c r="G243" s="1241" t="s">
        <v>2736</v>
      </c>
      <c r="H243" s="1283"/>
      <c r="I243" s="1669">
        <f>BS!D155</f>
        <v>235648</v>
      </c>
      <c r="J243" s="1670"/>
      <c r="K243" s="1569">
        <f>BS!E155</f>
        <v>0</v>
      </c>
      <c r="L243" s="1572"/>
    </row>
    <row r="244" spans="1:12" s="1220" customFormat="1" ht="27.75" customHeight="1" x14ac:dyDescent="0.25">
      <c r="A244" s="1341" t="s">
        <v>663</v>
      </c>
      <c r="B244" s="1654" t="s">
        <v>2915</v>
      </c>
      <c r="C244" s="1655"/>
      <c r="D244" s="1655"/>
      <c r="E244" s="1655"/>
      <c r="F244" s="1656"/>
      <c r="G244" s="1241" t="s">
        <v>2738</v>
      </c>
      <c r="H244" s="1283"/>
      <c r="I244" s="1569">
        <f>BS!D156</f>
        <v>4693</v>
      </c>
      <c r="J244" s="1571"/>
      <c r="K244" s="1569">
        <f>BS!E156</f>
        <v>6290</v>
      </c>
      <c r="L244" s="1572"/>
    </row>
    <row r="245" spans="1:12" s="1220" customFormat="1" ht="27.75" customHeight="1" x14ac:dyDescent="0.25">
      <c r="A245" s="1335" t="s">
        <v>666</v>
      </c>
      <c r="B245" s="1659" t="s">
        <v>1106</v>
      </c>
      <c r="C245" s="1660"/>
      <c r="D245" s="1660"/>
      <c r="E245" s="1660"/>
      <c r="F245" s="1661"/>
      <c r="G245" s="1242" t="s">
        <v>2739</v>
      </c>
      <c r="H245" s="1284"/>
      <c r="I245" s="1601">
        <f>BS!D157</f>
        <v>0</v>
      </c>
      <c r="J245" s="1603"/>
      <c r="K245" s="1601">
        <f>BS!E157</f>
        <v>0</v>
      </c>
      <c r="L245" s="1604"/>
    </row>
    <row r="246" spans="1:12" s="1220" customFormat="1" ht="27.75" customHeight="1" x14ac:dyDescent="0.25">
      <c r="A246" s="1335" t="s">
        <v>532</v>
      </c>
      <c r="B246" s="1659" t="s">
        <v>1105</v>
      </c>
      <c r="C246" s="1660"/>
      <c r="D246" s="1660"/>
      <c r="E246" s="1660"/>
      <c r="F246" s="1661"/>
      <c r="G246" s="1242" t="s">
        <v>2740</v>
      </c>
      <c r="H246" s="1284"/>
      <c r="I246" s="1601">
        <f>BS!D158</f>
        <v>4693</v>
      </c>
      <c r="J246" s="1603"/>
      <c r="K246" s="1601">
        <f>BS!E158</f>
        <v>6290</v>
      </c>
      <c r="L246" s="1604"/>
    </row>
    <row r="247" spans="1:12" s="1220" customFormat="1" ht="27.75" customHeight="1" x14ac:dyDescent="0.25">
      <c r="A247" s="1335" t="s">
        <v>535</v>
      </c>
      <c r="B247" s="1659" t="s">
        <v>1104</v>
      </c>
      <c r="C247" s="1660"/>
      <c r="D247" s="1660"/>
      <c r="E247" s="1660"/>
      <c r="F247" s="1661"/>
      <c r="G247" s="1242" t="s">
        <v>2741</v>
      </c>
      <c r="H247" s="1284"/>
      <c r="I247" s="1601">
        <f>BS!D159</f>
        <v>0</v>
      </c>
      <c r="J247" s="1603"/>
      <c r="K247" s="1601">
        <f>BS!E159</f>
        <v>0</v>
      </c>
      <c r="L247" s="1604"/>
    </row>
    <row r="248" spans="1:12" ht="27.75" customHeight="1" thickBot="1" x14ac:dyDescent="0.3">
      <c r="A248" s="1401" t="s">
        <v>538</v>
      </c>
      <c r="B248" s="1662" t="s">
        <v>1103</v>
      </c>
      <c r="C248" s="1663"/>
      <c r="D248" s="1663"/>
      <c r="E248" s="1663"/>
      <c r="F248" s="1664"/>
      <c r="G248" s="1398" t="s">
        <v>2742</v>
      </c>
      <c r="H248" s="1399"/>
      <c r="I248" s="1616">
        <f>BS!D160</f>
        <v>0</v>
      </c>
      <c r="J248" s="1665"/>
      <c r="K248" s="1616">
        <f>BS!E160</f>
        <v>0</v>
      </c>
      <c r="L248" s="1618"/>
    </row>
    <row r="249" spans="1:12" ht="27.75" customHeight="1" x14ac:dyDescent="0.25">
      <c r="A249" s="1223"/>
      <c r="B249" s="1224"/>
      <c r="C249" s="1224"/>
      <c r="D249" s="1234"/>
      <c r="E249" s="1234"/>
      <c r="F249" s="1234"/>
      <c r="G249" s="1225"/>
      <c r="H249" s="1225"/>
      <c r="I249" s="1226"/>
      <c r="J249" s="1226"/>
      <c r="K249" s="1226"/>
      <c r="L249" s="1226"/>
    </row>
    <row r="250" spans="1:12" ht="24.75" customHeight="1" x14ac:dyDescent="0.25"/>
    <row r="251" spans="1:12" ht="24.75" customHeight="1" x14ac:dyDescent="0.25"/>
    <row r="252" spans="1:12" ht="24.75" customHeight="1" x14ac:dyDescent="0.25"/>
  </sheetData>
  <mergeCells count="822">
    <mergeCell ref="B191:F191"/>
    <mergeCell ref="I191:J191"/>
    <mergeCell ref="K191:L191"/>
    <mergeCell ref="B220:F220"/>
    <mergeCell ref="I220:J220"/>
    <mergeCell ref="K220:L220"/>
    <mergeCell ref="K99:L99"/>
    <mergeCell ref="B219:F219"/>
    <mergeCell ref="I219:J219"/>
    <mergeCell ref="K219:L219"/>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37:L37"/>
    <mergeCell ref="A97:A99"/>
    <mergeCell ref="B97:B99"/>
    <mergeCell ref="D97:D99"/>
    <mergeCell ref="E97:J97"/>
    <mergeCell ref="K97:L98"/>
    <mergeCell ref="E98:E99"/>
    <mergeCell ref="F98:G98"/>
    <mergeCell ref="I98:J98"/>
    <mergeCell ref="F99:G99"/>
    <mergeCell ref="I99:J99"/>
    <mergeCell ref="A95:A96"/>
    <mergeCell ref="B95:B96"/>
    <mergeCell ref="D95:D96"/>
    <mergeCell ref="E95:G95"/>
    <mergeCell ref="I95:K95"/>
    <mergeCell ref="E96:G96"/>
    <mergeCell ref="J96:L96"/>
    <mergeCell ref="A93:A94"/>
    <mergeCell ref="B93:B94"/>
    <mergeCell ref="D93:D94"/>
    <mergeCell ref="E93:G93"/>
    <mergeCell ref="I93:K93"/>
    <mergeCell ref="E94:G94"/>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2:F242"/>
    <mergeCell ref="I242:J242"/>
    <mergeCell ref="K242:L242"/>
    <mergeCell ref="B240:F240"/>
    <mergeCell ref="I240:J240"/>
    <mergeCell ref="K240:L240"/>
    <mergeCell ref="B241:F241"/>
    <mergeCell ref="I241:J241"/>
    <mergeCell ref="K241:L241"/>
    <mergeCell ref="B238:F238"/>
    <mergeCell ref="I238:J238"/>
    <mergeCell ref="K238:L238"/>
    <mergeCell ref="B239:F239"/>
    <mergeCell ref="I239:J239"/>
    <mergeCell ref="K239:L239"/>
    <mergeCell ref="B236:F236"/>
    <mergeCell ref="I236:J236"/>
    <mergeCell ref="K236:L236"/>
    <mergeCell ref="B237:F237"/>
    <mergeCell ref="I237:J237"/>
    <mergeCell ref="K237:L237"/>
    <mergeCell ref="B234:F234"/>
    <mergeCell ref="I234:J234"/>
    <mergeCell ref="K234:L234"/>
    <mergeCell ref="B235:F235"/>
    <mergeCell ref="I235:J235"/>
    <mergeCell ref="K235:L235"/>
    <mergeCell ref="B232:F232"/>
    <mergeCell ref="I232:J232"/>
    <mergeCell ref="K232:L232"/>
    <mergeCell ref="B233:F233"/>
    <mergeCell ref="I233:J233"/>
    <mergeCell ref="K233:L233"/>
    <mergeCell ref="B230:F230"/>
    <mergeCell ref="I230:J230"/>
    <mergeCell ref="K230:L230"/>
    <mergeCell ref="B231:F231"/>
    <mergeCell ref="I231:J231"/>
    <mergeCell ref="K231:L231"/>
    <mergeCell ref="B228:F228"/>
    <mergeCell ref="I228:J228"/>
    <mergeCell ref="K228:L228"/>
    <mergeCell ref="B229:F229"/>
    <mergeCell ref="I229:J229"/>
    <mergeCell ref="K229:L229"/>
    <mergeCell ref="B226:F226"/>
    <mergeCell ref="I226:J226"/>
    <mergeCell ref="K226:L226"/>
    <mergeCell ref="B227:F227"/>
    <mergeCell ref="I227:J227"/>
    <mergeCell ref="K227:L227"/>
    <mergeCell ref="B224:F224"/>
    <mergeCell ref="I224:J224"/>
    <mergeCell ref="K224:L224"/>
    <mergeCell ref="B225:F225"/>
    <mergeCell ref="I225:J225"/>
    <mergeCell ref="K225:L225"/>
    <mergeCell ref="B222:F222"/>
    <mergeCell ref="I222:J222"/>
    <mergeCell ref="K222:L222"/>
    <mergeCell ref="B223:F223"/>
    <mergeCell ref="I223:J223"/>
    <mergeCell ref="K223:L223"/>
    <mergeCell ref="B221:F221"/>
    <mergeCell ref="I221:J221"/>
    <mergeCell ref="K221:L221"/>
    <mergeCell ref="B217:F217"/>
    <mergeCell ref="I217:J217"/>
    <mergeCell ref="K217:L217"/>
    <mergeCell ref="B218:F218"/>
    <mergeCell ref="I218:J218"/>
    <mergeCell ref="K218:L218"/>
    <mergeCell ref="K211:L211"/>
    <mergeCell ref="B212:F212"/>
    <mergeCell ref="I212:J212"/>
    <mergeCell ref="K212:L212"/>
    <mergeCell ref="B210:F210"/>
    <mergeCell ref="I210:J210"/>
    <mergeCell ref="K210:L210"/>
    <mergeCell ref="B208:F208"/>
    <mergeCell ref="I208:J208"/>
    <mergeCell ref="K208:L208"/>
    <mergeCell ref="B209:F209"/>
    <mergeCell ref="I209:J209"/>
    <mergeCell ref="K209:L209"/>
    <mergeCell ref="B206:F206"/>
    <mergeCell ref="I206:J206"/>
    <mergeCell ref="K206:L206"/>
    <mergeCell ref="B207:F207"/>
    <mergeCell ref="I207:J207"/>
    <mergeCell ref="K207:L207"/>
    <mergeCell ref="B204:F204"/>
    <mergeCell ref="I204:J204"/>
    <mergeCell ref="K204:L204"/>
    <mergeCell ref="B205:F205"/>
    <mergeCell ref="I205:J205"/>
    <mergeCell ref="K205:L205"/>
    <mergeCell ref="B202:F202"/>
    <mergeCell ref="I202:J202"/>
    <mergeCell ref="K202:L202"/>
    <mergeCell ref="B203:F203"/>
    <mergeCell ref="I203:J203"/>
    <mergeCell ref="K203:L203"/>
    <mergeCell ref="B200:F200"/>
    <mergeCell ref="I200:J200"/>
    <mergeCell ref="K200:L200"/>
    <mergeCell ref="B201:F201"/>
    <mergeCell ref="I201:J201"/>
    <mergeCell ref="K201:L201"/>
    <mergeCell ref="B198:F198"/>
    <mergeCell ref="I198:J198"/>
    <mergeCell ref="K198:L198"/>
    <mergeCell ref="B199:F199"/>
    <mergeCell ref="I199:J199"/>
    <mergeCell ref="K199:L199"/>
    <mergeCell ref="B196:F196"/>
    <mergeCell ref="I196:J196"/>
    <mergeCell ref="K196:L196"/>
    <mergeCell ref="B197:F197"/>
    <mergeCell ref="I197:J197"/>
    <mergeCell ref="K197:L197"/>
    <mergeCell ref="B194:F194"/>
    <mergeCell ref="I194:J194"/>
    <mergeCell ref="K194:L194"/>
    <mergeCell ref="B195:F195"/>
    <mergeCell ref="I195:J195"/>
    <mergeCell ref="K195:L195"/>
    <mergeCell ref="B192:F192"/>
    <mergeCell ref="I192:J192"/>
    <mergeCell ref="K192:L192"/>
    <mergeCell ref="B193:F193"/>
    <mergeCell ref="I193:J193"/>
    <mergeCell ref="K193:L193"/>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7:A158"/>
    <mergeCell ref="B157:B158"/>
    <mergeCell ref="D157:D158"/>
    <mergeCell ref="E157:G157"/>
    <mergeCell ref="I157:K157"/>
    <mergeCell ref="E158:G158"/>
    <mergeCell ref="J158:L158"/>
    <mergeCell ref="A159:A161"/>
    <mergeCell ref="B159:B161"/>
    <mergeCell ref="D159:D161"/>
    <mergeCell ref="E159:J159"/>
    <mergeCell ref="K159:L160"/>
    <mergeCell ref="E160:E161"/>
    <mergeCell ref="F160:G160"/>
    <mergeCell ref="I160:J160"/>
    <mergeCell ref="F161:G161"/>
    <mergeCell ref="I161:J161"/>
    <mergeCell ref="K161:L161"/>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K130:L130"/>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29"/>
    <mergeCell ref="F130:G130"/>
    <mergeCell ref="I130:J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4:A65"/>
    <mergeCell ref="B64:B65"/>
    <mergeCell ref="D64:D65"/>
    <mergeCell ref="E64:G64"/>
    <mergeCell ref="I64:K64"/>
    <mergeCell ref="E65:G65"/>
    <mergeCell ref="J65:L65"/>
    <mergeCell ref="F68:G68"/>
    <mergeCell ref="I68:J68"/>
    <mergeCell ref="A66:A68"/>
    <mergeCell ref="B66:B68"/>
    <mergeCell ref="D66:D68"/>
    <mergeCell ref="E66:J66"/>
    <mergeCell ref="K66:L67"/>
    <mergeCell ref="E67:E68"/>
    <mergeCell ref="F67:G67"/>
    <mergeCell ref="I67:J67"/>
    <mergeCell ref="K68:L68"/>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3:A34"/>
    <mergeCell ref="B33:B34"/>
    <mergeCell ref="D33:D34"/>
    <mergeCell ref="E33:G33"/>
    <mergeCell ref="I33:K33"/>
    <mergeCell ref="E34:G34"/>
    <mergeCell ref="J34:L34"/>
    <mergeCell ref="A35:A37"/>
    <mergeCell ref="B35:B37"/>
    <mergeCell ref="D35:D37"/>
    <mergeCell ref="E35:J35"/>
    <mergeCell ref="K35:L36"/>
    <mergeCell ref="E36:E37"/>
    <mergeCell ref="F36:G36"/>
    <mergeCell ref="I36:J36"/>
    <mergeCell ref="F37:G37"/>
    <mergeCell ref="I37:J37"/>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K6:L6"/>
    <mergeCell ref="A7:A8"/>
    <mergeCell ref="B7:B8"/>
    <mergeCell ref="D7:D8"/>
    <mergeCell ref="E7:G7"/>
    <mergeCell ref="I7:K7"/>
    <mergeCell ref="E8:G8"/>
    <mergeCell ref="J8:L8"/>
    <mergeCell ref="A4:A6"/>
    <mergeCell ref="B4:B6"/>
    <mergeCell ref="D4:D6"/>
    <mergeCell ref="E4:J4"/>
    <mergeCell ref="K4:L5"/>
    <mergeCell ref="E5:E6"/>
    <mergeCell ref="F5:G5"/>
    <mergeCell ref="I5:J5"/>
    <mergeCell ref="F6:G6"/>
    <mergeCell ref="I6:J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5" x14ac:dyDescent="0.25"/>
  <cols>
    <col min="1" max="1" width="24.85546875" customWidth="1"/>
    <col min="2" max="2" width="10.42578125" customWidth="1"/>
    <col min="3" max="4" width="13.42578125" customWidth="1"/>
    <col min="5" max="6" width="11.85546875" customWidth="1"/>
  </cols>
  <sheetData>
    <row r="1" spans="1:7" s="39" customFormat="1" ht="16.5" x14ac:dyDescent="0.3">
      <c r="A1" s="1" t="s">
        <v>7</v>
      </c>
    </row>
    <row r="2" spans="1:7" x14ac:dyDescent="0.25">
      <c r="A2" s="20"/>
      <c r="B2" s="20"/>
      <c r="C2" s="20"/>
      <c r="D2" s="20"/>
      <c r="E2" s="20"/>
      <c r="F2" s="20"/>
      <c r="G2" s="20"/>
    </row>
    <row r="3" spans="1:7" ht="15.75" thickBot="1" x14ac:dyDescent="0.3">
      <c r="A3" s="20" t="s">
        <v>15</v>
      </c>
      <c r="B3" s="20"/>
      <c r="C3" s="20"/>
      <c r="D3" s="20"/>
      <c r="E3" s="20"/>
      <c r="F3" s="20"/>
      <c r="G3" s="20"/>
    </row>
    <row r="4" spans="1:7" ht="44.25" customHeight="1" thickTop="1" thickBot="1" x14ac:dyDescent="0.3">
      <c r="A4" s="1504" t="s">
        <v>16</v>
      </c>
      <c r="B4" s="1505"/>
      <c r="C4" s="1504" t="s">
        <v>10</v>
      </c>
      <c r="D4" s="1505"/>
      <c r="E4" s="1502" t="s">
        <v>11</v>
      </c>
      <c r="F4" s="1502" t="s">
        <v>454</v>
      </c>
      <c r="G4" s="20"/>
    </row>
    <row r="5" spans="1:7" ht="27" customHeight="1" thickTop="1" thickBot="1" x14ac:dyDescent="0.3">
      <c r="A5" s="397" t="s">
        <v>9</v>
      </c>
      <c r="B5" s="21" t="s">
        <v>17</v>
      </c>
      <c r="C5" s="21" t="s">
        <v>13</v>
      </c>
      <c r="D5" s="21" t="s">
        <v>12</v>
      </c>
      <c r="E5" s="1503"/>
      <c r="F5" s="1503"/>
      <c r="G5" s="20"/>
    </row>
    <row r="6" spans="1:7" ht="16.5" thickTop="1" thickBot="1" x14ac:dyDescent="0.3">
      <c r="A6" s="14"/>
      <c r="B6" s="31"/>
      <c r="C6" s="22"/>
      <c r="D6" s="32"/>
      <c r="E6" s="32"/>
      <c r="F6" s="33"/>
      <c r="G6" s="20"/>
    </row>
    <row r="7" spans="1:7" ht="15.75" thickBot="1" x14ac:dyDescent="0.3">
      <c r="A7" s="14"/>
      <c r="B7" s="31"/>
      <c r="C7" s="22"/>
      <c r="D7" s="32"/>
      <c r="E7" s="32"/>
      <c r="F7" s="33"/>
      <c r="G7" s="20"/>
    </row>
    <row r="8" spans="1:7" ht="15.75" thickBot="1" x14ac:dyDescent="0.3">
      <c r="A8" s="14"/>
      <c r="B8" s="31"/>
      <c r="C8" s="22"/>
      <c r="D8" s="32"/>
      <c r="E8" s="32"/>
      <c r="F8" s="33"/>
      <c r="G8" s="20"/>
    </row>
    <row r="9" spans="1:7" ht="15.75" thickBot="1" x14ac:dyDescent="0.3">
      <c r="A9" s="25" t="s">
        <v>14</v>
      </c>
      <c r="B9" s="34" t="s">
        <v>18</v>
      </c>
      <c r="C9" s="26">
        <f>SUM(C6:C8)</f>
        <v>0</v>
      </c>
      <c r="D9" s="35">
        <f>SUM(D6:D8)</f>
        <v>0</v>
      </c>
      <c r="E9" s="35">
        <f t="shared" ref="E9:F9" si="0">SUM(E6:E8)</f>
        <v>0</v>
      </c>
      <c r="F9" s="36">
        <f t="shared" si="0"/>
        <v>0</v>
      </c>
      <c r="G9" s="20"/>
    </row>
    <row r="10" spans="1:7" ht="15.75" thickTop="1" x14ac:dyDescent="0.25">
      <c r="A10" s="37"/>
      <c r="B10" s="37"/>
      <c r="C10" s="37"/>
      <c r="D10" s="37"/>
      <c r="E10" s="37"/>
      <c r="F10" s="37"/>
      <c r="G10" s="37"/>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outlinePr summaryBelow="0" summaryRight="0"/>
  </sheetPr>
  <dimension ref="A1:L66"/>
  <sheetViews>
    <sheetView showGridLines="0" view="pageBreakPreview" zoomScaleNormal="100" zoomScaleSheetLayoutView="100" workbookViewId="0"/>
  </sheetViews>
  <sheetFormatPr defaultRowHeight="10.5" x14ac:dyDescent="0.25"/>
  <cols>
    <col min="1" max="1" width="4.42578125" style="1271" customWidth="1"/>
    <col min="2" max="2" width="15.5703125" style="1271" customWidth="1"/>
    <col min="3" max="3" width="4.85546875" style="1271" customWidth="1"/>
    <col min="4" max="4" width="23.85546875" style="1271" customWidth="1"/>
    <col min="5" max="5" width="0.5703125" style="1271" customWidth="1"/>
    <col min="6" max="6" width="6.42578125" style="1271" customWidth="1"/>
    <col min="7" max="8" width="22.85546875" style="1271" customWidth="1"/>
    <col min="9" max="16384" width="9.140625" style="1271"/>
  </cols>
  <sheetData>
    <row r="1" spans="1:12" s="1212" customFormat="1" ht="15" customHeight="1" x14ac:dyDescent="0.25">
      <c r="A1" s="1211"/>
      <c r="D1" s="1213"/>
      <c r="E1" s="1213"/>
      <c r="F1" s="1213"/>
      <c r="I1" s="1213"/>
      <c r="J1" s="1213"/>
    </row>
    <row r="2" spans="1:12" s="1212" customFormat="1" ht="23.25" customHeight="1" x14ac:dyDescent="0.25">
      <c r="A2" s="1211"/>
      <c r="B2" s="1199" t="s">
        <v>2972</v>
      </c>
      <c r="C2" s="533" t="s">
        <v>1231</v>
      </c>
      <c r="D2" s="1301" t="str">
        <f>'BS-SK Statutory'!E2</f>
        <v xml:space="preserve">  2  0  2  2  5  8  4  0  8  0</v>
      </c>
      <c r="E2" s="589"/>
      <c r="F2" s="1246" t="s">
        <v>1074</v>
      </c>
      <c r="G2" s="1300" t="str">
        <f>'BS-SK Statutory'!J2</f>
        <v xml:space="preserve">  4  4  0  4  0  1  4  8 </v>
      </c>
    </row>
    <row r="3" spans="1:12" s="1212" customFormat="1" ht="2.25" customHeight="1" thickBot="1" x14ac:dyDescent="0.3">
      <c r="A3" s="1211"/>
      <c r="B3" s="1258"/>
      <c r="C3" s="1213"/>
      <c r="D3" s="1213"/>
      <c r="E3" s="1213"/>
    </row>
    <row r="4" spans="1:12" s="1263" customFormat="1" ht="11.25" customHeight="1" x14ac:dyDescent="0.25">
      <c r="A4" s="1259"/>
      <c r="B4" s="1260"/>
      <c r="C4" s="1299"/>
      <c r="D4" s="1299"/>
      <c r="E4" s="1261"/>
      <c r="F4" s="1262"/>
      <c r="G4" s="1575" t="s">
        <v>1299</v>
      </c>
      <c r="H4" s="1686"/>
    </row>
    <row r="5" spans="1:12" s="1263" customFormat="1" ht="33.75" customHeight="1" x14ac:dyDescent="0.15">
      <c r="A5" s="1348" t="s">
        <v>1137</v>
      </c>
      <c r="B5" s="1562" t="s">
        <v>1298</v>
      </c>
      <c r="C5" s="1680"/>
      <c r="D5" s="1680"/>
      <c r="E5" s="1332"/>
      <c r="F5" s="1349" t="s">
        <v>1135</v>
      </c>
      <c r="G5" s="1264" t="s">
        <v>1297</v>
      </c>
      <c r="H5" s="1265" t="s">
        <v>1296</v>
      </c>
    </row>
    <row r="6" spans="1:12" s="1263" customFormat="1" ht="29.65" customHeight="1" x14ac:dyDescent="0.25">
      <c r="A6" s="1233" t="s">
        <v>880</v>
      </c>
      <c r="B6" s="1654" t="s">
        <v>2918</v>
      </c>
      <c r="C6" s="1655"/>
      <c r="D6" s="1655"/>
      <c r="E6" s="1656"/>
      <c r="F6" s="1229" t="s">
        <v>814</v>
      </c>
      <c r="G6" s="1345">
        <f>'P&amp;L'!D9</f>
        <v>1672507.2200000002</v>
      </c>
      <c r="H6" s="1334">
        <f>'P&amp;L'!E9</f>
        <v>1944337.61</v>
      </c>
    </row>
    <row r="7" spans="1:12" s="1263" customFormat="1" ht="29.65" customHeight="1" x14ac:dyDescent="0.25">
      <c r="A7" s="1233" t="s">
        <v>942</v>
      </c>
      <c r="B7" s="1654" t="s">
        <v>2919</v>
      </c>
      <c r="C7" s="1655"/>
      <c r="D7" s="1655"/>
      <c r="E7" s="1656"/>
      <c r="F7" s="1229" t="s">
        <v>817</v>
      </c>
      <c r="G7" s="1345">
        <f>'P&amp;L'!D10</f>
        <v>1787449.4300000004</v>
      </c>
      <c r="H7" s="1266">
        <f>'P&amp;L'!E10</f>
        <v>2105421.06</v>
      </c>
    </row>
    <row r="8" spans="1:12" s="1268" customFormat="1" ht="29.65" customHeight="1" x14ac:dyDescent="0.25">
      <c r="A8" s="1302" t="s">
        <v>877</v>
      </c>
      <c r="B8" s="1659" t="s">
        <v>2920</v>
      </c>
      <c r="C8" s="1660"/>
      <c r="D8" s="1660"/>
      <c r="E8" s="1661"/>
      <c r="F8" s="1231" t="s">
        <v>820</v>
      </c>
      <c r="G8" s="1339">
        <f>'P&amp;L'!D11</f>
        <v>1395959.86</v>
      </c>
      <c r="H8" s="1267">
        <f>'P&amp;L'!E11</f>
        <v>1661485.58</v>
      </c>
    </row>
    <row r="9" spans="1:12" s="1268" customFormat="1" ht="29.65" customHeight="1" x14ac:dyDescent="0.25">
      <c r="A9" s="1302" t="s">
        <v>2746</v>
      </c>
      <c r="B9" s="1659" t="s">
        <v>2921</v>
      </c>
      <c r="C9" s="1660"/>
      <c r="D9" s="1660"/>
      <c r="E9" s="1661"/>
      <c r="F9" s="1231" t="s">
        <v>823</v>
      </c>
      <c r="G9" s="1339">
        <f>'P&amp;L'!D12</f>
        <v>0</v>
      </c>
      <c r="H9" s="1267">
        <f>'P&amp;L'!E12</f>
        <v>0</v>
      </c>
    </row>
    <row r="10" spans="1:12" s="1263" customFormat="1" ht="29.65" customHeight="1" x14ac:dyDescent="0.25">
      <c r="A10" s="1302" t="s">
        <v>2748</v>
      </c>
      <c r="B10" s="1659" t="s">
        <v>2922</v>
      </c>
      <c r="C10" s="1660"/>
      <c r="D10" s="1660"/>
      <c r="E10" s="1661"/>
      <c r="F10" s="1231" t="s">
        <v>826</v>
      </c>
      <c r="G10" s="1339">
        <f>'P&amp;L'!D13</f>
        <v>276547.36</v>
      </c>
      <c r="H10" s="1267">
        <f>'P&amp;L'!E13</f>
        <v>282852.03000000003</v>
      </c>
    </row>
    <row r="11" spans="1:12" s="1263" customFormat="1" ht="29.65" customHeight="1" x14ac:dyDescent="0.25">
      <c r="A11" s="1302" t="s">
        <v>2750</v>
      </c>
      <c r="B11" s="1659" t="s">
        <v>2923</v>
      </c>
      <c r="C11" s="1660"/>
      <c r="D11" s="1660"/>
      <c r="E11" s="1661"/>
      <c r="F11" s="1231" t="s">
        <v>828</v>
      </c>
      <c r="G11" s="1339">
        <f>'P&amp;L'!D14</f>
        <v>0</v>
      </c>
      <c r="H11" s="1267">
        <f>'P&amp;L'!E14</f>
        <v>0</v>
      </c>
    </row>
    <row r="12" spans="1:12" s="1263" customFormat="1" ht="29.65" customHeight="1" x14ac:dyDescent="0.25">
      <c r="A12" s="1302" t="s">
        <v>976</v>
      </c>
      <c r="B12" s="1659" t="s">
        <v>2924</v>
      </c>
      <c r="C12" s="1660"/>
      <c r="D12" s="1660"/>
      <c r="E12" s="1661"/>
      <c r="F12" s="1231" t="s">
        <v>830</v>
      </c>
      <c r="G12" s="1339">
        <f>'P&amp;L'!D15</f>
        <v>39678.870000000003</v>
      </c>
      <c r="H12" s="1267">
        <f>'P&amp;L'!E15</f>
        <v>41278.01</v>
      </c>
    </row>
    <row r="13" spans="1:12" s="1268" customFormat="1" ht="31.5" customHeight="1" x14ac:dyDescent="0.25">
      <c r="A13" s="1302" t="s">
        <v>2751</v>
      </c>
      <c r="B13" s="1659" t="s">
        <v>2925</v>
      </c>
      <c r="C13" s="1660"/>
      <c r="D13" s="1660"/>
      <c r="E13" s="1661"/>
      <c r="F13" s="1231" t="s">
        <v>832</v>
      </c>
      <c r="G13" s="1339">
        <f>'P&amp;L'!D16</f>
        <v>70099.77</v>
      </c>
      <c r="H13" s="1267">
        <f>'P&amp;L'!E16</f>
        <v>98241.8</v>
      </c>
      <c r="L13" s="1263"/>
    </row>
    <row r="14" spans="1:12" s="1263" customFormat="1" ht="29.65" customHeight="1" x14ac:dyDescent="0.25">
      <c r="A14" s="1302" t="s">
        <v>2752</v>
      </c>
      <c r="B14" s="1659" t="s">
        <v>2926</v>
      </c>
      <c r="C14" s="1660"/>
      <c r="D14" s="1660"/>
      <c r="E14" s="1661"/>
      <c r="F14" s="1231" t="s">
        <v>835</v>
      </c>
      <c r="G14" s="1339">
        <f>'P&amp;L'!D17</f>
        <v>5163.57</v>
      </c>
      <c r="H14" s="1267">
        <f>'P&amp;L'!E17</f>
        <v>21563.64</v>
      </c>
    </row>
    <row r="15" spans="1:12" s="1263" customFormat="1" ht="29.65" customHeight="1" x14ac:dyDescent="0.25">
      <c r="A15" s="1303" t="s">
        <v>942</v>
      </c>
      <c r="B15" s="1654" t="s">
        <v>2927</v>
      </c>
      <c r="C15" s="1655"/>
      <c r="D15" s="1655"/>
      <c r="E15" s="1656"/>
      <c r="F15" s="1229" t="s">
        <v>838</v>
      </c>
      <c r="G15" s="1345">
        <f>'P&amp;L'!D18</f>
        <v>1842625.49</v>
      </c>
      <c r="H15" s="1266">
        <f>'P&amp;L'!E18</f>
        <v>2171954.13</v>
      </c>
    </row>
    <row r="16" spans="1:12" s="1268" customFormat="1" ht="29.65" customHeight="1" x14ac:dyDescent="0.25">
      <c r="A16" s="1232" t="s">
        <v>523</v>
      </c>
      <c r="B16" s="1659" t="s">
        <v>2928</v>
      </c>
      <c r="C16" s="1660"/>
      <c r="D16" s="1660"/>
      <c r="E16" s="1661"/>
      <c r="F16" s="1231" t="s">
        <v>840</v>
      </c>
      <c r="G16" s="1339">
        <f>'P&amp;L'!D19</f>
        <v>1303548.22</v>
      </c>
      <c r="H16" s="1267">
        <f>'P&amp;L'!E19</f>
        <v>1545225.45</v>
      </c>
    </row>
    <row r="17" spans="1:8" s="1263" customFormat="1" ht="29.65" customHeight="1" x14ac:dyDescent="0.25">
      <c r="A17" s="1232" t="s">
        <v>594</v>
      </c>
      <c r="B17" s="1659" t="s">
        <v>2929</v>
      </c>
      <c r="C17" s="1660"/>
      <c r="D17" s="1660"/>
      <c r="E17" s="1661"/>
      <c r="F17" s="1231" t="s">
        <v>842</v>
      </c>
      <c r="G17" s="1339">
        <f>'P&amp;L'!D20</f>
        <v>194036.34</v>
      </c>
      <c r="H17" s="1267">
        <f>'P&amp;L'!E20</f>
        <v>232320.53</v>
      </c>
    </row>
    <row r="18" spans="1:8" s="1263" customFormat="1" ht="29.65" customHeight="1" x14ac:dyDescent="0.25">
      <c r="A18" s="1232" t="s">
        <v>663</v>
      </c>
      <c r="B18" s="1659" t="s">
        <v>2930</v>
      </c>
      <c r="C18" s="1660"/>
      <c r="D18" s="1660"/>
      <c r="E18" s="1661"/>
      <c r="F18" s="1231" t="s">
        <v>844</v>
      </c>
      <c r="G18" s="1339">
        <f>'P&amp;L'!D21</f>
        <v>4888</v>
      </c>
      <c r="H18" s="1267">
        <f>'P&amp;L'!E21</f>
        <v>3416.48</v>
      </c>
    </row>
    <row r="19" spans="1:8" s="1263" customFormat="1" ht="29.65" customHeight="1" x14ac:dyDescent="0.25">
      <c r="A19" s="1232" t="s">
        <v>853</v>
      </c>
      <c r="B19" s="1659" t="s">
        <v>1286</v>
      </c>
      <c r="C19" s="1660"/>
      <c r="D19" s="1660"/>
      <c r="E19" s="1661"/>
      <c r="F19" s="1231" t="s">
        <v>846</v>
      </c>
      <c r="G19" s="1339">
        <f>'P&amp;L'!D22</f>
        <v>59431.48</v>
      </c>
      <c r="H19" s="1267">
        <f>'P&amp;L'!E22</f>
        <v>59845.38</v>
      </c>
    </row>
    <row r="20" spans="1:8" s="1263" customFormat="1" ht="29.65" customHeight="1" x14ac:dyDescent="0.25">
      <c r="A20" s="1232" t="s">
        <v>856</v>
      </c>
      <c r="B20" s="1659" t="s">
        <v>2931</v>
      </c>
      <c r="C20" s="1660"/>
      <c r="D20" s="1660"/>
      <c r="E20" s="1661"/>
      <c r="F20" s="1231" t="s">
        <v>849</v>
      </c>
      <c r="G20" s="1339">
        <f>'P&amp;L'!D23</f>
        <v>141302.12999999998</v>
      </c>
      <c r="H20" s="1267">
        <f>'P&amp;L'!E23</f>
        <v>142894.02000000002</v>
      </c>
    </row>
    <row r="21" spans="1:8" s="1263" customFormat="1" ht="29.65" customHeight="1" x14ac:dyDescent="0.25">
      <c r="A21" s="1232" t="s">
        <v>2757</v>
      </c>
      <c r="B21" s="1659" t="s">
        <v>1283</v>
      </c>
      <c r="C21" s="1660"/>
      <c r="D21" s="1660"/>
      <c r="E21" s="1661"/>
      <c r="F21" s="1231" t="s">
        <v>852</v>
      </c>
      <c r="G21" s="1339">
        <f>'P&amp;L'!D24</f>
        <v>101160.01</v>
      </c>
      <c r="H21" s="1267">
        <f>'P&amp;L'!E24</f>
        <v>102049.35</v>
      </c>
    </row>
    <row r="22" spans="1:8" s="1263" customFormat="1" ht="29.65" customHeight="1" x14ac:dyDescent="0.25">
      <c r="A22" s="1232" t="s">
        <v>532</v>
      </c>
      <c r="B22" s="1659" t="s">
        <v>2932</v>
      </c>
      <c r="C22" s="1660"/>
      <c r="D22" s="1660"/>
      <c r="E22" s="1661"/>
      <c r="F22" s="1231" t="s">
        <v>855</v>
      </c>
      <c r="G22" s="1339">
        <f>'P&amp;L'!D25</f>
        <v>0</v>
      </c>
      <c r="H22" s="1267">
        <f>'P&amp;L'!E25</f>
        <v>0</v>
      </c>
    </row>
    <row r="23" spans="1:8" s="1263" customFormat="1" ht="29.65" customHeight="1" x14ac:dyDescent="0.25">
      <c r="A23" s="1232" t="s">
        <v>535</v>
      </c>
      <c r="B23" s="1659" t="s">
        <v>2933</v>
      </c>
      <c r="C23" s="1660"/>
      <c r="D23" s="1660"/>
      <c r="E23" s="1661"/>
      <c r="F23" s="1231" t="s">
        <v>858</v>
      </c>
      <c r="G23" s="1339">
        <f>'P&amp;L'!D26</f>
        <v>35201.54</v>
      </c>
      <c r="H23" s="1267">
        <f>'P&amp;L'!E26</f>
        <v>35551.85</v>
      </c>
    </row>
    <row r="24" spans="1:8" s="1263" customFormat="1" ht="29.65" customHeight="1" x14ac:dyDescent="0.25">
      <c r="A24" s="1232" t="s">
        <v>538</v>
      </c>
      <c r="B24" s="1659" t="s">
        <v>1280</v>
      </c>
      <c r="C24" s="1660"/>
      <c r="D24" s="1660"/>
      <c r="E24" s="1661"/>
      <c r="F24" s="1231" t="s">
        <v>861</v>
      </c>
      <c r="G24" s="1339">
        <f>'P&amp;L'!D27</f>
        <v>4940.58</v>
      </c>
      <c r="H24" s="1267">
        <f>'P&amp;L'!E27</f>
        <v>5292.82</v>
      </c>
    </row>
    <row r="25" spans="1:8" s="1263" customFormat="1" ht="29.65" customHeight="1" x14ac:dyDescent="0.25">
      <c r="A25" s="1232" t="s">
        <v>862</v>
      </c>
      <c r="B25" s="1659" t="s">
        <v>1279</v>
      </c>
      <c r="C25" s="1660"/>
      <c r="D25" s="1660"/>
      <c r="E25" s="1661"/>
      <c r="F25" s="1231" t="s">
        <v>864</v>
      </c>
      <c r="G25" s="1339">
        <f>'P&amp;L'!D28</f>
        <v>3603.03</v>
      </c>
      <c r="H25" s="1267">
        <f>'P&amp;L'!E28</f>
        <v>3209</v>
      </c>
    </row>
    <row r="26" spans="1:8" s="1263" customFormat="1" ht="32.25" customHeight="1" x14ac:dyDescent="0.25">
      <c r="A26" s="1232" t="s">
        <v>865</v>
      </c>
      <c r="B26" s="1687" t="s">
        <v>2934</v>
      </c>
      <c r="C26" s="1688"/>
      <c r="D26" s="1688"/>
      <c r="E26" s="1689"/>
      <c r="F26" s="1231" t="s">
        <v>867</v>
      </c>
      <c r="G26" s="1339">
        <f>'P&amp;L'!D29</f>
        <v>70737.820000000007</v>
      </c>
      <c r="H26" s="1267">
        <f>'P&amp;L'!E29</f>
        <v>69552.399999999994</v>
      </c>
    </row>
    <row r="27" spans="1:8" s="1263" customFormat="1" ht="29.65" customHeight="1" x14ac:dyDescent="0.25">
      <c r="A27" s="1232" t="s">
        <v>2759</v>
      </c>
      <c r="B27" s="1659" t="s">
        <v>2935</v>
      </c>
      <c r="C27" s="1660"/>
      <c r="D27" s="1660"/>
      <c r="E27" s="1661"/>
      <c r="F27" s="1231" t="s">
        <v>870</v>
      </c>
      <c r="G27" s="1339">
        <f>'P&amp;L'!D30</f>
        <v>70737.820000000007</v>
      </c>
      <c r="H27" s="1267">
        <f>'P&amp;L'!E30</f>
        <v>69552.399999999994</v>
      </c>
    </row>
    <row r="28" spans="1:8" s="1263" customFormat="1" ht="32.25" customHeight="1" x14ac:dyDescent="0.25">
      <c r="A28" s="1232" t="s">
        <v>532</v>
      </c>
      <c r="B28" s="1687" t="s">
        <v>2936</v>
      </c>
      <c r="C28" s="1688"/>
      <c r="D28" s="1688"/>
      <c r="E28" s="1689"/>
      <c r="F28" s="1231" t="s">
        <v>873</v>
      </c>
      <c r="G28" s="1339">
        <f>'P&amp;L'!D31</f>
        <v>0</v>
      </c>
      <c r="H28" s="1267">
        <f>'P&amp;L'!E31</f>
        <v>0</v>
      </c>
    </row>
    <row r="29" spans="1:8" s="1263" customFormat="1" ht="29.65" customHeight="1" x14ac:dyDescent="0.25">
      <c r="A29" s="1232" t="s">
        <v>871</v>
      </c>
      <c r="B29" s="1659" t="s">
        <v>2937</v>
      </c>
      <c r="C29" s="1660"/>
      <c r="D29" s="1660"/>
      <c r="E29" s="1661"/>
      <c r="F29" s="1231" t="s">
        <v>876</v>
      </c>
      <c r="G29" s="1339">
        <f>'P&amp;L'!D32</f>
        <v>63866.84</v>
      </c>
      <c r="H29" s="1267">
        <f>'P&amp;L'!E32</f>
        <v>93020.91</v>
      </c>
    </row>
    <row r="30" spans="1:8" s="1263" customFormat="1" ht="29.65" customHeight="1" x14ac:dyDescent="0.25">
      <c r="A30" s="1232" t="s">
        <v>877</v>
      </c>
      <c r="B30" s="1659" t="s">
        <v>2938</v>
      </c>
      <c r="C30" s="1660"/>
      <c r="D30" s="1660"/>
      <c r="E30" s="1661"/>
      <c r="F30" s="1231" t="s">
        <v>879</v>
      </c>
      <c r="G30" s="1339">
        <f>'P&amp;L'!D33</f>
        <v>-3587</v>
      </c>
      <c r="H30" s="1267">
        <f>'P&amp;L'!E33</f>
        <v>12026</v>
      </c>
    </row>
    <row r="31" spans="1:8" s="1268" customFormat="1" ht="33.75" customHeight="1" x14ac:dyDescent="0.25">
      <c r="A31" s="1232" t="s">
        <v>886</v>
      </c>
      <c r="B31" s="1687" t="s">
        <v>2939</v>
      </c>
      <c r="C31" s="1688"/>
      <c r="D31" s="1688"/>
      <c r="E31" s="1689"/>
      <c r="F31" s="1231" t="s">
        <v>882</v>
      </c>
      <c r="G31" s="1339">
        <f>'P&amp;L'!D34</f>
        <v>4798.63</v>
      </c>
      <c r="H31" s="1267">
        <f>'P&amp;L'!E34</f>
        <v>10443.959999999999</v>
      </c>
    </row>
    <row r="32" spans="1:8" s="1263" customFormat="1" ht="29.25" customHeight="1" x14ac:dyDescent="0.25">
      <c r="A32" s="1233" t="s">
        <v>973</v>
      </c>
      <c r="B32" s="1654" t="s">
        <v>2940</v>
      </c>
      <c r="C32" s="1655"/>
      <c r="D32" s="1655"/>
      <c r="E32" s="1656"/>
      <c r="F32" s="1229" t="s">
        <v>885</v>
      </c>
      <c r="G32" s="1345">
        <f>'P&amp;L'!D35</f>
        <v>-55176.05999999959</v>
      </c>
      <c r="H32" s="1266">
        <f>'P&amp;L'!E35</f>
        <v>-66533.069999999832</v>
      </c>
    </row>
    <row r="33" spans="1:8" ht="24.75" customHeight="1" x14ac:dyDescent="0.25">
      <c r="A33" s="1233" t="s">
        <v>880</v>
      </c>
      <c r="B33" s="1654" t="s">
        <v>2941</v>
      </c>
      <c r="C33" s="1655"/>
      <c r="D33" s="1655"/>
      <c r="E33" s="1656"/>
      <c r="F33" s="1229" t="s">
        <v>888</v>
      </c>
      <c r="G33" s="1345">
        <f>'P&amp;L'!D36</f>
        <v>150282.05000000028</v>
      </c>
      <c r="H33" s="1266">
        <f>'P&amp;L'!E36</f>
        <v>144807.78000000026</v>
      </c>
    </row>
    <row r="34" spans="1:8" ht="30.75" customHeight="1" x14ac:dyDescent="0.25">
      <c r="A34" s="1269" t="s">
        <v>942</v>
      </c>
      <c r="B34" s="1693" t="s">
        <v>2942</v>
      </c>
      <c r="C34" s="1694"/>
      <c r="D34" s="1694"/>
      <c r="E34" s="1695"/>
      <c r="F34" s="1344" t="s">
        <v>891</v>
      </c>
      <c r="G34" s="1345">
        <f>'P&amp;L'!D37</f>
        <v>0</v>
      </c>
      <c r="H34" s="1266">
        <f>'P&amp;L'!E37</f>
        <v>0</v>
      </c>
    </row>
    <row r="35" spans="1:8" ht="36.75" customHeight="1" x14ac:dyDescent="0.25">
      <c r="A35" s="1232" t="s">
        <v>2765</v>
      </c>
      <c r="B35" s="1659" t="s">
        <v>2943</v>
      </c>
      <c r="C35" s="1660"/>
      <c r="D35" s="1660"/>
      <c r="E35" s="1661"/>
      <c r="F35" s="1231" t="s">
        <v>894</v>
      </c>
      <c r="G35" s="1339">
        <f>'P&amp;L'!D38</f>
        <v>0</v>
      </c>
      <c r="H35" s="1267">
        <f>'P&amp;L'!E38</f>
        <v>0</v>
      </c>
    </row>
    <row r="36" spans="1:8" ht="30.75" customHeight="1" x14ac:dyDescent="0.25">
      <c r="A36" s="1232" t="s">
        <v>2766</v>
      </c>
      <c r="B36" s="1659" t="s">
        <v>2944</v>
      </c>
      <c r="C36" s="1660"/>
      <c r="D36" s="1660"/>
      <c r="E36" s="1661"/>
      <c r="F36" s="1231" t="s">
        <v>897</v>
      </c>
      <c r="G36" s="1339">
        <f>'P&amp;L'!D39</f>
        <v>0</v>
      </c>
      <c r="H36" s="1267">
        <f>'P&amp;L'!E39</f>
        <v>0</v>
      </c>
    </row>
    <row r="37" spans="1:8" ht="30" customHeight="1" x14ac:dyDescent="0.25">
      <c r="A37" s="1232" t="s">
        <v>2768</v>
      </c>
      <c r="B37" s="1659" t="s">
        <v>2945</v>
      </c>
      <c r="C37" s="1660"/>
      <c r="D37" s="1660"/>
      <c r="E37" s="1661"/>
      <c r="F37" s="1231" t="s">
        <v>900</v>
      </c>
      <c r="G37" s="1339">
        <f>'P&amp;L'!D40</f>
        <v>0</v>
      </c>
      <c r="H37" s="1267">
        <f>'P&amp;L'!E40</f>
        <v>0</v>
      </c>
    </row>
    <row r="38" spans="1:8" ht="33.75" customHeight="1" x14ac:dyDescent="0.25">
      <c r="A38" s="1232" t="s">
        <v>532</v>
      </c>
      <c r="B38" s="1659" t="s">
        <v>2946</v>
      </c>
      <c r="C38" s="1660"/>
      <c r="D38" s="1660"/>
      <c r="E38" s="1661"/>
      <c r="F38" s="1231" t="s">
        <v>903</v>
      </c>
      <c r="G38" s="1339">
        <f>'P&amp;L'!D41</f>
        <v>0</v>
      </c>
      <c r="H38" s="1267">
        <f>'P&amp;L'!E41</f>
        <v>0</v>
      </c>
    </row>
    <row r="39" spans="1:8" ht="22.5" customHeight="1" x14ac:dyDescent="0.25">
      <c r="A39" s="1232" t="s">
        <v>535</v>
      </c>
      <c r="B39" s="1659" t="s">
        <v>2947</v>
      </c>
      <c r="C39" s="1660"/>
      <c r="D39" s="1660"/>
      <c r="E39" s="1661"/>
      <c r="F39" s="1231" t="s">
        <v>906</v>
      </c>
      <c r="G39" s="1339">
        <f>'P&amp;L'!D42</f>
        <v>0</v>
      </c>
      <c r="H39" s="1267">
        <f>'P&amp;L'!E42</f>
        <v>0</v>
      </c>
    </row>
    <row r="40" spans="1:8" ht="30.75" customHeight="1" x14ac:dyDescent="0.25">
      <c r="A40" s="1232" t="s">
        <v>2769</v>
      </c>
      <c r="B40" s="1659" t="s">
        <v>2948</v>
      </c>
      <c r="C40" s="1660"/>
      <c r="D40" s="1660"/>
      <c r="E40" s="1661"/>
      <c r="F40" s="1231" t="s">
        <v>909</v>
      </c>
      <c r="G40" s="1339">
        <f>'P&amp;L'!D43</f>
        <v>0</v>
      </c>
      <c r="H40" s="1267">
        <f>'P&amp;L'!E43</f>
        <v>0</v>
      </c>
    </row>
    <row r="41" spans="1:8" ht="30" customHeight="1" x14ac:dyDescent="0.25">
      <c r="A41" s="1232" t="s">
        <v>2771</v>
      </c>
      <c r="B41" s="1659" t="s">
        <v>2949</v>
      </c>
      <c r="C41" s="1660"/>
      <c r="D41" s="1660"/>
      <c r="E41" s="1661"/>
      <c r="F41" s="1231" t="s">
        <v>912</v>
      </c>
      <c r="G41" s="1339">
        <f>'P&amp;L'!D44</f>
        <v>0</v>
      </c>
      <c r="H41" s="1267">
        <f>'P&amp;L'!E44</f>
        <v>0</v>
      </c>
    </row>
    <row r="42" spans="1:8" ht="32.25" customHeight="1" x14ac:dyDescent="0.25">
      <c r="A42" s="1232" t="s">
        <v>532</v>
      </c>
      <c r="B42" s="1659" t="s">
        <v>2950</v>
      </c>
      <c r="C42" s="1660"/>
      <c r="D42" s="1660"/>
      <c r="E42" s="1661"/>
      <c r="F42" s="1231" t="s">
        <v>915</v>
      </c>
      <c r="G42" s="1339">
        <f>'P&amp;L'!D45</f>
        <v>0</v>
      </c>
      <c r="H42" s="1267">
        <f>'P&amp;L'!E45</f>
        <v>0</v>
      </c>
    </row>
    <row r="43" spans="1:8" ht="24" customHeight="1" x14ac:dyDescent="0.25">
      <c r="A43" s="1232" t="s">
        <v>535</v>
      </c>
      <c r="B43" s="1659" t="s">
        <v>2951</v>
      </c>
      <c r="C43" s="1660"/>
      <c r="D43" s="1660"/>
      <c r="E43" s="1661"/>
      <c r="F43" s="1231" t="s">
        <v>918</v>
      </c>
      <c r="G43" s="1339">
        <f>'P&amp;L'!D46</f>
        <v>0</v>
      </c>
      <c r="H43" s="1267">
        <f>'P&amp;L'!E46</f>
        <v>0</v>
      </c>
    </row>
    <row r="44" spans="1:8" ht="26.25" customHeight="1" x14ac:dyDescent="0.25">
      <c r="A44" s="1232" t="s">
        <v>2773</v>
      </c>
      <c r="B44" s="1659" t="s">
        <v>2952</v>
      </c>
      <c r="C44" s="1660"/>
      <c r="D44" s="1660"/>
      <c r="E44" s="1661"/>
      <c r="F44" s="1231" t="s">
        <v>921</v>
      </c>
      <c r="G44" s="1339">
        <f>'P&amp;L'!D47</f>
        <v>0</v>
      </c>
      <c r="H44" s="1267">
        <f>'P&amp;L'!E47</f>
        <v>0</v>
      </c>
    </row>
    <row r="45" spans="1:8" ht="24.75" customHeight="1" x14ac:dyDescent="0.25">
      <c r="A45" s="1232" t="s">
        <v>2775</v>
      </c>
      <c r="B45" s="1659" t="s">
        <v>2953</v>
      </c>
      <c r="C45" s="1660"/>
      <c r="D45" s="1660"/>
      <c r="E45" s="1661"/>
      <c r="F45" s="1231" t="s">
        <v>924</v>
      </c>
      <c r="G45" s="1339">
        <f>'P&amp;L'!D48</f>
        <v>0</v>
      </c>
      <c r="H45" s="1267">
        <f>'P&amp;L'!E48</f>
        <v>0</v>
      </c>
    </row>
    <row r="46" spans="1:8" ht="27" customHeight="1" x14ac:dyDescent="0.25">
      <c r="A46" s="1232" t="s">
        <v>532</v>
      </c>
      <c r="B46" s="1659" t="s">
        <v>2954</v>
      </c>
      <c r="C46" s="1660"/>
      <c r="D46" s="1660"/>
      <c r="E46" s="1661"/>
      <c r="F46" s="1231" t="s">
        <v>927</v>
      </c>
      <c r="G46" s="1339">
        <f>'P&amp;L'!D49</f>
        <v>0</v>
      </c>
      <c r="H46" s="1267">
        <f>'P&amp;L'!E49</f>
        <v>0</v>
      </c>
    </row>
    <row r="47" spans="1:8" ht="29.25" customHeight="1" x14ac:dyDescent="0.25">
      <c r="A47" s="1232" t="s">
        <v>2777</v>
      </c>
      <c r="B47" s="1659" t="s">
        <v>1256</v>
      </c>
      <c r="C47" s="1660"/>
      <c r="D47" s="1660"/>
      <c r="E47" s="1661"/>
      <c r="F47" s="1231" t="s">
        <v>930</v>
      </c>
      <c r="G47" s="1339">
        <f>'P&amp;L'!D50</f>
        <v>0</v>
      </c>
      <c r="H47" s="1267">
        <f>'P&amp;L'!E50</f>
        <v>0</v>
      </c>
    </row>
    <row r="48" spans="1:8" ht="27.75" customHeight="1" x14ac:dyDescent="0.25">
      <c r="A48" s="1232" t="s">
        <v>2778</v>
      </c>
      <c r="B48" s="1659" t="s">
        <v>2955</v>
      </c>
      <c r="C48" s="1660"/>
      <c r="D48" s="1660"/>
      <c r="E48" s="1661"/>
      <c r="F48" s="1231" t="s">
        <v>933</v>
      </c>
      <c r="G48" s="1339">
        <f>'P&amp;L'!D51</f>
        <v>0</v>
      </c>
      <c r="H48" s="1267">
        <f>'P&amp;L'!E51</f>
        <v>0</v>
      </c>
    </row>
    <row r="49" spans="1:8" ht="27.75" customHeight="1" x14ac:dyDescent="0.25">
      <c r="A49" s="1232" t="s">
        <v>2779</v>
      </c>
      <c r="B49" s="1659" t="s">
        <v>1254</v>
      </c>
      <c r="C49" s="1660"/>
      <c r="D49" s="1660"/>
      <c r="E49" s="1661"/>
      <c r="F49" s="1231" t="s">
        <v>936</v>
      </c>
      <c r="G49" s="1339">
        <f>'P&amp;L'!D52</f>
        <v>0</v>
      </c>
      <c r="H49" s="1267">
        <f>'P&amp;L'!E52</f>
        <v>0</v>
      </c>
    </row>
    <row r="50" spans="1:8" ht="27.75" customHeight="1" x14ac:dyDescent="0.25">
      <c r="A50" s="1233" t="s">
        <v>942</v>
      </c>
      <c r="B50" s="1654" t="s">
        <v>2956</v>
      </c>
      <c r="C50" s="1655"/>
      <c r="D50" s="1655"/>
      <c r="E50" s="1656"/>
      <c r="F50" s="1229" t="s">
        <v>939</v>
      </c>
      <c r="G50" s="1345">
        <f>'P&amp;L'!D53</f>
        <v>42085.25</v>
      </c>
      <c r="H50" s="1266">
        <f>'P&amp;L'!E53</f>
        <v>66973.210000000006</v>
      </c>
    </row>
    <row r="51" spans="1:8" s="1273" customFormat="1" ht="29.25" customHeight="1" x14ac:dyDescent="0.25">
      <c r="A51" s="1272" t="s">
        <v>904</v>
      </c>
      <c r="B51" s="1699" t="s">
        <v>1268</v>
      </c>
      <c r="C51" s="1700"/>
      <c r="D51" s="1700"/>
      <c r="E51" s="1701"/>
      <c r="F51" s="1231" t="s">
        <v>941</v>
      </c>
      <c r="G51" s="1339">
        <f>'P&amp;L'!D54</f>
        <v>0</v>
      </c>
      <c r="H51" s="1267">
        <f>'P&amp;L'!E54</f>
        <v>0</v>
      </c>
    </row>
    <row r="52" spans="1:8" s="1273" customFormat="1" ht="29.25" customHeight="1" x14ac:dyDescent="0.25">
      <c r="A52" s="1272" t="s">
        <v>910</v>
      </c>
      <c r="B52" s="1690" t="s">
        <v>2957</v>
      </c>
      <c r="C52" s="1691"/>
      <c r="D52" s="1691"/>
      <c r="E52" s="1692"/>
      <c r="F52" s="1231" t="s">
        <v>944</v>
      </c>
      <c r="G52" s="1339">
        <f>'P&amp;L'!D55</f>
        <v>0</v>
      </c>
      <c r="H52" s="1267">
        <f>'P&amp;L'!E55</f>
        <v>0</v>
      </c>
    </row>
    <row r="53" spans="1:8" ht="30.75" customHeight="1" x14ac:dyDescent="0.25">
      <c r="A53" s="1232" t="s">
        <v>913</v>
      </c>
      <c r="B53" s="1659" t="s">
        <v>2958</v>
      </c>
      <c r="C53" s="1660"/>
      <c r="D53" s="1660"/>
      <c r="E53" s="1661"/>
      <c r="F53" s="1231" t="s">
        <v>947</v>
      </c>
      <c r="G53" s="1339">
        <f>'P&amp;L'!D56</f>
        <v>0</v>
      </c>
      <c r="H53" s="1267">
        <f>'P&amp;L'!E56</f>
        <v>0</v>
      </c>
    </row>
    <row r="54" spans="1:8" ht="28.5" customHeight="1" x14ac:dyDescent="0.25">
      <c r="A54" s="1274" t="s">
        <v>919</v>
      </c>
      <c r="B54" s="1659" t="s">
        <v>2959</v>
      </c>
      <c r="C54" s="1660"/>
      <c r="D54" s="1660"/>
      <c r="E54" s="1661"/>
      <c r="F54" s="1231" t="s">
        <v>950</v>
      </c>
      <c r="G54" s="1339">
        <f>'P&amp;L'!D57</f>
        <v>40954</v>
      </c>
      <c r="H54" s="1267">
        <f>'P&amp;L'!E57</f>
        <v>62487</v>
      </c>
    </row>
    <row r="55" spans="1:8" ht="28.5" customHeight="1" x14ac:dyDescent="0.25">
      <c r="A55" s="1232" t="s">
        <v>2783</v>
      </c>
      <c r="B55" s="1659" t="s">
        <v>2960</v>
      </c>
      <c r="C55" s="1660"/>
      <c r="D55" s="1660"/>
      <c r="E55" s="1661"/>
      <c r="F55" s="1231" t="s">
        <v>952</v>
      </c>
      <c r="G55" s="1339">
        <f>'P&amp;L'!D58</f>
        <v>0</v>
      </c>
      <c r="H55" s="1267">
        <f>'P&amp;L'!E58</f>
        <v>0</v>
      </c>
    </row>
    <row r="56" spans="1:8" s="1273" customFormat="1" ht="31.5" customHeight="1" x14ac:dyDescent="0.25">
      <c r="A56" s="1272" t="s">
        <v>532</v>
      </c>
      <c r="B56" s="1690" t="s">
        <v>2961</v>
      </c>
      <c r="C56" s="1691"/>
      <c r="D56" s="1691"/>
      <c r="E56" s="1692"/>
      <c r="F56" s="1231" t="s">
        <v>954</v>
      </c>
      <c r="G56" s="1339">
        <f>'P&amp;L'!D59</f>
        <v>40954</v>
      </c>
      <c r="H56" s="1267">
        <f>'P&amp;L'!E59</f>
        <v>62487</v>
      </c>
    </row>
    <row r="57" spans="1:8" ht="29.25" customHeight="1" x14ac:dyDescent="0.25">
      <c r="A57" s="1232" t="s">
        <v>925</v>
      </c>
      <c r="B57" s="1659" t="s">
        <v>1255</v>
      </c>
      <c r="C57" s="1660"/>
      <c r="D57" s="1660"/>
      <c r="E57" s="1661"/>
      <c r="F57" s="1231" t="s">
        <v>957</v>
      </c>
      <c r="G57" s="1339">
        <f>'P&amp;L'!D60</f>
        <v>0</v>
      </c>
      <c r="H57" s="1267">
        <f>'P&amp;L'!E60</f>
        <v>0</v>
      </c>
    </row>
    <row r="58" spans="1:8" ht="28.5" customHeight="1" x14ac:dyDescent="0.25">
      <c r="A58" s="1232" t="s">
        <v>931</v>
      </c>
      <c r="B58" s="1659" t="s">
        <v>2962</v>
      </c>
      <c r="C58" s="1660"/>
      <c r="D58" s="1660"/>
      <c r="E58" s="1661"/>
      <c r="F58" s="1231" t="s">
        <v>960</v>
      </c>
      <c r="G58" s="1339">
        <f>'P&amp;L'!D61</f>
        <v>0</v>
      </c>
      <c r="H58" s="1267">
        <f>'P&amp;L'!E61</f>
        <v>0</v>
      </c>
    </row>
    <row r="59" spans="1:8" ht="30.75" customHeight="1" x14ac:dyDescent="0.25">
      <c r="A59" s="1232" t="s">
        <v>2785</v>
      </c>
      <c r="B59" s="1659" t="s">
        <v>2963</v>
      </c>
      <c r="C59" s="1660"/>
      <c r="D59" s="1660"/>
      <c r="E59" s="1661"/>
      <c r="F59" s="1231" t="s">
        <v>962</v>
      </c>
      <c r="G59" s="1339">
        <f>'P&amp;L'!D62</f>
        <v>1131.25</v>
      </c>
      <c r="H59" s="1267">
        <f>'P&amp;L'!E62</f>
        <v>4486.21</v>
      </c>
    </row>
    <row r="60" spans="1:8" ht="27.75" customHeight="1" x14ac:dyDescent="0.25">
      <c r="A60" s="1233" t="s">
        <v>973</v>
      </c>
      <c r="B60" s="1654" t="s">
        <v>2964</v>
      </c>
      <c r="C60" s="1655"/>
      <c r="D60" s="1655"/>
      <c r="E60" s="1656"/>
      <c r="F60" s="1229" t="s">
        <v>965</v>
      </c>
      <c r="G60" s="1345">
        <f>'P&amp;L'!D63</f>
        <v>-42085.25</v>
      </c>
      <c r="H60" s="1266">
        <f>'P&amp;L'!E63</f>
        <v>-66973.210000000006</v>
      </c>
    </row>
    <row r="61" spans="1:8" ht="27.75" customHeight="1" x14ac:dyDescent="0.25">
      <c r="A61" s="1275" t="s">
        <v>2787</v>
      </c>
      <c r="B61" s="1654" t="s">
        <v>2965</v>
      </c>
      <c r="C61" s="1655"/>
      <c r="D61" s="1655"/>
      <c r="E61" s="1656"/>
      <c r="F61" s="1229" t="s">
        <v>968</v>
      </c>
      <c r="G61" s="1345">
        <f>'P&amp;L'!D64</f>
        <v>-97261.30999999959</v>
      </c>
      <c r="H61" s="1266">
        <f>'P&amp;L'!E64</f>
        <v>-133506.27999999985</v>
      </c>
    </row>
    <row r="62" spans="1:8" ht="27.75" customHeight="1" x14ac:dyDescent="0.25">
      <c r="A62" s="1232" t="s">
        <v>2789</v>
      </c>
      <c r="B62" s="1659" t="s">
        <v>2966</v>
      </c>
      <c r="C62" s="1660"/>
      <c r="D62" s="1660"/>
      <c r="E62" s="1661"/>
      <c r="F62" s="1231" t="s">
        <v>970</v>
      </c>
      <c r="G62" s="1339">
        <f>'P&amp;L'!D65</f>
        <v>2880</v>
      </c>
      <c r="H62" s="1267">
        <f>'P&amp;L'!E65</f>
        <v>0.02</v>
      </c>
    </row>
    <row r="63" spans="1:8" s="1273" customFormat="1" ht="27.75" customHeight="1" x14ac:dyDescent="0.25">
      <c r="A63" s="1276" t="s">
        <v>2791</v>
      </c>
      <c r="B63" s="1659" t="s">
        <v>2967</v>
      </c>
      <c r="C63" s="1660"/>
      <c r="D63" s="1660"/>
      <c r="E63" s="1661"/>
      <c r="F63" s="1338" t="s">
        <v>972</v>
      </c>
      <c r="G63" s="1339">
        <f>'P&amp;L'!D66</f>
        <v>2880</v>
      </c>
      <c r="H63" s="1267">
        <f>'P&amp;L'!E66</f>
        <v>0.02</v>
      </c>
    </row>
    <row r="64" spans="1:8" s="1273" customFormat="1" ht="27.75" customHeight="1" x14ac:dyDescent="0.25">
      <c r="A64" s="1232" t="s">
        <v>532</v>
      </c>
      <c r="B64" s="1659" t="s">
        <v>2968</v>
      </c>
      <c r="C64" s="1660"/>
      <c r="D64" s="1660"/>
      <c r="E64" s="1661"/>
      <c r="F64" s="1231" t="s">
        <v>975</v>
      </c>
      <c r="G64" s="1339">
        <f>'P&amp;L'!D67</f>
        <v>0</v>
      </c>
      <c r="H64" s="1267">
        <f>'P&amp;L'!E67</f>
        <v>0</v>
      </c>
    </row>
    <row r="65" spans="1:8" ht="27.75" customHeight="1" x14ac:dyDescent="0.25">
      <c r="A65" s="1232" t="s">
        <v>945</v>
      </c>
      <c r="B65" s="1659" t="s">
        <v>2969</v>
      </c>
      <c r="C65" s="1660"/>
      <c r="D65" s="1660"/>
      <c r="E65" s="1661"/>
      <c r="F65" s="1231" t="s">
        <v>978</v>
      </c>
      <c r="G65" s="1339">
        <f>'P&amp;L'!D68</f>
        <v>0</v>
      </c>
      <c r="H65" s="1267">
        <f>'P&amp;L'!E68</f>
        <v>0</v>
      </c>
    </row>
    <row r="66" spans="1:8" s="1273" customFormat="1" ht="33" customHeight="1" thickBot="1" x14ac:dyDescent="0.3">
      <c r="A66" s="1402" t="s">
        <v>2787</v>
      </c>
      <c r="B66" s="1696" t="s">
        <v>2970</v>
      </c>
      <c r="C66" s="1697"/>
      <c r="D66" s="1697"/>
      <c r="E66" s="1698"/>
      <c r="F66" s="1403" t="s">
        <v>980</v>
      </c>
      <c r="G66" s="1404">
        <f>'P&amp;L'!D69</f>
        <v>-100141.30999999959</v>
      </c>
      <c r="H66" s="1405">
        <f>'P&amp;L'!E69</f>
        <v>-133506.29999999984</v>
      </c>
    </row>
  </sheetData>
  <mergeCells count="63">
    <mergeCell ref="B34:E34"/>
    <mergeCell ref="B65:E65"/>
    <mergeCell ref="B66:E66"/>
    <mergeCell ref="B59:E59"/>
    <mergeCell ref="B60:E60"/>
    <mergeCell ref="B61:E61"/>
    <mergeCell ref="B62:E62"/>
    <mergeCell ref="B63:E63"/>
    <mergeCell ref="B64:E64"/>
    <mergeCell ref="B57:E57"/>
    <mergeCell ref="B58:E58"/>
    <mergeCell ref="B47:E47"/>
    <mergeCell ref="B48:E48"/>
    <mergeCell ref="B49:E49"/>
    <mergeCell ref="B50:E50"/>
    <mergeCell ref="B51:E51"/>
    <mergeCell ref="B29:E29"/>
    <mergeCell ref="B30:E30"/>
    <mergeCell ref="B31:E31"/>
    <mergeCell ref="B32:E32"/>
    <mergeCell ref="B33:E33"/>
    <mergeCell ref="B52:E52"/>
    <mergeCell ref="B53:E53"/>
    <mergeCell ref="B54:E54"/>
    <mergeCell ref="B55:E55"/>
    <mergeCell ref="B56:E56"/>
    <mergeCell ref="B24:E24"/>
    <mergeCell ref="B25:E25"/>
    <mergeCell ref="B26:E26"/>
    <mergeCell ref="B27:E27"/>
    <mergeCell ref="B28:E28"/>
    <mergeCell ref="B19:E19"/>
    <mergeCell ref="B20:E20"/>
    <mergeCell ref="B21:E21"/>
    <mergeCell ref="B22:E22"/>
    <mergeCell ref="B46:E46"/>
    <mergeCell ref="B36:E36"/>
    <mergeCell ref="B37:E37"/>
    <mergeCell ref="B38:E38"/>
    <mergeCell ref="B39:E39"/>
    <mergeCell ref="B40:E40"/>
    <mergeCell ref="B41:E41"/>
    <mergeCell ref="B42:E42"/>
    <mergeCell ref="B43:E43"/>
    <mergeCell ref="B44:E44"/>
    <mergeCell ref="B45:E45"/>
    <mergeCell ref="B35:E35"/>
    <mergeCell ref="B23:E23"/>
    <mergeCell ref="G4:H4"/>
    <mergeCell ref="B5:D5"/>
    <mergeCell ref="B17:E17"/>
    <mergeCell ref="B15:E15"/>
    <mergeCell ref="B14:E14"/>
    <mergeCell ref="B13:E13"/>
    <mergeCell ref="B12:E12"/>
    <mergeCell ref="B10:E10"/>
    <mergeCell ref="B9:E9"/>
    <mergeCell ref="B8:E8"/>
    <mergeCell ref="B7:E7"/>
    <mergeCell ref="B16:E16"/>
    <mergeCell ref="B11:E11"/>
    <mergeCell ref="B6:E6"/>
    <mergeCell ref="B18:E18"/>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K757"/>
  <sheetViews>
    <sheetView showGridLines="0" tabSelected="1" view="pageBreakPreview" zoomScaleNormal="115" zoomScaleSheetLayoutView="100" workbookViewId="0">
      <pane ySplit="1" topLeftCell="A2" activePane="bottomLeft" state="frozen"/>
      <selection pane="bottomLeft" activeCell="B2" sqref="B2"/>
    </sheetView>
  </sheetViews>
  <sheetFormatPr defaultRowHeight="14.25" customHeight="1" x14ac:dyDescent="0.2"/>
  <cols>
    <col min="1" max="1" width="3.42578125" style="605" customWidth="1"/>
    <col min="2" max="2" width="1.5703125" style="18" customWidth="1"/>
    <col min="3" max="14" width="3.42578125" style="18" customWidth="1"/>
    <col min="15" max="15" width="3.28515625" style="18" customWidth="1"/>
    <col min="16" max="34" width="3.42578125" style="18" customWidth="1"/>
    <col min="35" max="16384" width="9.140625" style="18"/>
  </cols>
  <sheetData>
    <row r="1" spans="1:43" s="611" customFormat="1" ht="15.75" customHeight="1" thickBot="1" x14ac:dyDescent="0.25">
      <c r="A1" s="788" t="s">
        <v>1433</v>
      </c>
      <c r="B1" s="1823" t="s">
        <v>1429</v>
      </c>
      <c r="C1" s="1823"/>
      <c r="D1" s="1823"/>
      <c r="E1" s="1823"/>
      <c r="F1" s="1823"/>
      <c r="G1" s="1823"/>
      <c r="H1" s="1823"/>
      <c r="I1" s="1823"/>
      <c r="J1" s="1823"/>
      <c r="K1" s="1823"/>
      <c r="L1" s="1823"/>
      <c r="M1" s="1823"/>
      <c r="N1" s="1823"/>
      <c r="O1" s="1823"/>
      <c r="P1" s="1823"/>
      <c r="Q1" s="1823"/>
      <c r="R1" s="1823"/>
      <c r="S1" s="1823"/>
      <c r="T1" s="1823"/>
      <c r="U1" s="1823"/>
      <c r="V1" s="1823"/>
      <c r="W1" s="1823"/>
      <c r="X1" s="1823"/>
      <c r="Y1" s="1823"/>
      <c r="Z1" s="1823"/>
      <c r="AA1" s="1823"/>
      <c r="AB1" s="1823"/>
      <c r="AC1" s="1823"/>
      <c r="AD1" s="1823"/>
      <c r="AE1" s="1823"/>
      <c r="AF1" s="1823"/>
      <c r="AG1" s="1823"/>
      <c r="AH1" s="1824"/>
      <c r="AI1" s="2013" t="s">
        <v>1437</v>
      </c>
      <c r="AJ1" s="2014"/>
      <c r="AK1" s="2014"/>
      <c r="AL1" s="2014"/>
      <c r="AM1" s="2015"/>
      <c r="AN1" s="786"/>
      <c r="AO1" s="787" t="s">
        <v>1058</v>
      </c>
      <c r="AP1" s="639"/>
      <c r="AQ1" s="786"/>
    </row>
    <row r="2" spans="1:43" s="592" customFormat="1" ht="9" customHeight="1" x14ac:dyDescent="0.2">
      <c r="A2" s="605"/>
      <c r="AI2" s="18"/>
      <c r="AJ2" s="18"/>
      <c r="AK2" s="18"/>
      <c r="AL2" s="18"/>
      <c r="AM2" s="18"/>
      <c r="AN2" s="18"/>
      <c r="AO2" s="18"/>
      <c r="AP2" s="18"/>
      <c r="AQ2" s="18"/>
    </row>
    <row r="3" spans="1:43" s="592" customFormat="1" ht="15" customHeight="1" x14ac:dyDescent="0.2">
      <c r="A3" s="605"/>
      <c r="D3" s="948" t="s">
        <v>3189</v>
      </c>
      <c r="E3" s="946"/>
      <c r="F3" s="946"/>
      <c r="G3" s="946"/>
      <c r="H3" s="946"/>
      <c r="I3" s="946"/>
      <c r="J3" s="947"/>
      <c r="K3" s="956"/>
      <c r="L3" s="949" t="s">
        <v>1231</v>
      </c>
      <c r="M3" s="950" t="str">
        <f>MID('Input data'!$C$24,1,1)</f>
        <v>2</v>
      </c>
      <c r="N3" s="951" t="str">
        <f>MID('Input data'!$C$24,2,1)</f>
        <v>0</v>
      </c>
      <c r="O3" s="951" t="str">
        <f>MID('Input data'!$C$24,3,1)</f>
        <v>2</v>
      </c>
      <c r="P3" s="951" t="str">
        <f>MID('Input data'!$C$24,4,1)</f>
        <v>2</v>
      </c>
      <c r="Q3" s="951" t="str">
        <f>MID('Input data'!$C$24,5,1)</f>
        <v>5</v>
      </c>
      <c r="R3" s="951" t="str">
        <f>MID('Input data'!$C$24,6,1)</f>
        <v>8</v>
      </c>
      <c r="S3" s="951" t="str">
        <f>MID('Input data'!$C$24,7,1)</f>
        <v>4</v>
      </c>
      <c r="T3" s="951" t="str">
        <f>MID('Input data'!$C$24,8,1)</f>
        <v>0</v>
      </c>
      <c r="U3" s="951" t="str">
        <f>MID('Input data'!$C$24,9,1)</f>
        <v>8</v>
      </c>
      <c r="V3" s="952" t="str">
        <f>MID('Input data'!$C$24,10,1)</f>
        <v>0</v>
      </c>
      <c r="X3" s="949" t="s">
        <v>1074</v>
      </c>
      <c r="Y3" s="950" t="str">
        <f>MID('Input data'!$C$26,1,1)</f>
        <v>4</v>
      </c>
      <c r="Z3" s="951" t="str">
        <f>MID('Input data'!$C$26,2,1)</f>
        <v>4</v>
      </c>
      <c r="AA3" s="951" t="str">
        <f>MID('Input data'!$C$26,3,1)</f>
        <v>0</v>
      </c>
      <c r="AB3" s="951" t="str">
        <f>MID('Input data'!$C$26,4,1)</f>
        <v>4</v>
      </c>
      <c r="AC3" s="951" t="str">
        <f>MID('Input data'!$C$26,5,1)</f>
        <v>0</v>
      </c>
      <c r="AD3" s="951" t="str">
        <f>MID('Input data'!$C$26,6,1)</f>
        <v>1</v>
      </c>
      <c r="AE3" s="951" t="str">
        <f>MID('Input data'!$C$26,7,1)</f>
        <v>4</v>
      </c>
      <c r="AF3" s="952" t="str">
        <f>MID('Input data'!$C$26,8,1)</f>
        <v>8</v>
      </c>
      <c r="AG3" s="960" t="str">
        <f>MID('Input data'!$C$26,9,1)</f>
        <v/>
      </c>
      <c r="AH3" s="960"/>
      <c r="AI3" s="18"/>
      <c r="AJ3" s="18"/>
      <c r="AK3" s="18"/>
      <c r="AL3" s="18"/>
      <c r="AM3" s="18"/>
      <c r="AN3" s="18"/>
      <c r="AO3" s="18"/>
      <c r="AP3" s="18"/>
      <c r="AQ3" s="18"/>
    </row>
    <row r="4" spans="1:43" s="592" customFormat="1" ht="15" hidden="1" customHeight="1" x14ac:dyDescent="0.2">
      <c r="A4" s="605"/>
      <c r="D4" s="959"/>
      <c r="E4" s="956"/>
      <c r="F4" s="956"/>
      <c r="G4" s="956"/>
      <c r="H4" s="956"/>
      <c r="I4" s="956"/>
      <c r="J4" s="956"/>
      <c r="K4" s="956"/>
      <c r="W4" s="949"/>
      <c r="X4" s="960"/>
      <c r="Y4" s="960"/>
      <c r="Z4" s="960"/>
      <c r="AA4" s="960"/>
      <c r="AB4" s="960"/>
      <c r="AC4" s="960"/>
      <c r="AD4" s="960"/>
      <c r="AE4" s="960"/>
      <c r="AF4" s="960"/>
      <c r="AG4" s="960"/>
      <c r="AI4" s="18"/>
      <c r="AJ4" s="18"/>
      <c r="AK4" s="18"/>
      <c r="AL4" s="18"/>
      <c r="AM4" s="18"/>
      <c r="AN4" s="18"/>
      <c r="AO4" s="18"/>
      <c r="AP4" s="18"/>
      <c r="AQ4" s="18"/>
    </row>
    <row r="5" spans="1:43" s="592" customFormat="1" ht="15" customHeight="1" x14ac:dyDescent="0.2">
      <c r="A5" s="605"/>
      <c r="D5" s="959" t="str">
        <f>'Input data'!F3</f>
        <v>Motor - Car Humenné, spol. s r.o.</v>
      </c>
      <c r="E5" s="956"/>
      <c r="F5" s="956"/>
      <c r="G5" s="956"/>
      <c r="H5" s="956"/>
      <c r="I5" s="956"/>
      <c r="J5" s="956"/>
      <c r="K5" s="956"/>
      <c r="W5" s="949"/>
      <c r="X5" s="960"/>
      <c r="Y5" s="960"/>
      <c r="Z5" s="960"/>
      <c r="AA5" s="960"/>
      <c r="AB5" s="960"/>
      <c r="AC5" s="960"/>
      <c r="AD5" s="960"/>
      <c r="AE5" s="960"/>
      <c r="AF5" s="960"/>
      <c r="AG5" s="960"/>
      <c r="AI5" s="18"/>
      <c r="AJ5" s="18"/>
      <c r="AK5" s="18"/>
      <c r="AL5" s="18"/>
      <c r="AM5" s="18"/>
      <c r="AN5" s="18"/>
      <c r="AO5" s="18"/>
      <c r="AP5" s="18"/>
      <c r="AQ5" s="18"/>
    </row>
    <row r="6" spans="1:43" s="592" customFormat="1" ht="21.75" customHeight="1" x14ac:dyDescent="0.2">
      <c r="A6" s="605"/>
      <c r="AI6" s="18"/>
      <c r="AJ6" s="18"/>
      <c r="AK6" s="18"/>
      <c r="AL6" s="18"/>
      <c r="AM6" s="18"/>
      <c r="AN6" s="18"/>
      <c r="AO6" s="18"/>
      <c r="AP6" s="18"/>
      <c r="AQ6" s="18"/>
    </row>
    <row r="7" spans="1:43" s="592" customFormat="1" x14ac:dyDescent="0.2">
      <c r="A7" s="605"/>
      <c r="D7" s="590" t="s">
        <v>1337</v>
      </c>
      <c r="AI7" s="18"/>
      <c r="AJ7" s="18"/>
      <c r="AK7" s="18"/>
      <c r="AL7" s="18"/>
      <c r="AM7" s="18"/>
      <c r="AN7" s="18"/>
      <c r="AO7" s="18"/>
      <c r="AP7" s="18"/>
      <c r="AQ7" s="18"/>
    </row>
    <row r="8" spans="1:43" s="592" customFormat="1" x14ac:dyDescent="0.2">
      <c r="A8" s="605"/>
      <c r="D8" s="590"/>
      <c r="AI8" s="18"/>
      <c r="AJ8" s="18"/>
      <c r="AK8" s="18"/>
      <c r="AL8" s="18"/>
      <c r="AM8" s="18"/>
      <c r="AN8" s="18"/>
      <c r="AO8" s="18"/>
      <c r="AP8" s="18"/>
      <c r="AQ8" s="18"/>
    </row>
    <row r="9" spans="1:43" s="592" customFormat="1" ht="15" customHeight="1" x14ac:dyDescent="0.2">
      <c r="A9" s="605"/>
      <c r="D9" s="1738" t="s">
        <v>3190</v>
      </c>
      <c r="E9" s="2012"/>
      <c r="F9" s="2012"/>
      <c r="G9" s="2012"/>
      <c r="H9" s="2012"/>
      <c r="I9" s="2012"/>
      <c r="J9" s="2012"/>
      <c r="K9" s="2012"/>
      <c r="L9" s="2012"/>
      <c r="M9" s="2012"/>
      <c r="N9" s="2012"/>
      <c r="O9" s="2012"/>
      <c r="P9" s="2012"/>
      <c r="Q9" s="2012"/>
      <c r="R9" s="2012"/>
      <c r="S9" s="2012"/>
      <c r="T9" s="2012"/>
      <c r="U9" s="2012"/>
      <c r="V9" s="2012"/>
      <c r="W9" s="2012"/>
      <c r="X9" s="2012"/>
      <c r="Y9" s="2012"/>
      <c r="Z9" s="2012"/>
      <c r="AA9" s="2012"/>
      <c r="AB9" s="2012"/>
      <c r="AC9" s="2012"/>
      <c r="AD9" s="2012"/>
      <c r="AE9" s="2012"/>
      <c r="AF9" s="2012"/>
      <c r="AG9" s="2012"/>
      <c r="AI9" s="18"/>
      <c r="AJ9" s="18"/>
      <c r="AK9" s="18"/>
      <c r="AL9" s="18"/>
      <c r="AM9" s="18"/>
      <c r="AN9" s="18"/>
      <c r="AO9" s="18"/>
      <c r="AP9" s="18"/>
      <c r="AQ9" s="18"/>
    </row>
    <row r="10" spans="1:43" s="592" customFormat="1" x14ac:dyDescent="0.2">
      <c r="A10" s="605"/>
      <c r="D10" s="2012"/>
      <c r="E10" s="2012"/>
      <c r="F10" s="2012"/>
      <c r="G10" s="2012"/>
      <c r="H10" s="2012"/>
      <c r="I10" s="2012"/>
      <c r="J10" s="2012"/>
      <c r="K10" s="2012"/>
      <c r="L10" s="2012"/>
      <c r="M10" s="2012"/>
      <c r="N10" s="2012"/>
      <c r="O10" s="2012"/>
      <c r="P10" s="2012"/>
      <c r="Q10" s="2012"/>
      <c r="R10" s="2012"/>
      <c r="S10" s="2012"/>
      <c r="T10" s="2012"/>
      <c r="U10" s="2012"/>
      <c r="V10" s="2012"/>
      <c r="W10" s="2012"/>
      <c r="X10" s="2012"/>
      <c r="Y10" s="2012"/>
      <c r="Z10" s="2012"/>
      <c r="AA10" s="2012"/>
      <c r="AB10" s="2012"/>
      <c r="AC10" s="2012"/>
      <c r="AD10" s="2012"/>
      <c r="AE10" s="2012"/>
      <c r="AF10" s="2012"/>
      <c r="AG10" s="2012"/>
      <c r="AI10" s="18"/>
      <c r="AJ10" s="18"/>
      <c r="AK10" s="18"/>
      <c r="AL10" s="18"/>
      <c r="AM10" s="18"/>
      <c r="AN10" s="18"/>
      <c r="AO10" s="18"/>
      <c r="AP10" s="18"/>
      <c r="AQ10" s="18"/>
    </row>
    <row r="11" spans="1:43" s="592" customFormat="1" x14ac:dyDescent="0.2">
      <c r="A11" s="605"/>
      <c r="D11" s="2012"/>
      <c r="E11" s="2012"/>
      <c r="F11" s="2012"/>
      <c r="G11" s="2012"/>
      <c r="H11" s="2012"/>
      <c r="I11" s="2012"/>
      <c r="J11" s="2012"/>
      <c r="K11" s="2012"/>
      <c r="L11" s="2012"/>
      <c r="M11" s="2012"/>
      <c r="N11" s="2012"/>
      <c r="O11" s="2012"/>
      <c r="P11" s="2012"/>
      <c r="Q11" s="2012"/>
      <c r="R11" s="2012"/>
      <c r="S11" s="2012"/>
      <c r="T11" s="2012"/>
      <c r="U11" s="2012"/>
      <c r="V11" s="2012"/>
      <c r="W11" s="2012"/>
      <c r="X11" s="2012"/>
      <c r="Y11" s="2012"/>
      <c r="Z11" s="2012"/>
      <c r="AA11" s="2012"/>
      <c r="AB11" s="2012"/>
      <c r="AC11" s="2012"/>
      <c r="AD11" s="2012"/>
      <c r="AE11" s="2012"/>
      <c r="AF11" s="2012"/>
      <c r="AG11" s="2012"/>
      <c r="AI11" s="18"/>
      <c r="AJ11" s="18"/>
      <c r="AK11" s="18"/>
      <c r="AL11" s="18"/>
      <c r="AM11" s="18"/>
      <c r="AN11" s="18"/>
      <c r="AO11" s="18"/>
      <c r="AP11" s="18"/>
      <c r="AQ11" s="18"/>
    </row>
    <row r="12" spans="1:43" s="592" customFormat="1" x14ac:dyDescent="0.2">
      <c r="A12" s="605"/>
      <c r="AI12" s="18"/>
      <c r="AJ12" s="18"/>
      <c r="AK12" s="18"/>
      <c r="AL12" s="18"/>
      <c r="AM12" s="18"/>
      <c r="AN12" s="18"/>
      <c r="AO12" s="18"/>
      <c r="AP12" s="18"/>
      <c r="AQ12" s="18"/>
    </row>
    <row r="13" spans="1:43" s="592" customFormat="1" ht="15" customHeight="1" x14ac:dyDescent="0.2">
      <c r="A13" s="605"/>
      <c r="D13" s="1738" t="s">
        <v>3113</v>
      </c>
      <c r="E13" s="2012"/>
      <c r="F13" s="2012"/>
      <c r="G13" s="2012"/>
      <c r="H13" s="2012"/>
      <c r="I13" s="2012"/>
      <c r="J13" s="2012"/>
      <c r="K13" s="2012"/>
      <c r="L13" s="2012"/>
      <c r="M13" s="2012"/>
      <c r="N13" s="2012"/>
      <c r="O13" s="2012"/>
      <c r="P13" s="2012"/>
      <c r="Q13" s="2012"/>
      <c r="R13" s="2012"/>
      <c r="S13" s="2012"/>
      <c r="T13" s="2012"/>
      <c r="U13" s="2012"/>
      <c r="V13" s="2012"/>
      <c r="W13" s="2012"/>
      <c r="X13" s="2012"/>
      <c r="Y13" s="2012"/>
      <c r="Z13" s="2012"/>
      <c r="AA13" s="2012"/>
      <c r="AB13" s="2012"/>
      <c r="AC13" s="2012"/>
      <c r="AD13" s="2012"/>
      <c r="AE13" s="2012"/>
      <c r="AF13" s="2012"/>
      <c r="AG13" s="2012"/>
      <c r="AI13" s="18"/>
      <c r="AJ13" s="18"/>
      <c r="AK13" s="18"/>
      <c r="AL13" s="18"/>
      <c r="AM13" s="18"/>
      <c r="AN13" s="18"/>
      <c r="AO13" s="18"/>
      <c r="AP13" s="18"/>
      <c r="AQ13" s="18"/>
    </row>
    <row r="14" spans="1:43" s="592" customFormat="1" x14ac:dyDescent="0.2">
      <c r="A14" s="605"/>
      <c r="AI14" s="18"/>
      <c r="AJ14" s="18"/>
      <c r="AK14" s="18"/>
      <c r="AL14" s="18"/>
      <c r="AM14" s="18"/>
      <c r="AN14" s="18"/>
      <c r="AO14" s="18"/>
      <c r="AP14" s="18"/>
      <c r="AQ14" s="18"/>
    </row>
    <row r="15" spans="1:43" s="592" customFormat="1" x14ac:dyDescent="0.2">
      <c r="A15" s="605"/>
      <c r="D15" s="604" t="s">
        <v>1330</v>
      </c>
      <c r="AI15" s="18"/>
      <c r="AJ15" s="18"/>
      <c r="AK15" s="18"/>
      <c r="AL15" s="18"/>
      <c r="AM15" s="18"/>
      <c r="AN15" s="18"/>
      <c r="AO15" s="18"/>
      <c r="AP15" s="18"/>
      <c r="AQ15" s="18"/>
    </row>
    <row r="16" spans="1:43" s="592" customFormat="1" x14ac:dyDescent="0.2">
      <c r="A16" s="605"/>
      <c r="D16" s="591" t="s">
        <v>1331</v>
      </c>
      <c r="E16" s="929" t="s">
        <v>3192</v>
      </c>
      <c r="AI16" s="18"/>
      <c r="AJ16" s="18"/>
      <c r="AK16" s="18"/>
      <c r="AL16" s="18"/>
      <c r="AM16" s="18"/>
      <c r="AN16" s="18"/>
      <c r="AO16" s="18"/>
      <c r="AP16" s="18"/>
      <c r="AQ16" s="18"/>
    </row>
    <row r="17" spans="1:43" s="592" customFormat="1" x14ac:dyDescent="0.2">
      <c r="A17" s="605"/>
      <c r="D17" s="591" t="s">
        <v>532</v>
      </c>
      <c r="E17" s="929" t="s">
        <v>3193</v>
      </c>
      <c r="AI17" s="18"/>
      <c r="AJ17" s="18"/>
      <c r="AK17" s="18"/>
      <c r="AL17" s="18"/>
      <c r="AM17" s="18"/>
      <c r="AN17" s="18"/>
      <c r="AO17" s="18"/>
      <c r="AP17" s="18"/>
      <c r="AQ17" s="18"/>
    </row>
    <row r="18" spans="1:43" s="592" customFormat="1" x14ac:dyDescent="0.2">
      <c r="A18" s="605"/>
      <c r="D18" s="929" t="s">
        <v>3114</v>
      </c>
      <c r="E18" s="929" t="s">
        <v>3194</v>
      </c>
      <c r="AI18" s="18"/>
      <c r="AJ18" s="18"/>
      <c r="AK18" s="18"/>
      <c r="AL18" s="18"/>
      <c r="AM18" s="18"/>
      <c r="AN18" s="18"/>
      <c r="AO18" s="18"/>
      <c r="AP18" s="18"/>
      <c r="AQ18" s="18"/>
    </row>
    <row r="19" spans="1:43" s="592" customFormat="1" x14ac:dyDescent="0.2">
      <c r="A19" s="605"/>
      <c r="D19" s="929" t="s">
        <v>538</v>
      </c>
      <c r="E19" s="929" t="s">
        <v>3195</v>
      </c>
      <c r="AI19" s="18"/>
      <c r="AJ19" s="18"/>
      <c r="AK19" s="18"/>
      <c r="AL19" s="18"/>
      <c r="AM19" s="18"/>
      <c r="AN19" s="18"/>
      <c r="AO19" s="18"/>
      <c r="AP19" s="18"/>
      <c r="AQ19" s="18"/>
    </row>
    <row r="20" spans="1:43" s="592" customFormat="1" x14ac:dyDescent="0.2">
      <c r="A20" s="605"/>
      <c r="D20" s="929" t="s">
        <v>541</v>
      </c>
      <c r="E20" s="929" t="s">
        <v>3196</v>
      </c>
      <c r="AI20" s="18"/>
      <c r="AJ20" s="18"/>
      <c r="AK20" s="18"/>
      <c r="AL20" s="18"/>
      <c r="AM20" s="18"/>
      <c r="AN20" s="18"/>
      <c r="AO20" s="18"/>
      <c r="AP20" s="18"/>
      <c r="AQ20" s="18"/>
    </row>
    <row r="21" spans="1:43" s="592" customFormat="1" x14ac:dyDescent="0.2">
      <c r="A21" s="605"/>
      <c r="D21" s="929" t="s">
        <v>544</v>
      </c>
      <c r="E21" s="929" t="s">
        <v>3115</v>
      </c>
      <c r="AI21" s="18"/>
      <c r="AJ21" s="18"/>
      <c r="AK21" s="18"/>
      <c r="AL21" s="18"/>
      <c r="AM21" s="18"/>
      <c r="AN21" s="18"/>
      <c r="AO21" s="18"/>
      <c r="AP21" s="18"/>
      <c r="AQ21" s="18"/>
    </row>
    <row r="22" spans="1:43" s="592" customFormat="1" x14ac:dyDescent="0.2">
      <c r="A22" s="605"/>
      <c r="D22" s="929" t="s">
        <v>547</v>
      </c>
      <c r="E22" s="929" t="s">
        <v>3116</v>
      </c>
      <c r="AI22" s="18"/>
      <c r="AJ22" s="18"/>
      <c r="AK22" s="18"/>
      <c r="AL22" s="18"/>
      <c r="AM22" s="18"/>
      <c r="AN22" s="18"/>
      <c r="AO22" s="18"/>
      <c r="AP22" s="18"/>
      <c r="AQ22" s="18"/>
    </row>
    <row r="23" spans="1:43" s="592" customFormat="1" x14ac:dyDescent="0.2">
      <c r="A23" s="605"/>
      <c r="D23" s="929" t="s">
        <v>568</v>
      </c>
      <c r="E23" s="929" t="s">
        <v>3197</v>
      </c>
      <c r="AI23" s="18"/>
      <c r="AJ23" s="18"/>
      <c r="AK23" s="18"/>
      <c r="AL23" s="18"/>
      <c r="AM23" s="18"/>
      <c r="AN23" s="18"/>
      <c r="AO23" s="18"/>
      <c r="AP23" s="18"/>
      <c r="AQ23" s="18"/>
    </row>
    <row r="24" spans="1:43" s="592" customFormat="1" x14ac:dyDescent="0.2">
      <c r="A24" s="605"/>
      <c r="D24" s="929" t="s">
        <v>571</v>
      </c>
      <c r="E24" s="929" t="s">
        <v>3117</v>
      </c>
      <c r="AI24" s="18"/>
      <c r="AJ24" s="18"/>
      <c r="AK24" s="18"/>
      <c r="AL24" s="18"/>
      <c r="AM24" s="18"/>
      <c r="AN24" s="18"/>
      <c r="AO24" s="18"/>
      <c r="AP24" s="18"/>
      <c r="AQ24" s="18"/>
    </row>
    <row r="25" spans="1:43" s="592" customFormat="1" x14ac:dyDescent="0.2">
      <c r="A25" s="605"/>
      <c r="D25" s="929" t="s">
        <v>3118</v>
      </c>
      <c r="E25" s="929" t="s">
        <v>3198</v>
      </c>
      <c r="AI25" s="18"/>
      <c r="AJ25" s="18"/>
      <c r="AK25" s="18"/>
      <c r="AL25" s="18"/>
      <c r="AM25" s="18"/>
      <c r="AN25" s="18"/>
      <c r="AO25" s="18"/>
      <c r="AP25" s="18"/>
      <c r="AQ25" s="18"/>
    </row>
    <row r="26" spans="1:43" s="592" customFormat="1" x14ac:dyDescent="0.2">
      <c r="A26" s="605"/>
      <c r="D26" s="938" t="s">
        <v>761</v>
      </c>
      <c r="E26" s="929" t="s">
        <v>3119</v>
      </c>
      <c r="AI26" s="18"/>
      <c r="AJ26" s="18"/>
      <c r="AK26" s="18"/>
      <c r="AL26" s="18"/>
      <c r="AM26" s="18"/>
      <c r="AN26" s="18"/>
      <c r="AO26" s="18"/>
      <c r="AP26" s="18"/>
      <c r="AQ26" s="18"/>
    </row>
    <row r="27" spans="1:43" s="592" customFormat="1" x14ac:dyDescent="0.2">
      <c r="A27" s="605"/>
      <c r="D27" s="938" t="s">
        <v>2711</v>
      </c>
      <c r="E27" s="929" t="s">
        <v>3120</v>
      </c>
      <c r="AI27" s="18"/>
      <c r="AJ27" s="18"/>
      <c r="AK27" s="18"/>
      <c r="AL27" s="18"/>
      <c r="AM27" s="18"/>
      <c r="AN27" s="18"/>
      <c r="AO27" s="18"/>
      <c r="AP27" s="18"/>
      <c r="AQ27" s="18"/>
    </row>
    <row r="28" spans="1:43" s="592" customFormat="1" x14ac:dyDescent="0.2">
      <c r="A28" s="605"/>
      <c r="D28" s="938" t="s">
        <v>3121</v>
      </c>
      <c r="E28" s="929" t="s">
        <v>3122</v>
      </c>
      <c r="AI28" s="18"/>
      <c r="AJ28" s="18"/>
      <c r="AK28" s="18"/>
      <c r="AL28" s="18"/>
      <c r="AM28" s="18"/>
      <c r="AN28" s="18"/>
      <c r="AO28" s="18"/>
      <c r="AP28" s="18"/>
      <c r="AQ28" s="18"/>
    </row>
    <row r="29" spans="1:43" s="592" customFormat="1" x14ac:dyDescent="0.2">
      <c r="A29" s="605"/>
      <c r="D29" s="938" t="s">
        <v>3123</v>
      </c>
      <c r="E29" s="929" t="s">
        <v>3191</v>
      </c>
      <c r="AI29" s="18"/>
      <c r="AJ29" s="18"/>
      <c r="AK29" s="18"/>
      <c r="AL29" s="18"/>
      <c r="AM29" s="18"/>
      <c r="AN29" s="18"/>
      <c r="AO29" s="18"/>
      <c r="AP29" s="18"/>
      <c r="AQ29" s="18"/>
    </row>
    <row r="30" spans="1:43" s="592" customFormat="1" x14ac:dyDescent="0.2">
      <c r="A30" s="605"/>
      <c r="D30" s="938" t="s">
        <v>3124</v>
      </c>
      <c r="E30" s="929" t="s">
        <v>3125</v>
      </c>
      <c r="AI30" s="18"/>
      <c r="AJ30" s="18"/>
      <c r="AK30" s="18"/>
      <c r="AL30" s="18"/>
      <c r="AM30" s="18"/>
      <c r="AN30" s="18"/>
      <c r="AO30" s="18"/>
      <c r="AP30" s="18"/>
      <c r="AQ30" s="18"/>
    </row>
    <row r="31" spans="1:43" s="592" customFormat="1" x14ac:dyDescent="0.2">
      <c r="A31" s="605"/>
      <c r="D31" s="938" t="s">
        <v>3126</v>
      </c>
      <c r="E31" s="929" t="s">
        <v>3127</v>
      </c>
      <c r="AI31" s="18"/>
      <c r="AJ31" s="18"/>
      <c r="AK31" s="18"/>
      <c r="AL31" s="18"/>
      <c r="AM31" s="18"/>
      <c r="AN31" s="18"/>
      <c r="AO31" s="18"/>
      <c r="AP31" s="18"/>
      <c r="AQ31" s="18"/>
    </row>
    <row r="32" spans="1:43" s="592" customFormat="1" x14ac:dyDescent="0.2">
      <c r="A32" s="605"/>
      <c r="D32" s="938" t="s">
        <v>3128</v>
      </c>
      <c r="E32" s="929" t="s">
        <v>3129</v>
      </c>
      <c r="AI32" s="18"/>
      <c r="AJ32" s="18"/>
      <c r="AK32" s="18"/>
      <c r="AL32" s="18"/>
      <c r="AM32" s="18"/>
      <c r="AN32" s="18"/>
      <c r="AO32" s="18"/>
      <c r="AP32" s="18"/>
      <c r="AQ32" s="18"/>
    </row>
    <row r="33" spans="1:43" s="592" customFormat="1" x14ac:dyDescent="0.2">
      <c r="A33" s="605"/>
      <c r="D33" s="938" t="s">
        <v>3130</v>
      </c>
      <c r="E33" s="929" t="s">
        <v>3131</v>
      </c>
      <c r="AI33" s="18"/>
      <c r="AJ33" s="18"/>
      <c r="AK33" s="18"/>
      <c r="AL33" s="18"/>
      <c r="AM33" s="18"/>
      <c r="AN33" s="18"/>
      <c r="AO33" s="18"/>
      <c r="AP33" s="18"/>
      <c r="AQ33" s="18"/>
    </row>
    <row r="34" spans="1:43" s="592" customFormat="1" x14ac:dyDescent="0.2">
      <c r="A34" s="605"/>
      <c r="D34" s="938" t="s">
        <v>3132</v>
      </c>
      <c r="E34" s="929" t="s">
        <v>3133</v>
      </c>
      <c r="AI34" s="18"/>
      <c r="AJ34" s="18"/>
      <c r="AK34" s="18"/>
      <c r="AL34" s="18"/>
      <c r="AM34" s="18"/>
      <c r="AN34" s="18"/>
      <c r="AO34" s="18"/>
      <c r="AP34" s="18"/>
      <c r="AQ34" s="18"/>
    </row>
    <row r="35" spans="1:43" s="592" customFormat="1" x14ac:dyDescent="0.2">
      <c r="A35" s="605"/>
      <c r="D35" s="938" t="s">
        <v>3134</v>
      </c>
      <c r="E35" s="929" t="s">
        <v>3135</v>
      </c>
      <c r="AI35" s="18"/>
      <c r="AJ35" s="18"/>
      <c r="AK35" s="18"/>
      <c r="AL35" s="18"/>
      <c r="AM35" s="18"/>
      <c r="AN35" s="18"/>
      <c r="AO35" s="18"/>
      <c r="AP35" s="18"/>
      <c r="AQ35" s="18"/>
    </row>
    <row r="36" spans="1:43" s="592" customFormat="1" x14ac:dyDescent="0.2">
      <c r="A36" s="605"/>
      <c r="D36" s="938" t="s">
        <v>3136</v>
      </c>
      <c r="E36" s="929" t="s">
        <v>3137</v>
      </c>
      <c r="AI36" s="18"/>
      <c r="AJ36" s="18"/>
      <c r="AK36" s="18"/>
      <c r="AL36" s="18"/>
      <c r="AM36" s="18"/>
      <c r="AN36" s="18"/>
      <c r="AO36" s="18"/>
      <c r="AP36" s="18"/>
      <c r="AQ36" s="18"/>
    </row>
    <row r="37" spans="1:43" s="592" customFormat="1" x14ac:dyDescent="0.2">
      <c r="A37" s="605"/>
      <c r="D37" s="938"/>
      <c r="AI37" s="18"/>
      <c r="AJ37" s="18"/>
      <c r="AK37" s="18"/>
      <c r="AL37" s="18"/>
      <c r="AM37" s="18"/>
      <c r="AN37" s="18"/>
      <c r="AO37" s="18"/>
      <c r="AP37" s="18"/>
      <c r="AQ37" s="18"/>
    </row>
    <row r="38" spans="1:43" s="592" customFormat="1" x14ac:dyDescent="0.2">
      <c r="A38" s="605"/>
      <c r="D38" s="938"/>
      <c r="E38" s="929" t="s">
        <v>3138</v>
      </c>
      <c r="AI38" s="18"/>
      <c r="AJ38" s="18"/>
      <c r="AK38" s="18"/>
      <c r="AL38" s="18"/>
      <c r="AM38" s="18"/>
      <c r="AN38" s="18"/>
      <c r="AO38" s="18"/>
      <c r="AP38" s="18"/>
      <c r="AQ38" s="18"/>
    </row>
    <row r="39" spans="1:43" s="592" customFormat="1" ht="15" thickBot="1" x14ac:dyDescent="0.25">
      <c r="A39" s="605"/>
      <c r="AI39" s="18"/>
      <c r="AJ39" s="18"/>
      <c r="AK39" s="18"/>
      <c r="AL39" s="18"/>
      <c r="AM39" s="18"/>
      <c r="AN39" s="18"/>
      <c r="AO39" s="18"/>
      <c r="AP39" s="18"/>
      <c r="AQ39" s="18"/>
    </row>
    <row r="40" spans="1:43" s="592" customFormat="1" ht="34.5" customHeight="1" thickBot="1" x14ac:dyDescent="0.25">
      <c r="A40" s="605">
        <v>1</v>
      </c>
      <c r="D40" s="2018" t="s">
        <v>1</v>
      </c>
      <c r="E40" s="2018"/>
      <c r="F40" s="2018"/>
      <c r="G40" s="2018"/>
      <c r="H40" s="2018"/>
      <c r="I40" s="2018"/>
      <c r="J40" s="2018"/>
      <c r="K40" s="2018"/>
      <c r="L40" s="2018"/>
      <c r="M40" s="2018"/>
      <c r="N40" s="2018"/>
      <c r="O40" s="2018"/>
      <c r="P40" s="2018" t="s">
        <v>2</v>
      </c>
      <c r="Q40" s="2018"/>
      <c r="R40" s="2018"/>
      <c r="S40" s="2018"/>
      <c r="T40" s="2018"/>
      <c r="U40" s="2018"/>
      <c r="V40" s="2018"/>
      <c r="W40" s="2018"/>
      <c r="X40" s="2018"/>
      <c r="Y40" s="2018" t="s">
        <v>3</v>
      </c>
      <c r="Z40" s="2018"/>
      <c r="AA40" s="2018"/>
      <c r="AB40" s="2018"/>
      <c r="AC40" s="2018"/>
      <c r="AD40" s="2018"/>
      <c r="AE40" s="2018"/>
      <c r="AF40" s="2018"/>
      <c r="AG40" s="2018"/>
      <c r="AI40" s="18"/>
      <c r="AJ40" s="18"/>
      <c r="AK40" s="18"/>
      <c r="AL40" s="18"/>
      <c r="AM40" s="18"/>
      <c r="AN40" s="18"/>
      <c r="AO40" s="18"/>
      <c r="AP40" s="18"/>
      <c r="AQ40" s="18"/>
    </row>
    <row r="41" spans="1:43" s="592" customFormat="1" ht="30" customHeight="1" x14ac:dyDescent="0.2">
      <c r="A41" s="605"/>
      <c r="D41" s="2021" t="s">
        <v>4</v>
      </c>
      <c r="E41" s="2021"/>
      <c r="F41" s="2021"/>
      <c r="G41" s="2021"/>
      <c r="H41" s="2021"/>
      <c r="I41" s="2021"/>
      <c r="J41" s="2021"/>
      <c r="K41" s="2021"/>
      <c r="L41" s="2021"/>
      <c r="M41" s="2021"/>
      <c r="N41" s="2021"/>
      <c r="O41" s="2021"/>
      <c r="P41" s="2017">
        <v>9</v>
      </c>
      <c r="Q41" s="2017"/>
      <c r="R41" s="2017"/>
      <c r="S41" s="2017"/>
      <c r="T41" s="2017"/>
      <c r="U41" s="2017"/>
      <c r="V41" s="2017"/>
      <c r="W41" s="2017"/>
      <c r="X41" s="2017"/>
      <c r="Y41" s="2017">
        <v>10</v>
      </c>
      <c r="Z41" s="2017"/>
      <c r="AA41" s="2017"/>
      <c r="AB41" s="2017"/>
      <c r="AC41" s="2017"/>
      <c r="AD41" s="2017"/>
      <c r="AE41" s="2017"/>
      <c r="AF41" s="2017"/>
      <c r="AG41" s="2017"/>
      <c r="AI41" s="18"/>
      <c r="AJ41" s="18"/>
      <c r="AK41" s="18"/>
      <c r="AL41" s="18"/>
      <c r="AM41" s="18"/>
      <c r="AN41" s="18"/>
      <c r="AO41" s="18"/>
      <c r="AP41" s="18"/>
      <c r="AQ41" s="18"/>
    </row>
    <row r="42" spans="1:43" s="592" customFormat="1" ht="30" customHeight="1" x14ac:dyDescent="0.2">
      <c r="A42" s="605"/>
      <c r="D42" s="2020" t="s">
        <v>5</v>
      </c>
      <c r="E42" s="2020"/>
      <c r="F42" s="2020"/>
      <c r="G42" s="2020"/>
      <c r="H42" s="2020"/>
      <c r="I42" s="2020"/>
      <c r="J42" s="2020"/>
      <c r="K42" s="2020"/>
      <c r="L42" s="2020"/>
      <c r="M42" s="2020"/>
      <c r="N42" s="2020"/>
      <c r="O42" s="2020"/>
      <c r="P42" s="1805">
        <v>9</v>
      </c>
      <c r="Q42" s="1805"/>
      <c r="R42" s="1805"/>
      <c r="S42" s="1805"/>
      <c r="T42" s="1805"/>
      <c r="U42" s="1805"/>
      <c r="V42" s="1805"/>
      <c r="W42" s="1805"/>
      <c r="X42" s="1805"/>
      <c r="Y42" s="1805">
        <v>9</v>
      </c>
      <c r="Z42" s="1805"/>
      <c r="AA42" s="1805"/>
      <c r="AB42" s="1805"/>
      <c r="AC42" s="1805"/>
      <c r="AD42" s="1805"/>
      <c r="AE42" s="1805"/>
      <c r="AF42" s="1805"/>
      <c r="AG42" s="1805"/>
      <c r="AI42" s="18"/>
      <c r="AJ42" s="18"/>
      <c r="AK42" s="18"/>
      <c r="AL42" s="18"/>
      <c r="AM42" s="18"/>
      <c r="AN42" s="18"/>
      <c r="AO42" s="18"/>
      <c r="AP42" s="18"/>
      <c r="AQ42" s="18"/>
    </row>
    <row r="43" spans="1:43" s="592" customFormat="1" ht="30" customHeight="1" thickBot="1" x14ac:dyDescent="0.25">
      <c r="A43" s="605"/>
      <c r="D43" s="2019" t="s">
        <v>6</v>
      </c>
      <c r="E43" s="2019"/>
      <c r="F43" s="2019"/>
      <c r="G43" s="2019"/>
      <c r="H43" s="2019"/>
      <c r="I43" s="2019"/>
      <c r="J43" s="2019"/>
      <c r="K43" s="2019"/>
      <c r="L43" s="2019"/>
      <c r="M43" s="2019"/>
      <c r="N43" s="2019"/>
      <c r="O43" s="2019"/>
      <c r="P43" s="2016">
        <v>2</v>
      </c>
      <c r="Q43" s="2016"/>
      <c r="R43" s="2016"/>
      <c r="S43" s="2016"/>
      <c r="T43" s="2016"/>
      <c r="U43" s="2016"/>
      <c r="V43" s="2016"/>
      <c r="W43" s="2016"/>
      <c r="X43" s="2016"/>
      <c r="Y43" s="2016">
        <v>2</v>
      </c>
      <c r="Z43" s="2016"/>
      <c r="AA43" s="2016"/>
      <c r="AB43" s="2016"/>
      <c r="AC43" s="2016"/>
      <c r="AD43" s="2016"/>
      <c r="AE43" s="2016"/>
      <c r="AF43" s="2016"/>
      <c r="AG43" s="2016"/>
      <c r="AI43" s="18"/>
      <c r="AJ43" s="18"/>
      <c r="AK43" s="18"/>
      <c r="AL43" s="18"/>
      <c r="AM43" s="18"/>
      <c r="AN43" s="18"/>
      <c r="AO43" s="18"/>
      <c r="AP43" s="18"/>
      <c r="AQ43" s="18"/>
    </row>
    <row r="44" spans="1:43" s="592" customFormat="1" x14ac:dyDescent="0.2">
      <c r="A44" s="605"/>
      <c r="AI44" s="18"/>
      <c r="AJ44" s="18"/>
      <c r="AK44" s="18"/>
      <c r="AL44" s="18"/>
      <c r="AM44" s="18"/>
      <c r="AN44" s="18"/>
      <c r="AO44" s="18"/>
      <c r="AP44" s="18"/>
      <c r="AQ44" s="18"/>
    </row>
    <row r="45" spans="1:43" s="592" customFormat="1" x14ac:dyDescent="0.2">
      <c r="A45" s="605"/>
      <c r="AI45" s="18"/>
      <c r="AJ45" s="18"/>
      <c r="AK45" s="18"/>
      <c r="AL45" s="18"/>
      <c r="AM45" s="18"/>
      <c r="AN45" s="18"/>
      <c r="AO45" s="18"/>
      <c r="AP45" s="18"/>
      <c r="AQ45" s="18"/>
    </row>
    <row r="46" spans="1:43" s="592" customFormat="1" ht="15" customHeight="1" x14ac:dyDescent="0.2">
      <c r="A46" s="605"/>
      <c r="D46" s="1748" t="s">
        <v>1765</v>
      </c>
      <c r="E46" s="1748"/>
      <c r="F46" s="1748"/>
      <c r="G46" s="1748"/>
      <c r="H46" s="1748"/>
      <c r="I46" s="1748"/>
      <c r="J46" s="1748"/>
      <c r="K46" s="1748"/>
      <c r="L46" s="1748"/>
      <c r="M46" s="1748"/>
      <c r="N46" s="1748"/>
      <c r="O46" s="1748"/>
      <c r="P46" s="1748"/>
      <c r="Q46" s="1748"/>
      <c r="R46" s="1748"/>
      <c r="S46" s="1748"/>
      <c r="T46" s="1748"/>
      <c r="U46" s="1748"/>
      <c r="V46" s="1748"/>
      <c r="W46" s="1748"/>
      <c r="X46" s="1748"/>
      <c r="Y46" s="1748"/>
      <c r="Z46" s="1748"/>
      <c r="AA46" s="1748"/>
      <c r="AB46" s="1748"/>
      <c r="AC46" s="1748"/>
      <c r="AD46" s="1748"/>
      <c r="AE46" s="1748"/>
      <c r="AF46" s="1748"/>
      <c r="AG46" s="1748"/>
      <c r="AI46" s="18"/>
      <c r="AJ46" s="18"/>
      <c r="AK46" s="18"/>
      <c r="AL46" s="18"/>
      <c r="AM46" s="18"/>
      <c r="AN46" s="18"/>
      <c r="AO46" s="18"/>
      <c r="AP46" s="18"/>
      <c r="AQ46" s="18"/>
    </row>
    <row r="47" spans="1:43" s="592" customFormat="1" x14ac:dyDescent="0.2">
      <c r="A47" s="605"/>
      <c r="D47" s="1748"/>
      <c r="E47" s="1748"/>
      <c r="F47" s="1748"/>
      <c r="G47" s="1748"/>
      <c r="H47" s="1748"/>
      <c r="I47" s="1748"/>
      <c r="J47" s="1748"/>
      <c r="K47" s="1748"/>
      <c r="L47" s="1748"/>
      <c r="M47" s="1748"/>
      <c r="N47" s="1748"/>
      <c r="O47" s="1748"/>
      <c r="P47" s="1748"/>
      <c r="Q47" s="1748"/>
      <c r="R47" s="1748"/>
      <c r="S47" s="1748"/>
      <c r="T47" s="1748"/>
      <c r="U47" s="1748"/>
      <c r="V47" s="1748"/>
      <c r="W47" s="1748"/>
      <c r="X47" s="1748"/>
      <c r="Y47" s="1748"/>
      <c r="Z47" s="1748"/>
      <c r="AA47" s="1748"/>
      <c r="AB47" s="1748"/>
      <c r="AC47" s="1748"/>
      <c r="AD47" s="1748"/>
      <c r="AE47" s="1748"/>
      <c r="AF47" s="1748"/>
      <c r="AG47" s="1748"/>
      <c r="AI47" s="18"/>
      <c r="AJ47" s="18"/>
      <c r="AK47" s="18"/>
      <c r="AL47" s="18"/>
      <c r="AM47" s="18"/>
      <c r="AN47" s="18"/>
      <c r="AO47" s="18"/>
      <c r="AP47" s="18"/>
      <c r="AQ47" s="18"/>
    </row>
    <row r="48" spans="1:43" s="592" customFormat="1" ht="15" thickBot="1" x14ac:dyDescent="0.25">
      <c r="A48" s="605"/>
      <c r="D48" s="789"/>
      <c r="E48" s="789"/>
      <c r="F48" s="789"/>
      <c r="G48" s="789"/>
      <c r="H48" s="789"/>
      <c r="I48" s="789"/>
      <c r="J48" s="789"/>
      <c r="K48" s="789"/>
      <c r="L48" s="789"/>
      <c r="M48" s="789"/>
      <c r="N48" s="789"/>
      <c r="O48" s="789"/>
      <c r="P48" s="789"/>
      <c r="Q48" s="789"/>
      <c r="R48" s="789"/>
      <c r="S48" s="789"/>
      <c r="T48" s="789"/>
      <c r="U48" s="789"/>
      <c r="V48" s="789"/>
      <c r="W48" s="789"/>
      <c r="X48" s="789"/>
      <c r="Y48" s="789"/>
      <c r="Z48" s="789"/>
      <c r="AA48" s="789"/>
      <c r="AB48" s="789"/>
      <c r="AC48" s="789"/>
      <c r="AD48" s="789"/>
      <c r="AE48" s="789"/>
      <c r="AF48" s="789"/>
      <c r="AG48" s="789"/>
      <c r="AI48" s="18"/>
      <c r="AJ48" s="18"/>
      <c r="AK48" s="18"/>
      <c r="AL48" s="18"/>
      <c r="AM48" s="18"/>
      <c r="AN48" s="18"/>
      <c r="AO48" s="18"/>
      <c r="AP48" s="18"/>
      <c r="AQ48" s="18"/>
    </row>
    <row r="49" spans="1:43" s="592" customFormat="1" ht="24.75" customHeight="1" thickBot="1" x14ac:dyDescent="0.25">
      <c r="A49" s="605" t="s">
        <v>1766</v>
      </c>
      <c r="D49" s="1708" t="s">
        <v>9</v>
      </c>
      <c r="E49" s="1708"/>
      <c r="F49" s="1708"/>
      <c r="G49" s="1708"/>
      <c r="H49" s="1708"/>
      <c r="I49" s="1708"/>
      <c r="J49" s="1708"/>
      <c r="K49" s="1708"/>
      <c r="L49" s="1708"/>
      <c r="M49" s="1708"/>
      <c r="N49" s="1708" t="s">
        <v>10</v>
      </c>
      <c r="O49" s="1708"/>
      <c r="P49" s="1708"/>
      <c r="Q49" s="1708"/>
      <c r="R49" s="1708"/>
      <c r="S49" s="1708"/>
      <c r="T49" s="1708"/>
      <c r="U49" s="1708"/>
      <c r="V49" s="1708"/>
      <c r="W49" s="1708"/>
      <c r="X49" s="1708" t="s">
        <v>11</v>
      </c>
      <c r="Y49" s="1708"/>
      <c r="Z49" s="1708"/>
      <c r="AA49" s="1708"/>
      <c r="AB49" s="1708"/>
      <c r="AC49" s="1708" t="s">
        <v>454</v>
      </c>
      <c r="AD49" s="1708"/>
      <c r="AE49" s="1708"/>
      <c r="AF49" s="1708"/>
      <c r="AG49" s="1708"/>
      <c r="AI49" s="18"/>
      <c r="AJ49" s="18"/>
      <c r="AK49" s="18"/>
      <c r="AL49" s="18"/>
      <c r="AM49" s="18"/>
      <c r="AN49" s="18"/>
      <c r="AO49" s="18"/>
      <c r="AP49" s="18"/>
      <c r="AQ49" s="18"/>
    </row>
    <row r="50" spans="1:43" s="592" customFormat="1" ht="24.75" customHeight="1" thickBot="1" x14ac:dyDescent="0.25">
      <c r="A50" s="605"/>
      <c r="D50" s="1708"/>
      <c r="E50" s="1708"/>
      <c r="F50" s="1708"/>
      <c r="G50" s="1708"/>
      <c r="H50" s="1708"/>
      <c r="I50" s="1708"/>
      <c r="J50" s="1708"/>
      <c r="K50" s="1708"/>
      <c r="L50" s="1708"/>
      <c r="M50" s="1708"/>
      <c r="N50" s="1708" t="s">
        <v>13</v>
      </c>
      <c r="O50" s="1708"/>
      <c r="P50" s="1708"/>
      <c r="Q50" s="1708"/>
      <c r="R50" s="1708"/>
      <c r="S50" s="1708" t="s">
        <v>12</v>
      </c>
      <c r="T50" s="1708"/>
      <c r="U50" s="1708"/>
      <c r="V50" s="1708"/>
      <c r="W50" s="1708"/>
      <c r="X50" s="1708"/>
      <c r="Y50" s="1708"/>
      <c r="Z50" s="1708"/>
      <c r="AA50" s="1708"/>
      <c r="AB50" s="1708"/>
      <c r="AC50" s="1708"/>
      <c r="AD50" s="1708"/>
      <c r="AE50" s="1708"/>
      <c r="AF50" s="1708"/>
      <c r="AG50" s="1708"/>
      <c r="AI50" s="18"/>
      <c r="AJ50" s="18"/>
      <c r="AK50" s="18"/>
      <c r="AL50" s="18"/>
      <c r="AM50" s="18"/>
      <c r="AN50" s="18"/>
      <c r="AO50" s="18"/>
      <c r="AP50" s="18"/>
      <c r="AQ50" s="18"/>
    </row>
    <row r="51" spans="1:43" s="592" customFormat="1" ht="15.75" customHeight="1" x14ac:dyDescent="0.2">
      <c r="A51" s="605"/>
      <c r="D51" s="1749" t="s">
        <v>3139</v>
      </c>
      <c r="E51" s="1750"/>
      <c r="F51" s="1750"/>
      <c r="G51" s="1750"/>
      <c r="H51" s="1750"/>
      <c r="I51" s="1750"/>
      <c r="J51" s="1750"/>
      <c r="K51" s="1750"/>
      <c r="L51" s="1750"/>
      <c r="M51" s="1750"/>
      <c r="N51" s="1751">
        <v>2550</v>
      </c>
      <c r="O51" s="1751"/>
      <c r="P51" s="1751"/>
      <c r="Q51" s="1751"/>
      <c r="R51" s="1751"/>
      <c r="S51" s="1752">
        <v>0.51</v>
      </c>
      <c r="T51" s="1752"/>
      <c r="U51" s="1752"/>
      <c r="V51" s="1752"/>
      <c r="W51" s="1752"/>
      <c r="X51" s="1752">
        <v>0.51</v>
      </c>
      <c r="Y51" s="1752"/>
      <c r="Z51" s="1752"/>
      <c r="AA51" s="1752"/>
      <c r="AB51" s="1752"/>
      <c r="AC51" s="1752"/>
      <c r="AD51" s="1752"/>
      <c r="AE51" s="1752"/>
      <c r="AF51" s="1752"/>
      <c r="AG51" s="1752"/>
      <c r="AI51" s="18"/>
      <c r="AJ51" s="18"/>
      <c r="AK51" s="18"/>
      <c r="AL51" s="18"/>
      <c r="AM51" s="18"/>
      <c r="AN51" s="18"/>
      <c r="AO51" s="18"/>
      <c r="AP51" s="18"/>
      <c r="AQ51" s="18"/>
    </row>
    <row r="52" spans="1:43" s="592" customFormat="1" ht="15.75" customHeight="1" x14ac:dyDescent="0.2">
      <c r="A52" s="605"/>
      <c r="D52" s="1753" t="s">
        <v>3140</v>
      </c>
      <c r="E52" s="1754"/>
      <c r="F52" s="1754"/>
      <c r="G52" s="1754"/>
      <c r="H52" s="1754"/>
      <c r="I52" s="1754"/>
      <c r="J52" s="1754"/>
      <c r="K52" s="1754"/>
      <c r="L52" s="1754"/>
      <c r="M52" s="1754"/>
      <c r="N52" s="1755">
        <v>2450</v>
      </c>
      <c r="O52" s="1755"/>
      <c r="P52" s="1755"/>
      <c r="Q52" s="1755"/>
      <c r="R52" s="1755"/>
      <c r="S52" s="1756">
        <v>0.49</v>
      </c>
      <c r="T52" s="1757"/>
      <c r="U52" s="1757"/>
      <c r="V52" s="1757"/>
      <c r="W52" s="1757"/>
      <c r="X52" s="1758">
        <v>0.49</v>
      </c>
      <c r="Y52" s="1757"/>
      <c r="Z52" s="1757"/>
      <c r="AA52" s="1757"/>
      <c r="AB52" s="1757"/>
      <c r="AC52" s="1757"/>
      <c r="AD52" s="1757"/>
      <c r="AE52" s="1757"/>
      <c r="AF52" s="1757"/>
      <c r="AG52" s="1757"/>
      <c r="AI52" s="18"/>
      <c r="AJ52" s="18"/>
      <c r="AK52" s="18"/>
      <c r="AL52" s="18"/>
      <c r="AM52" s="18"/>
      <c r="AN52" s="18"/>
      <c r="AO52" s="18"/>
      <c r="AP52" s="18"/>
      <c r="AQ52" s="18"/>
    </row>
    <row r="53" spans="1:43" s="592" customFormat="1" ht="15.75" customHeight="1" thickBot="1" x14ac:dyDescent="0.25">
      <c r="A53" s="605"/>
      <c r="D53" s="1741" t="s">
        <v>14</v>
      </c>
      <c r="E53" s="1742"/>
      <c r="F53" s="1742"/>
      <c r="G53" s="1742"/>
      <c r="H53" s="1742"/>
      <c r="I53" s="1742"/>
      <c r="J53" s="1742"/>
      <c r="K53" s="1742"/>
      <c r="L53" s="1742"/>
      <c r="M53" s="1743"/>
      <c r="N53" s="1744">
        <f>SUM(N51:R52)</f>
        <v>5000</v>
      </c>
      <c r="O53" s="1744"/>
      <c r="P53" s="1744"/>
      <c r="Q53" s="1744"/>
      <c r="R53" s="1744"/>
      <c r="S53" s="1745">
        <f>SUM(S51:W52)</f>
        <v>1</v>
      </c>
      <c r="T53" s="1746"/>
      <c r="U53" s="1746"/>
      <c r="V53" s="1746"/>
      <c r="W53" s="1747"/>
      <c r="X53" s="1745">
        <v>1</v>
      </c>
      <c r="Y53" s="1746"/>
      <c r="Z53" s="1746"/>
      <c r="AA53" s="1746"/>
      <c r="AB53" s="1747"/>
      <c r="AC53" s="1745">
        <f>SUM(AC51:AG52)</f>
        <v>0</v>
      </c>
      <c r="AD53" s="1746"/>
      <c r="AE53" s="1746"/>
      <c r="AF53" s="1746"/>
      <c r="AG53" s="1747"/>
      <c r="AI53" s="18"/>
      <c r="AJ53" s="18"/>
      <c r="AK53" s="18"/>
      <c r="AL53" s="18"/>
      <c r="AM53" s="18"/>
      <c r="AN53" s="18"/>
      <c r="AO53" s="18"/>
      <c r="AP53" s="18"/>
      <c r="AQ53" s="18"/>
    </row>
    <row r="54" spans="1:43" s="592" customFormat="1" x14ac:dyDescent="0.2">
      <c r="A54" s="605"/>
      <c r="D54" s="789"/>
      <c r="E54" s="789"/>
      <c r="F54" s="789"/>
      <c r="G54" s="789"/>
      <c r="H54" s="789"/>
      <c r="I54" s="789"/>
      <c r="J54" s="789"/>
      <c r="K54" s="789"/>
      <c r="L54" s="789"/>
      <c r="M54" s="789"/>
      <c r="N54" s="789"/>
      <c r="O54" s="789"/>
      <c r="P54" s="789"/>
      <c r="Q54" s="789"/>
      <c r="R54" s="789"/>
      <c r="S54" s="789"/>
      <c r="T54" s="789"/>
      <c r="U54" s="789"/>
      <c r="V54" s="789"/>
      <c r="W54" s="789"/>
      <c r="X54" s="789"/>
      <c r="Y54" s="789"/>
      <c r="Z54" s="789"/>
      <c r="AA54" s="789"/>
      <c r="AB54" s="789"/>
      <c r="AC54" s="789"/>
      <c r="AD54" s="789"/>
      <c r="AE54" s="789"/>
      <c r="AF54" s="789"/>
      <c r="AG54" s="789"/>
      <c r="AI54" s="18"/>
      <c r="AJ54" s="18"/>
      <c r="AK54" s="18"/>
      <c r="AL54" s="18"/>
      <c r="AM54" s="18"/>
      <c r="AN54" s="18"/>
      <c r="AO54" s="18"/>
      <c r="AP54" s="18"/>
      <c r="AQ54" s="18"/>
    </row>
    <row r="55" spans="1:43" s="592" customFormat="1" x14ac:dyDescent="0.2">
      <c r="A55" s="605"/>
      <c r="D55" s="1480" t="s">
        <v>3141</v>
      </c>
      <c r="E55" s="789"/>
      <c r="F55" s="789"/>
      <c r="G55" s="789"/>
      <c r="H55" s="789"/>
      <c r="I55" s="789"/>
      <c r="J55" s="789"/>
      <c r="K55" s="789"/>
      <c r="L55" s="789"/>
      <c r="M55" s="789"/>
      <c r="N55" s="789"/>
      <c r="O55" s="789"/>
      <c r="P55" s="789"/>
      <c r="Q55" s="789"/>
      <c r="R55" s="789"/>
      <c r="S55" s="789"/>
      <c r="T55" s="789"/>
      <c r="U55" s="789"/>
      <c r="V55" s="789"/>
      <c r="W55" s="789"/>
      <c r="X55" s="789"/>
      <c r="Y55" s="789"/>
      <c r="Z55" s="789"/>
      <c r="AA55" s="789"/>
      <c r="AB55" s="789"/>
      <c r="AC55" s="789"/>
      <c r="AD55" s="789"/>
      <c r="AE55" s="789"/>
      <c r="AF55" s="789"/>
      <c r="AG55" s="789"/>
      <c r="AI55" s="18"/>
      <c r="AJ55" s="18"/>
      <c r="AK55" s="18"/>
      <c r="AL55" s="18"/>
      <c r="AM55" s="18"/>
      <c r="AN55" s="18"/>
      <c r="AO55" s="18"/>
      <c r="AP55" s="18"/>
      <c r="AQ55" s="18"/>
    </row>
    <row r="56" spans="1:43" s="592" customFormat="1" x14ac:dyDescent="0.2">
      <c r="A56" s="605"/>
      <c r="D56" s="789"/>
      <c r="E56" s="789"/>
      <c r="F56" s="789"/>
      <c r="G56" s="789"/>
      <c r="H56" s="789"/>
      <c r="I56" s="789"/>
      <c r="J56" s="789"/>
      <c r="K56" s="789"/>
      <c r="L56" s="789"/>
      <c r="M56" s="789"/>
      <c r="N56" s="789"/>
      <c r="O56" s="789"/>
      <c r="P56" s="789"/>
      <c r="Q56" s="789"/>
      <c r="R56" s="789"/>
      <c r="S56" s="789"/>
      <c r="T56" s="789"/>
      <c r="U56" s="789"/>
      <c r="V56" s="789"/>
      <c r="W56" s="789"/>
      <c r="X56" s="789"/>
      <c r="Y56" s="789"/>
      <c r="Z56" s="789"/>
      <c r="AA56" s="789"/>
      <c r="AB56" s="789"/>
      <c r="AC56" s="789"/>
      <c r="AD56" s="789"/>
      <c r="AE56" s="789"/>
      <c r="AF56" s="789"/>
      <c r="AG56" s="789"/>
      <c r="AI56" s="18"/>
      <c r="AJ56" s="18"/>
      <c r="AK56" s="18"/>
      <c r="AL56" s="18"/>
      <c r="AM56" s="18"/>
      <c r="AN56" s="18"/>
      <c r="AO56" s="18"/>
      <c r="AP56" s="18"/>
      <c r="AQ56" s="18"/>
    </row>
    <row r="57" spans="1:43" s="592" customFormat="1" ht="14.25" customHeight="1" x14ac:dyDescent="0.2">
      <c r="A57" s="605"/>
      <c r="D57" s="1738" t="s">
        <v>3142</v>
      </c>
      <c r="E57" s="2022"/>
      <c r="F57" s="2022"/>
      <c r="G57" s="2022"/>
      <c r="H57" s="2022"/>
      <c r="I57" s="2022"/>
      <c r="J57" s="2022"/>
      <c r="K57" s="2022"/>
      <c r="L57" s="2022"/>
      <c r="M57" s="2022"/>
      <c r="N57" s="2022"/>
      <c r="O57" s="2022"/>
      <c r="P57" s="2022"/>
      <c r="Q57" s="2022"/>
      <c r="R57" s="2022"/>
      <c r="S57" s="2022"/>
      <c r="T57" s="2022"/>
      <c r="U57" s="2022"/>
      <c r="V57" s="2022"/>
      <c r="W57" s="2022"/>
      <c r="X57" s="2022"/>
      <c r="Y57" s="2022"/>
      <c r="Z57" s="2022"/>
      <c r="AA57" s="2022"/>
      <c r="AB57" s="2022"/>
      <c r="AC57" s="2022"/>
      <c r="AD57" s="2022"/>
      <c r="AE57" s="2022"/>
      <c r="AF57" s="2022"/>
      <c r="AG57" s="2022"/>
      <c r="AI57" s="18"/>
      <c r="AJ57" s="18"/>
      <c r="AK57" s="18"/>
      <c r="AL57" s="18"/>
      <c r="AM57" s="18"/>
      <c r="AN57" s="18"/>
      <c r="AO57" s="18"/>
      <c r="AP57" s="18"/>
      <c r="AQ57" s="18"/>
    </row>
    <row r="58" spans="1:43" s="592" customFormat="1" x14ac:dyDescent="0.2">
      <c r="A58" s="605"/>
      <c r="D58" s="2022"/>
      <c r="E58" s="2022"/>
      <c r="F58" s="2022"/>
      <c r="G58" s="2022"/>
      <c r="H58" s="2022"/>
      <c r="I58" s="2022"/>
      <c r="J58" s="2022"/>
      <c r="K58" s="2022"/>
      <c r="L58" s="2022"/>
      <c r="M58" s="2022"/>
      <c r="N58" s="2022"/>
      <c r="O58" s="2022"/>
      <c r="P58" s="2022"/>
      <c r="Q58" s="2022"/>
      <c r="R58" s="2022"/>
      <c r="S58" s="2022"/>
      <c r="T58" s="2022"/>
      <c r="U58" s="2022"/>
      <c r="V58" s="2022"/>
      <c r="W58" s="2022"/>
      <c r="X58" s="2022"/>
      <c r="Y58" s="2022"/>
      <c r="Z58" s="2022"/>
      <c r="AA58" s="2022"/>
      <c r="AB58" s="2022"/>
      <c r="AC58" s="2022"/>
      <c r="AD58" s="2022"/>
      <c r="AE58" s="2022"/>
      <c r="AF58" s="2022"/>
      <c r="AG58" s="2022"/>
      <c r="AI58" s="18"/>
      <c r="AJ58" s="18"/>
      <c r="AK58" s="18"/>
      <c r="AL58" s="18"/>
      <c r="AM58" s="18"/>
      <c r="AN58" s="18"/>
      <c r="AO58" s="18"/>
      <c r="AP58" s="18"/>
      <c r="AQ58" s="18"/>
    </row>
    <row r="59" spans="1:43" s="592" customFormat="1" x14ac:dyDescent="0.2">
      <c r="A59" s="605"/>
      <c r="D59" s="2022"/>
      <c r="E59" s="2022"/>
      <c r="F59" s="2022"/>
      <c r="G59" s="2022"/>
      <c r="H59" s="2022"/>
      <c r="I59" s="2022"/>
      <c r="J59" s="2022"/>
      <c r="K59" s="2022"/>
      <c r="L59" s="2022"/>
      <c r="M59" s="2022"/>
      <c r="N59" s="2022"/>
      <c r="O59" s="2022"/>
      <c r="P59" s="2022"/>
      <c r="Q59" s="2022"/>
      <c r="R59" s="2022"/>
      <c r="S59" s="2022"/>
      <c r="T59" s="2022"/>
      <c r="U59" s="2022"/>
      <c r="V59" s="2022"/>
      <c r="W59" s="2022"/>
      <c r="X59" s="2022"/>
      <c r="Y59" s="2022"/>
      <c r="Z59" s="2022"/>
      <c r="AA59" s="2022"/>
      <c r="AB59" s="2022"/>
      <c r="AC59" s="2022"/>
      <c r="AD59" s="2022"/>
      <c r="AE59" s="2022"/>
      <c r="AF59" s="2022"/>
      <c r="AG59" s="2022"/>
      <c r="AI59" s="18"/>
      <c r="AJ59" s="18"/>
      <c r="AK59" s="18"/>
      <c r="AL59" s="18"/>
      <c r="AM59" s="18"/>
      <c r="AN59" s="18"/>
      <c r="AO59" s="18"/>
      <c r="AP59" s="18"/>
      <c r="AQ59" s="18"/>
    </row>
    <row r="60" spans="1:43" s="592" customFormat="1" x14ac:dyDescent="0.2">
      <c r="A60" s="605"/>
      <c r="D60" s="2022"/>
      <c r="E60" s="2022"/>
      <c r="F60" s="2022"/>
      <c r="G60" s="2022"/>
      <c r="H60" s="2022"/>
      <c r="I60" s="2022"/>
      <c r="J60" s="2022"/>
      <c r="K60" s="2022"/>
      <c r="L60" s="2022"/>
      <c r="M60" s="2022"/>
      <c r="N60" s="2022"/>
      <c r="O60" s="2022"/>
      <c r="P60" s="2022"/>
      <c r="Q60" s="2022"/>
      <c r="R60" s="2022"/>
      <c r="S60" s="2022"/>
      <c r="T60" s="2022"/>
      <c r="U60" s="2022"/>
      <c r="V60" s="2022"/>
      <c r="W60" s="2022"/>
      <c r="X60" s="2022"/>
      <c r="Y60" s="2022"/>
      <c r="Z60" s="2022"/>
      <c r="AA60" s="2022"/>
      <c r="AB60" s="2022"/>
      <c r="AC60" s="2022"/>
      <c r="AD60" s="2022"/>
      <c r="AE60" s="2022"/>
      <c r="AF60" s="2022"/>
      <c r="AG60" s="2022"/>
      <c r="AI60" s="18"/>
      <c r="AJ60" s="18"/>
      <c r="AK60" s="18"/>
      <c r="AL60" s="18"/>
      <c r="AM60" s="18"/>
      <c r="AN60" s="18"/>
      <c r="AO60" s="18"/>
      <c r="AP60" s="18"/>
      <c r="AQ60" s="18"/>
    </row>
    <row r="61" spans="1:43" s="592" customFormat="1" x14ac:dyDescent="0.2">
      <c r="A61" s="605"/>
      <c r="AI61" s="18"/>
      <c r="AJ61" s="18"/>
      <c r="AK61" s="18"/>
      <c r="AL61" s="18"/>
      <c r="AM61" s="18"/>
      <c r="AN61" s="18"/>
      <c r="AO61" s="18"/>
      <c r="AP61" s="18"/>
      <c r="AQ61" s="18"/>
    </row>
    <row r="62" spans="1:43" s="592" customFormat="1" ht="14.25" customHeight="1" x14ac:dyDescent="0.2">
      <c r="A62" s="605"/>
      <c r="D62" s="1738" t="s">
        <v>3143</v>
      </c>
      <c r="E62" s="2022"/>
      <c r="F62" s="2022"/>
      <c r="G62" s="2022"/>
      <c r="H62" s="2022"/>
      <c r="I62" s="2022"/>
      <c r="J62" s="2022"/>
      <c r="K62" s="2022"/>
      <c r="L62" s="2022"/>
      <c r="M62" s="2022"/>
      <c r="N62" s="2022"/>
      <c r="O62" s="2022"/>
      <c r="P62" s="2022"/>
      <c r="Q62" s="2022"/>
      <c r="R62" s="2022"/>
      <c r="S62" s="2022"/>
      <c r="T62" s="2022"/>
      <c r="U62" s="2022"/>
      <c r="V62" s="2022"/>
      <c r="W62" s="2022"/>
      <c r="X62" s="2022"/>
      <c r="Y62" s="2022"/>
      <c r="Z62" s="2022"/>
      <c r="AA62" s="2022"/>
      <c r="AB62" s="2022"/>
      <c r="AC62" s="2022"/>
      <c r="AD62" s="2022"/>
      <c r="AE62" s="2022"/>
      <c r="AF62" s="2022"/>
      <c r="AG62" s="2022"/>
      <c r="AI62" s="18"/>
      <c r="AJ62" s="18"/>
      <c r="AK62" s="18"/>
      <c r="AL62" s="18"/>
      <c r="AM62" s="18"/>
      <c r="AN62" s="18"/>
      <c r="AO62" s="18"/>
      <c r="AP62" s="18"/>
      <c r="AQ62" s="18"/>
    </row>
    <row r="63" spans="1:43" s="592" customFormat="1" x14ac:dyDescent="0.2">
      <c r="A63" s="605"/>
      <c r="AI63" s="18"/>
      <c r="AJ63" s="18"/>
      <c r="AK63" s="18"/>
      <c r="AL63" s="18"/>
      <c r="AM63" s="18"/>
      <c r="AN63" s="18"/>
      <c r="AO63" s="18"/>
      <c r="AP63" s="18"/>
      <c r="AQ63" s="18"/>
    </row>
    <row r="64" spans="1:43" s="592" customFormat="1" x14ac:dyDescent="0.2">
      <c r="A64" s="605"/>
      <c r="D64" s="938" t="s">
        <v>3049</v>
      </c>
      <c r="E64" s="595"/>
      <c r="F64" s="595"/>
      <c r="G64" s="595"/>
      <c r="H64" s="595"/>
      <c r="I64" s="595"/>
      <c r="J64" s="595"/>
      <c r="K64" s="595"/>
      <c r="L64" s="595"/>
      <c r="M64" s="595"/>
      <c r="N64" s="595"/>
      <c r="O64" s="595"/>
      <c r="P64" s="595"/>
      <c r="Q64" s="595"/>
      <c r="R64" s="595"/>
      <c r="S64" s="595"/>
      <c r="T64" s="595"/>
      <c r="U64" s="595"/>
      <c r="V64" s="595"/>
      <c r="W64" s="595"/>
      <c r="X64" s="595"/>
      <c r="Y64" s="595"/>
      <c r="Z64" s="595"/>
      <c r="AA64" s="595"/>
      <c r="AB64" s="595"/>
      <c r="AC64" s="595"/>
      <c r="AD64" s="595"/>
      <c r="AE64" s="595"/>
      <c r="AF64" s="595"/>
      <c r="AG64" s="595"/>
      <c r="AI64" s="18"/>
      <c r="AJ64" s="18"/>
      <c r="AK64" s="18"/>
      <c r="AL64" s="18"/>
      <c r="AM64" s="18"/>
      <c r="AN64" s="18"/>
      <c r="AO64" s="18"/>
      <c r="AP64" s="18"/>
      <c r="AQ64" s="18"/>
    </row>
    <row r="65" spans="1:43" s="592" customFormat="1" x14ac:dyDescent="0.2">
      <c r="A65" s="605"/>
      <c r="AI65" s="18"/>
      <c r="AJ65" s="18"/>
      <c r="AK65" s="18"/>
      <c r="AL65" s="18"/>
      <c r="AM65" s="18"/>
      <c r="AN65" s="18"/>
      <c r="AO65" s="18"/>
      <c r="AP65" s="18"/>
      <c r="AQ65" s="18"/>
    </row>
    <row r="66" spans="1:43" s="592" customFormat="1" ht="15" thickBot="1" x14ac:dyDescent="0.25">
      <c r="A66" s="605"/>
      <c r="D66" s="1887" t="s">
        <v>1334</v>
      </c>
      <c r="E66" s="1887"/>
      <c r="F66" s="1887"/>
      <c r="G66" s="1887"/>
      <c r="H66" s="1887"/>
      <c r="I66" s="1887"/>
      <c r="J66" s="1887"/>
      <c r="K66" s="1887"/>
      <c r="L66" s="1887"/>
      <c r="M66" s="1887"/>
      <c r="N66" s="1887"/>
      <c r="O66" s="1887"/>
      <c r="AI66" s="18"/>
      <c r="AJ66" s="18"/>
      <c r="AK66" s="18"/>
      <c r="AL66" s="18"/>
      <c r="AM66" s="18"/>
      <c r="AN66" s="18"/>
      <c r="AO66" s="18"/>
      <c r="AP66" s="18"/>
      <c r="AQ66" s="18"/>
    </row>
    <row r="67" spans="1:43" s="592" customFormat="1" ht="15" thickTop="1" x14ac:dyDescent="0.2">
      <c r="A67" s="605"/>
      <c r="D67" s="598" t="s">
        <v>1332</v>
      </c>
      <c r="E67" s="598"/>
      <c r="F67" s="598"/>
      <c r="G67" s="598"/>
      <c r="H67" s="1472" t="s">
        <v>3144</v>
      </c>
      <c r="I67" s="598"/>
      <c r="J67" s="598"/>
      <c r="K67" s="598"/>
      <c r="L67" s="598"/>
      <c r="M67" s="598"/>
      <c r="N67" s="598"/>
      <c r="O67" s="598"/>
      <c r="AI67" s="18"/>
      <c r="AJ67" s="18"/>
      <c r="AK67" s="18"/>
      <c r="AL67" s="18"/>
      <c r="AM67" s="18"/>
      <c r="AN67" s="18"/>
      <c r="AO67" s="18"/>
      <c r="AP67" s="18"/>
      <c r="AQ67" s="18"/>
    </row>
    <row r="68" spans="1:43" s="592" customFormat="1" x14ac:dyDescent="0.2">
      <c r="A68" s="605"/>
      <c r="D68" s="599" t="s">
        <v>1333</v>
      </c>
      <c r="H68" s="1482" t="s">
        <v>3199</v>
      </c>
      <c r="I68" s="1481"/>
      <c r="AI68" s="18"/>
      <c r="AJ68" s="18"/>
      <c r="AK68" s="18"/>
      <c r="AL68" s="18"/>
      <c r="AM68" s="18"/>
      <c r="AN68" s="18"/>
      <c r="AO68" s="18"/>
      <c r="AP68" s="18"/>
      <c r="AQ68" s="18"/>
    </row>
    <row r="69" spans="1:43" s="592" customFormat="1" x14ac:dyDescent="0.2">
      <c r="A69" s="605"/>
      <c r="AI69" s="18"/>
      <c r="AJ69" s="18"/>
      <c r="AK69" s="18"/>
      <c r="AL69" s="18"/>
      <c r="AM69" s="18"/>
      <c r="AN69" s="18"/>
      <c r="AO69" s="18"/>
      <c r="AP69" s="18"/>
      <c r="AQ69" s="18"/>
    </row>
    <row r="70" spans="1:43" s="592" customFormat="1" ht="14.25" customHeight="1" x14ac:dyDescent="0.2">
      <c r="A70" s="605"/>
      <c r="D70" s="1738" t="s">
        <v>3145</v>
      </c>
      <c r="E70" s="2022"/>
      <c r="F70" s="2022"/>
      <c r="G70" s="2022"/>
      <c r="H70" s="2022"/>
      <c r="I70" s="2022"/>
      <c r="J70" s="2022"/>
      <c r="K70" s="2022"/>
      <c r="L70" s="2022"/>
      <c r="M70" s="2022"/>
      <c r="N70" s="2022"/>
      <c r="O70" s="2022"/>
      <c r="P70" s="2022"/>
      <c r="Q70" s="2022"/>
      <c r="R70" s="2022"/>
      <c r="S70" s="2022"/>
      <c r="T70" s="2022"/>
      <c r="U70" s="2022"/>
      <c r="V70" s="2022"/>
      <c r="W70" s="2022"/>
      <c r="X70" s="2022"/>
      <c r="Y70" s="2022"/>
      <c r="Z70" s="2022"/>
      <c r="AA70" s="2022"/>
      <c r="AB70" s="2022"/>
      <c r="AC70" s="2022"/>
      <c r="AD70" s="2022"/>
      <c r="AE70" s="2022"/>
      <c r="AF70" s="2022"/>
      <c r="AG70" s="2022"/>
      <c r="AI70" s="18"/>
      <c r="AJ70" s="18"/>
      <c r="AK70" s="18"/>
      <c r="AL70" s="18"/>
      <c r="AM70" s="18"/>
      <c r="AN70" s="18"/>
      <c r="AO70" s="18"/>
      <c r="AP70" s="18"/>
      <c r="AQ70" s="18"/>
    </row>
    <row r="71" spans="1:43" s="592" customFormat="1" x14ac:dyDescent="0.2">
      <c r="A71" s="605"/>
      <c r="D71" s="596"/>
      <c r="E71" s="596"/>
      <c r="F71" s="596"/>
      <c r="G71" s="596"/>
      <c r="H71" s="596"/>
      <c r="I71" s="596"/>
      <c r="J71" s="596"/>
      <c r="K71" s="596"/>
      <c r="L71" s="596"/>
      <c r="M71" s="596"/>
      <c r="N71" s="596"/>
      <c r="O71" s="596"/>
      <c r="P71" s="596"/>
      <c r="Q71" s="596"/>
      <c r="R71" s="596"/>
      <c r="S71" s="596"/>
      <c r="T71" s="596"/>
      <c r="U71" s="596"/>
      <c r="V71" s="596"/>
      <c r="W71" s="596"/>
      <c r="X71" s="596"/>
      <c r="Y71" s="596"/>
      <c r="Z71" s="596"/>
      <c r="AA71" s="596"/>
      <c r="AB71" s="596"/>
      <c r="AC71" s="596"/>
      <c r="AD71" s="596"/>
      <c r="AE71" s="596"/>
      <c r="AF71" s="596"/>
      <c r="AG71" s="596"/>
      <c r="AI71" s="18"/>
      <c r="AJ71" s="18"/>
      <c r="AK71" s="18"/>
      <c r="AL71" s="18"/>
      <c r="AM71" s="18"/>
      <c r="AN71" s="18"/>
      <c r="AO71" s="18"/>
      <c r="AP71" s="18"/>
      <c r="AQ71" s="18"/>
    </row>
    <row r="72" spans="1:43" s="592" customFormat="1" x14ac:dyDescent="0.2">
      <c r="A72" s="605"/>
      <c r="AI72" s="18"/>
      <c r="AJ72" s="18"/>
      <c r="AK72" s="18"/>
      <c r="AL72" s="18"/>
      <c r="AM72" s="18"/>
      <c r="AN72" s="18"/>
      <c r="AO72" s="18"/>
      <c r="AP72" s="18"/>
      <c r="AQ72" s="18"/>
    </row>
    <row r="73" spans="1:43" s="592" customFormat="1" x14ac:dyDescent="0.2">
      <c r="A73" s="605"/>
      <c r="D73" s="590" t="s">
        <v>1336</v>
      </c>
      <c r="AI73" s="18"/>
      <c r="AJ73" s="18"/>
      <c r="AK73" s="18"/>
      <c r="AL73" s="18"/>
      <c r="AM73" s="18"/>
      <c r="AN73" s="18"/>
      <c r="AO73" s="18"/>
      <c r="AP73" s="18"/>
      <c r="AQ73" s="18"/>
    </row>
    <row r="74" spans="1:43" s="592" customFormat="1" x14ac:dyDescent="0.2">
      <c r="A74" s="605"/>
      <c r="AI74" s="18"/>
      <c r="AJ74" s="18"/>
      <c r="AK74" s="18"/>
      <c r="AL74" s="18"/>
      <c r="AM74" s="18"/>
      <c r="AN74" s="18"/>
      <c r="AO74" s="18"/>
      <c r="AP74" s="18"/>
      <c r="AQ74" s="18"/>
    </row>
    <row r="75" spans="1:43" s="592" customFormat="1" x14ac:dyDescent="0.2">
      <c r="A75" s="605"/>
      <c r="D75" s="1738" t="s">
        <v>3146</v>
      </c>
      <c r="E75" s="2012"/>
      <c r="F75" s="2012"/>
      <c r="G75" s="2012"/>
      <c r="H75" s="2012"/>
      <c r="I75" s="2012"/>
      <c r="J75" s="2012"/>
      <c r="K75" s="2012"/>
      <c r="L75" s="2012"/>
      <c r="M75" s="2012"/>
      <c r="N75" s="2012"/>
      <c r="O75" s="2012"/>
      <c r="P75" s="2012"/>
      <c r="Q75" s="2012"/>
      <c r="R75" s="2012"/>
      <c r="S75" s="2012"/>
      <c r="T75" s="2012"/>
      <c r="U75" s="2012"/>
      <c r="V75" s="2012"/>
      <c r="W75" s="2012"/>
      <c r="X75" s="2012"/>
      <c r="Y75" s="2012"/>
      <c r="Z75" s="2012"/>
      <c r="AA75" s="2012"/>
      <c r="AB75" s="2012"/>
      <c r="AC75" s="2012"/>
      <c r="AD75" s="2012"/>
      <c r="AE75" s="2012"/>
      <c r="AF75" s="2012"/>
      <c r="AG75" s="2012"/>
      <c r="AI75" s="18"/>
      <c r="AJ75" s="18"/>
      <c r="AK75" s="18"/>
      <c r="AL75" s="18"/>
      <c r="AM75" s="18"/>
      <c r="AN75" s="18"/>
      <c r="AO75" s="18"/>
      <c r="AP75" s="18"/>
      <c r="AQ75" s="18"/>
    </row>
    <row r="76" spans="1:43" s="592" customFormat="1" x14ac:dyDescent="0.2">
      <c r="A76" s="605"/>
      <c r="D76" s="2012"/>
      <c r="E76" s="2012"/>
      <c r="F76" s="2012"/>
      <c r="G76" s="2012"/>
      <c r="H76" s="2012"/>
      <c r="I76" s="2012"/>
      <c r="J76" s="2012"/>
      <c r="K76" s="2012"/>
      <c r="L76" s="2012"/>
      <c r="M76" s="2012"/>
      <c r="N76" s="2012"/>
      <c r="O76" s="2012"/>
      <c r="P76" s="2012"/>
      <c r="Q76" s="2012"/>
      <c r="R76" s="2012"/>
      <c r="S76" s="2012"/>
      <c r="T76" s="2012"/>
      <c r="U76" s="2012"/>
      <c r="V76" s="2012"/>
      <c r="W76" s="2012"/>
      <c r="X76" s="2012"/>
      <c r="Y76" s="2012"/>
      <c r="Z76" s="2012"/>
      <c r="AA76" s="2012"/>
      <c r="AB76" s="2012"/>
      <c r="AC76" s="2012"/>
      <c r="AD76" s="2012"/>
      <c r="AE76" s="2012"/>
      <c r="AF76" s="2012"/>
      <c r="AG76" s="2012"/>
      <c r="AI76" s="18"/>
      <c r="AJ76" s="18"/>
      <c r="AK76" s="18"/>
      <c r="AL76" s="18"/>
      <c r="AM76" s="18"/>
      <c r="AN76" s="18"/>
      <c r="AO76" s="18"/>
      <c r="AP76" s="18"/>
      <c r="AQ76" s="18"/>
    </row>
    <row r="77" spans="1:43" s="592" customFormat="1" x14ac:dyDescent="0.2">
      <c r="A77" s="605"/>
      <c r="AI77" s="18"/>
      <c r="AJ77" s="18"/>
      <c r="AK77" s="18"/>
      <c r="AL77" s="18"/>
      <c r="AM77" s="18"/>
      <c r="AN77" s="18"/>
      <c r="AO77" s="18"/>
      <c r="AP77" s="18"/>
      <c r="AQ77" s="18"/>
    </row>
    <row r="78" spans="1:43" s="592" customFormat="1" x14ac:dyDescent="0.2">
      <c r="A78" s="605"/>
      <c r="D78" s="1705" t="s">
        <v>3283</v>
      </c>
      <c r="E78" s="1705"/>
      <c r="F78" s="1705"/>
      <c r="G78" s="1705"/>
      <c r="H78" s="1705"/>
      <c r="I78" s="1705"/>
      <c r="J78" s="1705"/>
      <c r="K78" s="1705"/>
      <c r="L78" s="1705"/>
      <c r="M78" s="1705"/>
      <c r="N78" s="1705"/>
      <c r="O78" s="1705"/>
      <c r="P78" s="1705"/>
      <c r="Q78" s="1705"/>
      <c r="R78" s="1705"/>
      <c r="S78" s="1705"/>
      <c r="T78" s="1705"/>
      <c r="U78" s="1705"/>
      <c r="V78" s="1705"/>
      <c r="W78" s="1705"/>
      <c r="X78" s="1705"/>
      <c r="Y78" s="1705"/>
      <c r="Z78" s="1705"/>
      <c r="AA78" s="1705"/>
      <c r="AB78" s="1705"/>
      <c r="AC78" s="1705"/>
      <c r="AD78" s="1705"/>
      <c r="AE78" s="1705"/>
      <c r="AF78" s="1705"/>
      <c r="AG78" s="1705"/>
      <c r="AI78" s="18"/>
      <c r="AJ78" s="18"/>
      <c r="AK78" s="18"/>
      <c r="AL78" s="18"/>
      <c r="AM78" s="18"/>
      <c r="AN78" s="18"/>
      <c r="AO78" s="18"/>
      <c r="AP78" s="18"/>
      <c r="AQ78" s="18"/>
    </row>
    <row r="79" spans="1:43" s="592" customFormat="1" x14ac:dyDescent="0.2">
      <c r="A79" s="605"/>
      <c r="D79" s="1705"/>
      <c r="E79" s="1705"/>
      <c r="F79" s="1705"/>
      <c r="G79" s="1705"/>
      <c r="H79" s="1705"/>
      <c r="I79" s="1705"/>
      <c r="J79" s="1705"/>
      <c r="K79" s="1705"/>
      <c r="L79" s="1705"/>
      <c r="M79" s="1705"/>
      <c r="N79" s="1705"/>
      <c r="O79" s="1705"/>
      <c r="P79" s="1705"/>
      <c r="Q79" s="1705"/>
      <c r="R79" s="1705"/>
      <c r="S79" s="1705"/>
      <c r="T79" s="1705"/>
      <c r="U79" s="1705"/>
      <c r="V79" s="1705"/>
      <c r="W79" s="1705"/>
      <c r="X79" s="1705"/>
      <c r="Y79" s="1705"/>
      <c r="Z79" s="1705"/>
      <c r="AA79" s="1705"/>
      <c r="AB79" s="1705"/>
      <c r="AC79" s="1705"/>
      <c r="AD79" s="1705"/>
      <c r="AE79" s="1705"/>
      <c r="AF79" s="1705"/>
      <c r="AG79" s="1705"/>
      <c r="AI79" s="18"/>
      <c r="AJ79" s="18"/>
      <c r="AK79" s="18"/>
      <c r="AL79" s="18"/>
      <c r="AM79" s="18"/>
      <c r="AN79" s="18"/>
      <c r="AO79" s="18"/>
      <c r="AP79" s="18"/>
      <c r="AQ79" s="18"/>
    </row>
    <row r="80" spans="1:43" s="592" customFormat="1" x14ac:dyDescent="0.2">
      <c r="A80" s="605"/>
      <c r="D80" s="1706"/>
      <c r="E80" s="1706"/>
      <c r="F80" s="1706"/>
      <c r="G80" s="1706"/>
      <c r="H80" s="1706"/>
      <c r="I80" s="1706"/>
      <c r="J80" s="1706"/>
      <c r="K80" s="1706"/>
      <c r="L80" s="1706"/>
      <c r="M80" s="1706"/>
      <c r="N80" s="1706"/>
      <c r="O80" s="1706"/>
      <c r="P80" s="1706"/>
      <c r="Q80" s="1706"/>
      <c r="R80" s="1706"/>
      <c r="S80" s="1706"/>
      <c r="T80" s="1706"/>
      <c r="U80" s="1706"/>
      <c r="V80" s="1706"/>
      <c r="W80" s="1706"/>
      <c r="X80" s="1706"/>
      <c r="Y80" s="1706"/>
      <c r="Z80" s="1706"/>
      <c r="AA80" s="1706"/>
      <c r="AB80" s="1706"/>
      <c r="AC80" s="1706"/>
      <c r="AD80" s="1706"/>
      <c r="AE80" s="1706"/>
      <c r="AF80" s="1706"/>
      <c r="AG80" s="1706"/>
      <c r="AI80" s="18"/>
      <c r="AJ80" s="18"/>
      <c r="AK80" s="18"/>
      <c r="AL80" s="18"/>
      <c r="AM80" s="18"/>
      <c r="AN80" s="18"/>
      <c r="AO80" s="18"/>
      <c r="AP80" s="18"/>
      <c r="AQ80" s="18"/>
    </row>
    <row r="81" spans="1:43" s="592" customFormat="1" x14ac:dyDescent="0.2">
      <c r="A81" s="605"/>
      <c r="D81" s="1706"/>
      <c r="E81" s="1706"/>
      <c r="F81" s="1706"/>
      <c r="G81" s="1706"/>
      <c r="H81" s="1706"/>
      <c r="I81" s="1706"/>
      <c r="J81" s="1706"/>
      <c r="K81" s="1706"/>
      <c r="L81" s="1706"/>
      <c r="M81" s="1706"/>
      <c r="N81" s="1706"/>
      <c r="O81" s="1706"/>
      <c r="P81" s="1706"/>
      <c r="Q81" s="1706"/>
      <c r="R81" s="1706"/>
      <c r="S81" s="1706"/>
      <c r="T81" s="1706"/>
      <c r="U81" s="1706"/>
      <c r="V81" s="1706"/>
      <c r="W81" s="1706"/>
      <c r="X81" s="1706"/>
      <c r="Y81" s="1706"/>
      <c r="Z81" s="1706"/>
      <c r="AA81" s="1706"/>
      <c r="AB81" s="1706"/>
      <c r="AC81" s="1706"/>
      <c r="AD81" s="1706"/>
      <c r="AE81" s="1706"/>
      <c r="AF81" s="1706"/>
      <c r="AG81" s="1706"/>
      <c r="AI81" s="18"/>
      <c r="AJ81" s="18"/>
      <c r="AK81" s="18"/>
      <c r="AL81" s="18"/>
      <c r="AM81" s="18"/>
      <c r="AN81" s="18"/>
      <c r="AO81" s="18"/>
      <c r="AP81" s="18"/>
      <c r="AQ81" s="18"/>
    </row>
    <row r="82" spans="1:43" s="592" customFormat="1" ht="15" x14ac:dyDescent="0.2">
      <c r="A82" s="605"/>
      <c r="D82" s="1491"/>
      <c r="E82" s="1491"/>
      <c r="F82" s="1491"/>
      <c r="G82" s="1491"/>
      <c r="H82" s="1491"/>
      <c r="I82" s="1491"/>
      <c r="J82" s="1491"/>
      <c r="K82" s="1491"/>
      <c r="L82" s="1491"/>
      <c r="M82" s="1491"/>
      <c r="N82" s="1491"/>
      <c r="O82" s="1491"/>
      <c r="P82" s="1491"/>
      <c r="Q82" s="1491"/>
      <c r="R82" s="1491"/>
      <c r="S82" s="1491"/>
      <c r="T82" s="1491"/>
      <c r="U82" s="1491"/>
      <c r="V82" s="1491"/>
      <c r="W82" s="1491"/>
      <c r="X82" s="1491"/>
      <c r="Y82" s="1491"/>
      <c r="Z82" s="1491"/>
      <c r="AA82" s="1491"/>
      <c r="AB82" s="1491"/>
      <c r="AC82" s="1491"/>
      <c r="AD82" s="1491"/>
      <c r="AE82" s="1491"/>
      <c r="AF82" s="1491"/>
      <c r="AG82" s="1491"/>
      <c r="AI82" s="18"/>
      <c r="AJ82" s="18"/>
      <c r="AK82" s="18"/>
      <c r="AL82" s="18"/>
      <c r="AM82" s="18"/>
      <c r="AN82" s="18"/>
      <c r="AO82" s="18"/>
      <c r="AP82" s="18"/>
      <c r="AQ82" s="18"/>
    </row>
    <row r="83" spans="1:43" s="592" customFormat="1" x14ac:dyDescent="0.2">
      <c r="A83" s="605"/>
      <c r="D83" s="1738" t="s">
        <v>3147</v>
      </c>
      <c r="E83" s="2012"/>
      <c r="F83" s="2012"/>
      <c r="G83" s="2012"/>
      <c r="H83" s="2012"/>
      <c r="I83" s="2012"/>
      <c r="J83" s="2012"/>
      <c r="K83" s="2012"/>
      <c r="L83" s="2012"/>
      <c r="M83" s="2012"/>
      <c r="N83" s="2012"/>
      <c r="O83" s="2012"/>
      <c r="P83" s="2012"/>
      <c r="Q83" s="2012"/>
      <c r="R83" s="2012"/>
      <c r="S83" s="2012"/>
      <c r="T83" s="2012"/>
      <c r="U83" s="2012"/>
      <c r="V83" s="2012"/>
      <c r="W83" s="2012"/>
      <c r="X83" s="2012"/>
      <c r="Y83" s="2012"/>
      <c r="Z83" s="2012"/>
      <c r="AA83" s="2012"/>
      <c r="AB83" s="2012"/>
      <c r="AC83" s="2012"/>
      <c r="AD83" s="2012"/>
      <c r="AE83" s="2012"/>
      <c r="AF83" s="2012"/>
      <c r="AG83" s="2012"/>
      <c r="AI83" s="18"/>
      <c r="AJ83" s="18"/>
      <c r="AK83" s="18"/>
      <c r="AL83" s="18"/>
      <c r="AM83" s="18"/>
      <c r="AN83" s="18"/>
      <c r="AO83" s="18"/>
      <c r="AP83" s="18"/>
      <c r="AQ83" s="18"/>
    </row>
    <row r="84" spans="1:43" s="592" customFormat="1" x14ac:dyDescent="0.2">
      <c r="A84" s="605"/>
      <c r="D84" s="2012"/>
      <c r="E84" s="2012"/>
      <c r="F84" s="2012"/>
      <c r="G84" s="2012"/>
      <c r="H84" s="2012"/>
      <c r="I84" s="2012"/>
      <c r="J84" s="2012"/>
      <c r="K84" s="2012"/>
      <c r="L84" s="2012"/>
      <c r="M84" s="2012"/>
      <c r="N84" s="2012"/>
      <c r="O84" s="2012"/>
      <c r="P84" s="2012"/>
      <c r="Q84" s="2012"/>
      <c r="R84" s="2012"/>
      <c r="S84" s="2012"/>
      <c r="T84" s="2012"/>
      <c r="U84" s="2012"/>
      <c r="V84" s="2012"/>
      <c r="W84" s="2012"/>
      <c r="X84" s="2012"/>
      <c r="Y84" s="2012"/>
      <c r="Z84" s="2012"/>
      <c r="AA84" s="2012"/>
      <c r="AB84" s="2012"/>
      <c r="AC84" s="2012"/>
      <c r="AD84" s="2012"/>
      <c r="AE84" s="2012"/>
      <c r="AF84" s="2012"/>
      <c r="AG84" s="2012"/>
      <c r="AI84" s="18"/>
      <c r="AJ84" s="18"/>
      <c r="AK84" s="18"/>
      <c r="AL84" s="18"/>
      <c r="AM84" s="18"/>
      <c r="AN84" s="18"/>
      <c r="AO84" s="18"/>
      <c r="AP84" s="18"/>
      <c r="AQ84" s="18"/>
    </row>
    <row r="85" spans="1:43" s="592" customFormat="1" x14ac:dyDescent="0.2">
      <c r="A85" s="605"/>
      <c r="AI85" s="18"/>
      <c r="AJ85" s="18"/>
      <c r="AK85" s="18"/>
      <c r="AL85" s="18"/>
      <c r="AM85" s="18"/>
      <c r="AN85" s="18"/>
      <c r="AO85" s="18"/>
      <c r="AP85" s="18"/>
      <c r="AQ85" s="18"/>
    </row>
    <row r="86" spans="1:43" s="592" customFormat="1" x14ac:dyDescent="0.2">
      <c r="A86" s="605"/>
      <c r="D86" s="590" t="s">
        <v>1335</v>
      </c>
      <c r="AI86" s="18"/>
      <c r="AJ86" s="18"/>
      <c r="AK86" s="18"/>
      <c r="AL86" s="18"/>
      <c r="AM86" s="18"/>
      <c r="AN86" s="18"/>
      <c r="AO86" s="18"/>
      <c r="AP86" s="18"/>
      <c r="AQ86" s="18"/>
    </row>
    <row r="87" spans="1:43" s="592" customFormat="1" x14ac:dyDescent="0.2">
      <c r="A87" s="605"/>
      <c r="AI87" s="18"/>
      <c r="AJ87" s="18"/>
      <c r="AK87" s="18"/>
      <c r="AL87" s="18"/>
      <c r="AM87" s="18"/>
      <c r="AN87" s="18"/>
      <c r="AO87" s="18"/>
      <c r="AP87" s="18"/>
      <c r="AQ87" s="18"/>
    </row>
    <row r="88" spans="1:43" s="592" customFormat="1" x14ac:dyDescent="0.2">
      <c r="A88" s="605"/>
      <c r="D88" s="1738" t="s">
        <v>3148</v>
      </c>
      <c r="E88" s="2012"/>
      <c r="F88" s="2012"/>
      <c r="G88" s="2012"/>
      <c r="H88" s="2012"/>
      <c r="I88" s="2012"/>
      <c r="J88" s="2012"/>
      <c r="K88" s="2012"/>
      <c r="L88" s="2012"/>
      <c r="M88" s="2012"/>
      <c r="N88" s="2012"/>
      <c r="O88" s="2012"/>
      <c r="P88" s="2012"/>
      <c r="Q88" s="2012"/>
      <c r="R88" s="2012"/>
      <c r="S88" s="2012"/>
      <c r="T88" s="2012"/>
      <c r="U88" s="2012"/>
      <c r="V88" s="2012"/>
      <c r="W88" s="2012"/>
      <c r="X88" s="2012"/>
      <c r="Y88" s="2012"/>
      <c r="Z88" s="2012"/>
      <c r="AA88" s="2012"/>
      <c r="AB88" s="2012"/>
      <c r="AC88" s="2012"/>
      <c r="AD88" s="2012"/>
      <c r="AE88" s="2012"/>
      <c r="AF88" s="2012"/>
      <c r="AG88" s="2012"/>
      <c r="AI88" s="18"/>
      <c r="AJ88" s="18"/>
      <c r="AK88" s="18"/>
      <c r="AL88" s="18"/>
      <c r="AM88" s="18"/>
      <c r="AN88" s="18"/>
      <c r="AO88" s="18"/>
      <c r="AP88" s="18"/>
      <c r="AQ88" s="18"/>
    </row>
    <row r="89" spans="1:43" s="592" customFormat="1" x14ac:dyDescent="0.2">
      <c r="A89" s="605"/>
      <c r="D89" s="2012"/>
      <c r="E89" s="2012"/>
      <c r="F89" s="2012"/>
      <c r="G89" s="2012"/>
      <c r="H89" s="2012"/>
      <c r="I89" s="2012"/>
      <c r="J89" s="2012"/>
      <c r="K89" s="2012"/>
      <c r="L89" s="2012"/>
      <c r="M89" s="2012"/>
      <c r="N89" s="2012"/>
      <c r="O89" s="2012"/>
      <c r="P89" s="2012"/>
      <c r="Q89" s="2012"/>
      <c r="R89" s="2012"/>
      <c r="S89" s="2012"/>
      <c r="T89" s="2012"/>
      <c r="U89" s="2012"/>
      <c r="V89" s="2012"/>
      <c r="W89" s="2012"/>
      <c r="X89" s="2012"/>
      <c r="Y89" s="2012"/>
      <c r="Z89" s="2012"/>
      <c r="AA89" s="2012"/>
      <c r="AB89" s="2012"/>
      <c r="AC89" s="2012"/>
      <c r="AD89" s="2012"/>
      <c r="AE89" s="2012"/>
      <c r="AF89" s="2012"/>
      <c r="AG89" s="2012"/>
      <c r="AI89" s="18"/>
      <c r="AJ89" s="18"/>
      <c r="AK89" s="18"/>
      <c r="AL89" s="18"/>
      <c r="AM89" s="18"/>
      <c r="AN89" s="18"/>
      <c r="AO89" s="18"/>
      <c r="AP89" s="18"/>
      <c r="AQ89" s="18"/>
    </row>
    <row r="90" spans="1:43" s="592" customFormat="1" x14ac:dyDescent="0.2">
      <c r="A90" s="605"/>
      <c r="D90" s="590" t="s">
        <v>1338</v>
      </c>
      <c r="AI90" s="18"/>
      <c r="AJ90" s="18"/>
      <c r="AK90" s="18"/>
      <c r="AL90" s="18"/>
      <c r="AM90" s="18"/>
      <c r="AN90" s="18"/>
      <c r="AO90" s="18"/>
      <c r="AP90" s="18"/>
      <c r="AQ90" s="18"/>
    </row>
    <row r="91" spans="1:43" s="592" customFormat="1" x14ac:dyDescent="0.2">
      <c r="A91" s="605"/>
      <c r="AI91" s="18"/>
      <c r="AJ91" s="18"/>
      <c r="AK91" s="18"/>
      <c r="AL91" s="18"/>
      <c r="AM91" s="18"/>
      <c r="AN91" s="18"/>
      <c r="AO91" s="18"/>
      <c r="AP91" s="18"/>
      <c r="AQ91" s="18"/>
    </row>
    <row r="92" spans="1:43" s="592" customFormat="1" x14ac:dyDescent="0.2">
      <c r="A92" s="605"/>
      <c r="D92" s="2012" t="s">
        <v>1339</v>
      </c>
      <c r="E92" s="2012"/>
      <c r="F92" s="2012"/>
      <c r="G92" s="2012"/>
      <c r="H92" s="2012"/>
      <c r="I92" s="2012"/>
      <c r="J92" s="2012"/>
      <c r="K92" s="2012"/>
      <c r="L92" s="2012"/>
      <c r="M92" s="2012"/>
      <c r="N92" s="2012"/>
      <c r="O92" s="2012"/>
      <c r="P92" s="2012"/>
      <c r="Q92" s="2012"/>
      <c r="R92" s="2012"/>
      <c r="S92" s="2012"/>
      <c r="T92" s="2012"/>
      <c r="U92" s="2012"/>
      <c r="V92" s="2012"/>
      <c r="W92" s="2012"/>
      <c r="X92" s="2012"/>
      <c r="Y92" s="2012"/>
      <c r="Z92" s="2012"/>
      <c r="AA92" s="2012"/>
      <c r="AB92" s="2012"/>
      <c r="AC92" s="2012"/>
      <c r="AD92" s="2012"/>
      <c r="AE92" s="2012"/>
      <c r="AF92" s="2012"/>
      <c r="AG92" s="2012"/>
      <c r="AI92" s="18"/>
      <c r="AJ92" s="18"/>
      <c r="AK92" s="18"/>
      <c r="AL92" s="18"/>
      <c r="AM92" s="18"/>
      <c r="AN92" s="18"/>
      <c r="AO92" s="18"/>
      <c r="AP92" s="18"/>
      <c r="AQ92" s="18"/>
    </row>
    <row r="93" spans="1:43" s="592" customFormat="1" x14ac:dyDescent="0.2">
      <c r="A93" s="605"/>
      <c r="D93" s="2012"/>
      <c r="E93" s="2012"/>
      <c r="F93" s="2012"/>
      <c r="G93" s="2012"/>
      <c r="H93" s="2012"/>
      <c r="I93" s="2012"/>
      <c r="J93" s="2012"/>
      <c r="K93" s="2012"/>
      <c r="L93" s="2012"/>
      <c r="M93" s="2012"/>
      <c r="N93" s="2012"/>
      <c r="O93" s="2012"/>
      <c r="P93" s="2012"/>
      <c r="Q93" s="2012"/>
      <c r="R93" s="2012"/>
      <c r="S93" s="2012"/>
      <c r="T93" s="2012"/>
      <c r="U93" s="2012"/>
      <c r="V93" s="2012"/>
      <c r="W93" s="2012"/>
      <c r="X93" s="2012"/>
      <c r="Y93" s="2012"/>
      <c r="Z93" s="2012"/>
      <c r="AA93" s="2012"/>
      <c r="AB93" s="2012"/>
      <c r="AC93" s="2012"/>
      <c r="AD93" s="2012"/>
      <c r="AE93" s="2012"/>
      <c r="AF93" s="2012"/>
      <c r="AG93" s="2012"/>
      <c r="AI93" s="18"/>
      <c r="AJ93" s="18"/>
      <c r="AK93" s="18"/>
      <c r="AL93" s="18"/>
      <c r="AM93" s="18"/>
      <c r="AN93" s="18"/>
      <c r="AO93" s="18"/>
      <c r="AP93" s="18"/>
      <c r="AQ93" s="18"/>
    </row>
    <row r="94" spans="1:43" s="592" customFormat="1" x14ac:dyDescent="0.2">
      <c r="A94" s="605"/>
      <c r="AI94" s="18"/>
      <c r="AJ94" s="18"/>
      <c r="AK94" s="18"/>
      <c r="AL94" s="18"/>
      <c r="AM94" s="18"/>
      <c r="AN94" s="18"/>
      <c r="AO94" s="18"/>
      <c r="AP94" s="18"/>
      <c r="AQ94" s="18"/>
    </row>
    <row r="95" spans="1:43" s="592" customFormat="1" x14ac:dyDescent="0.2">
      <c r="A95" s="605"/>
      <c r="D95" s="609" t="s">
        <v>1340</v>
      </c>
      <c r="AI95" s="18"/>
      <c r="AJ95" s="18"/>
      <c r="AK95" s="18"/>
      <c r="AL95" s="18"/>
      <c r="AM95" s="18"/>
      <c r="AN95" s="18"/>
      <c r="AO95" s="18"/>
      <c r="AP95" s="18"/>
      <c r="AQ95" s="18"/>
    </row>
    <row r="96" spans="1:43" s="592" customFormat="1" x14ac:dyDescent="0.2">
      <c r="A96" s="605"/>
      <c r="AI96" s="18"/>
      <c r="AJ96" s="18"/>
      <c r="AK96" s="18"/>
      <c r="AL96" s="18"/>
      <c r="AM96" s="18"/>
      <c r="AN96" s="18"/>
      <c r="AO96" s="18"/>
      <c r="AP96" s="18"/>
      <c r="AQ96" s="18"/>
    </row>
    <row r="97" spans="1:43" s="592" customFormat="1" x14ac:dyDescent="0.2">
      <c r="A97" s="605"/>
      <c r="D97" s="2012" t="s">
        <v>1341</v>
      </c>
      <c r="E97" s="2012"/>
      <c r="F97" s="2012"/>
      <c r="G97" s="2012"/>
      <c r="H97" s="2012"/>
      <c r="I97" s="2012"/>
      <c r="J97" s="2012"/>
      <c r="K97" s="2012"/>
      <c r="L97" s="2012"/>
      <c r="M97" s="2012"/>
      <c r="N97" s="2012"/>
      <c r="O97" s="2012"/>
      <c r="P97" s="2012"/>
      <c r="Q97" s="2012"/>
      <c r="R97" s="2012"/>
      <c r="S97" s="2012"/>
      <c r="T97" s="2012"/>
      <c r="U97" s="2012"/>
      <c r="V97" s="2012"/>
      <c r="W97" s="2012"/>
      <c r="X97" s="2012"/>
      <c r="Y97" s="2012"/>
      <c r="Z97" s="2012"/>
      <c r="AA97" s="2012"/>
      <c r="AB97" s="2012"/>
      <c r="AC97" s="2012"/>
      <c r="AD97" s="2012"/>
      <c r="AE97" s="2012"/>
      <c r="AF97" s="2012"/>
      <c r="AG97" s="2012"/>
      <c r="AI97" s="18"/>
      <c r="AJ97" s="18"/>
      <c r="AK97" s="18"/>
      <c r="AL97" s="18"/>
      <c r="AM97" s="18"/>
      <c r="AN97" s="18"/>
      <c r="AO97" s="18"/>
      <c r="AP97" s="18"/>
      <c r="AQ97" s="18"/>
    </row>
    <row r="98" spans="1:43" s="592" customFormat="1" x14ac:dyDescent="0.2">
      <c r="A98" s="605"/>
      <c r="D98" s="2012"/>
      <c r="E98" s="2012"/>
      <c r="F98" s="2012"/>
      <c r="G98" s="2012"/>
      <c r="H98" s="2012"/>
      <c r="I98" s="2012"/>
      <c r="J98" s="2012"/>
      <c r="K98" s="2012"/>
      <c r="L98" s="2012"/>
      <c r="M98" s="2012"/>
      <c r="N98" s="2012"/>
      <c r="O98" s="2012"/>
      <c r="P98" s="2012"/>
      <c r="Q98" s="2012"/>
      <c r="R98" s="2012"/>
      <c r="S98" s="2012"/>
      <c r="T98" s="2012"/>
      <c r="U98" s="2012"/>
      <c r="V98" s="2012"/>
      <c r="W98" s="2012"/>
      <c r="X98" s="2012"/>
      <c r="Y98" s="2012"/>
      <c r="Z98" s="2012"/>
      <c r="AA98" s="2012"/>
      <c r="AB98" s="2012"/>
      <c r="AC98" s="2012"/>
      <c r="AD98" s="2012"/>
      <c r="AE98" s="2012"/>
      <c r="AF98" s="2012"/>
      <c r="AG98" s="2012"/>
      <c r="AI98" s="18"/>
      <c r="AJ98" s="18"/>
      <c r="AK98" s="18"/>
      <c r="AL98" s="18"/>
      <c r="AM98" s="18"/>
      <c r="AN98" s="18"/>
      <c r="AO98" s="18"/>
      <c r="AP98" s="18"/>
      <c r="AQ98" s="18"/>
    </row>
    <row r="99" spans="1:43" s="592" customFormat="1" x14ac:dyDescent="0.2">
      <c r="A99" s="605"/>
      <c r="D99" s="2012"/>
      <c r="E99" s="2012"/>
      <c r="F99" s="2012"/>
      <c r="G99" s="2012"/>
      <c r="H99" s="2012"/>
      <c r="I99" s="2012"/>
      <c r="J99" s="2012"/>
      <c r="K99" s="2012"/>
      <c r="L99" s="2012"/>
      <c r="M99" s="2012"/>
      <c r="N99" s="2012"/>
      <c r="O99" s="2012"/>
      <c r="P99" s="2012"/>
      <c r="Q99" s="2012"/>
      <c r="R99" s="2012"/>
      <c r="S99" s="2012"/>
      <c r="T99" s="2012"/>
      <c r="U99" s="2012"/>
      <c r="V99" s="2012"/>
      <c r="W99" s="2012"/>
      <c r="X99" s="2012"/>
      <c r="Y99" s="2012"/>
      <c r="Z99" s="2012"/>
      <c r="AA99" s="2012"/>
      <c r="AB99" s="2012"/>
      <c r="AC99" s="2012"/>
      <c r="AD99" s="2012"/>
      <c r="AE99" s="2012"/>
      <c r="AF99" s="2012"/>
      <c r="AG99" s="2012"/>
      <c r="AI99" s="18"/>
      <c r="AJ99" s="18"/>
      <c r="AK99" s="18"/>
      <c r="AL99" s="18"/>
      <c r="AM99" s="18"/>
      <c r="AN99" s="18"/>
      <c r="AO99" s="18"/>
      <c r="AP99" s="18"/>
      <c r="AQ99" s="18"/>
    </row>
    <row r="100" spans="1:43" s="592" customFormat="1" ht="29.25" customHeight="1" thickBot="1" x14ac:dyDescent="0.25">
      <c r="A100" s="605"/>
      <c r="D100" s="611"/>
      <c r="E100" s="611"/>
      <c r="F100" s="611"/>
      <c r="G100" s="611"/>
      <c r="H100" s="611"/>
      <c r="I100" s="611"/>
      <c r="J100" s="611"/>
      <c r="K100" s="611"/>
      <c r="L100" s="611"/>
      <c r="M100" s="611"/>
      <c r="N100" s="611"/>
      <c r="O100" s="1771" t="s">
        <v>1342</v>
      </c>
      <c r="P100" s="1771"/>
      <c r="Q100" s="1771"/>
      <c r="R100" s="1771"/>
      <c r="S100" s="1771"/>
      <c r="T100" s="1771" t="s">
        <v>1343</v>
      </c>
      <c r="U100" s="1771"/>
      <c r="V100" s="1771"/>
      <c r="W100" s="1771"/>
      <c r="X100" s="1771"/>
      <c r="Y100" s="1771" t="s">
        <v>1432</v>
      </c>
      <c r="Z100" s="1771"/>
      <c r="AA100" s="1771"/>
      <c r="AB100" s="1771"/>
      <c r="AC100" s="1771"/>
      <c r="AI100" s="18"/>
      <c r="AJ100" s="18"/>
      <c r="AK100" s="18"/>
      <c r="AL100" s="18"/>
      <c r="AM100" s="18"/>
      <c r="AN100" s="18"/>
      <c r="AO100" s="18"/>
      <c r="AP100" s="18"/>
      <c r="AQ100" s="18"/>
    </row>
    <row r="101" spans="1:43" s="592" customFormat="1" x14ac:dyDescent="0.2">
      <c r="A101" s="605"/>
      <c r="D101" s="1942" t="s">
        <v>21</v>
      </c>
      <c r="E101" s="1942"/>
      <c r="F101" s="1942"/>
      <c r="G101" s="1942"/>
      <c r="H101" s="1942"/>
      <c r="I101" s="1942"/>
      <c r="J101" s="1942"/>
      <c r="K101" s="1942"/>
      <c r="L101" s="1942"/>
      <c r="M101" s="1942"/>
      <c r="N101" s="1942"/>
      <c r="O101" s="2024">
        <v>4</v>
      </c>
      <c r="P101" s="2024"/>
      <c r="Q101" s="2024"/>
      <c r="R101" s="2024"/>
      <c r="S101" s="2024"/>
      <c r="T101" s="2023" t="s">
        <v>3200</v>
      </c>
      <c r="U101" s="2023"/>
      <c r="V101" s="2023"/>
      <c r="W101" s="2023"/>
      <c r="X101" s="2023"/>
      <c r="Y101" s="2024" t="s">
        <v>3149</v>
      </c>
      <c r="Z101" s="2024"/>
      <c r="AA101" s="2024"/>
      <c r="AB101" s="2024"/>
      <c r="AC101" s="2024"/>
      <c r="AI101" s="18"/>
      <c r="AJ101" s="18"/>
      <c r="AK101" s="18"/>
      <c r="AL101" s="18"/>
      <c r="AM101" s="18"/>
      <c r="AN101" s="18"/>
      <c r="AO101" s="18"/>
      <c r="AP101" s="18"/>
      <c r="AQ101" s="18"/>
    </row>
    <row r="102" spans="1:43" s="592" customFormat="1" x14ac:dyDescent="0.2">
      <c r="A102" s="605"/>
      <c r="D102" s="606"/>
      <c r="AI102" s="18"/>
      <c r="AJ102" s="18"/>
      <c r="AK102" s="18"/>
      <c r="AL102" s="18"/>
      <c r="AM102" s="18"/>
      <c r="AN102" s="18"/>
      <c r="AO102" s="18"/>
      <c r="AP102" s="18"/>
      <c r="AQ102" s="18"/>
    </row>
    <row r="103" spans="1:43" s="592" customFormat="1" x14ac:dyDescent="0.2">
      <c r="A103" s="605"/>
      <c r="D103" s="2012" t="s">
        <v>1345</v>
      </c>
      <c r="E103" s="2012"/>
      <c r="F103" s="2012"/>
      <c r="G103" s="2012"/>
      <c r="H103" s="2012"/>
      <c r="I103" s="2012"/>
      <c r="J103" s="2012"/>
      <c r="K103" s="2012"/>
      <c r="L103" s="2012"/>
      <c r="M103" s="2012"/>
      <c r="N103" s="2012"/>
      <c r="O103" s="2012"/>
      <c r="P103" s="2012"/>
      <c r="Q103" s="2012"/>
      <c r="R103" s="2012"/>
      <c r="S103" s="2012"/>
      <c r="T103" s="2012"/>
      <c r="U103" s="2012"/>
      <c r="V103" s="2012"/>
      <c r="W103" s="2012"/>
      <c r="X103" s="2012"/>
      <c r="Y103" s="2012"/>
      <c r="Z103" s="2012"/>
      <c r="AA103" s="2012"/>
      <c r="AB103" s="2012"/>
      <c r="AC103" s="2012"/>
      <c r="AD103" s="2012"/>
      <c r="AE103" s="2012"/>
      <c r="AF103" s="2012"/>
      <c r="AG103" s="2012"/>
      <c r="AI103" s="18"/>
      <c r="AJ103" s="18"/>
      <c r="AK103" s="18"/>
      <c r="AL103" s="18"/>
      <c r="AM103" s="18"/>
      <c r="AN103" s="18"/>
      <c r="AO103" s="18"/>
      <c r="AP103" s="18"/>
      <c r="AQ103" s="18"/>
    </row>
    <row r="104" spans="1:43" s="592" customFormat="1" x14ac:dyDescent="0.2">
      <c r="A104" s="605"/>
      <c r="D104" s="2012"/>
      <c r="E104" s="2012"/>
      <c r="F104" s="2012"/>
      <c r="G104" s="2012"/>
      <c r="H104" s="2012"/>
      <c r="I104" s="2012"/>
      <c r="J104" s="2012"/>
      <c r="K104" s="2012"/>
      <c r="L104" s="2012"/>
      <c r="M104" s="2012"/>
      <c r="N104" s="2012"/>
      <c r="O104" s="2012"/>
      <c r="P104" s="2012"/>
      <c r="Q104" s="2012"/>
      <c r="R104" s="2012"/>
      <c r="S104" s="2012"/>
      <c r="T104" s="2012"/>
      <c r="U104" s="2012"/>
      <c r="V104" s="2012"/>
      <c r="W104" s="2012"/>
      <c r="X104" s="2012"/>
      <c r="Y104" s="2012"/>
      <c r="Z104" s="2012"/>
      <c r="AA104" s="2012"/>
      <c r="AB104" s="2012"/>
      <c r="AC104" s="2012"/>
      <c r="AD104" s="2012"/>
      <c r="AE104" s="2012"/>
      <c r="AF104" s="2012"/>
      <c r="AG104" s="2012"/>
      <c r="AI104" s="18"/>
      <c r="AJ104" s="18"/>
      <c r="AK104" s="18"/>
      <c r="AL104" s="18"/>
      <c r="AM104" s="18"/>
      <c r="AN104" s="18"/>
      <c r="AO104" s="18"/>
      <c r="AP104" s="18"/>
      <c r="AQ104" s="18"/>
    </row>
    <row r="105" spans="1:43" s="592" customFormat="1" x14ac:dyDescent="0.2">
      <c r="A105" s="605"/>
      <c r="AI105" s="18"/>
      <c r="AJ105" s="18"/>
      <c r="AK105" s="18"/>
      <c r="AL105" s="18"/>
      <c r="AM105" s="18"/>
      <c r="AN105" s="18"/>
      <c r="AO105" s="18"/>
      <c r="AP105" s="18"/>
      <c r="AQ105" s="18"/>
    </row>
    <row r="106" spans="1:43" s="592" customFormat="1" x14ac:dyDescent="0.2">
      <c r="A106" s="605"/>
      <c r="D106" s="590" t="s">
        <v>1346</v>
      </c>
      <c r="AI106" s="18"/>
      <c r="AJ106" s="18"/>
      <c r="AK106" s="18"/>
      <c r="AL106" s="18"/>
      <c r="AM106" s="18"/>
      <c r="AN106" s="18"/>
      <c r="AO106" s="18"/>
      <c r="AP106" s="18"/>
      <c r="AQ106" s="18"/>
    </row>
    <row r="107" spans="1:43" s="592" customFormat="1" x14ac:dyDescent="0.2">
      <c r="A107" s="605"/>
      <c r="AI107" s="18"/>
      <c r="AJ107" s="18"/>
      <c r="AK107" s="18"/>
      <c r="AL107" s="18"/>
      <c r="AM107" s="18"/>
      <c r="AN107" s="18"/>
      <c r="AO107" s="18"/>
      <c r="AP107" s="18"/>
      <c r="AQ107" s="18"/>
    </row>
    <row r="108" spans="1:43" s="592" customFormat="1" x14ac:dyDescent="0.2">
      <c r="A108" s="605"/>
      <c r="D108" s="2012" t="s">
        <v>1347</v>
      </c>
      <c r="E108" s="2012"/>
      <c r="F108" s="2012"/>
      <c r="G108" s="2012"/>
      <c r="H108" s="2012"/>
      <c r="I108" s="2012"/>
      <c r="J108" s="2012"/>
      <c r="K108" s="2012"/>
      <c r="L108" s="2012"/>
      <c r="M108" s="2012"/>
      <c r="N108" s="2012"/>
      <c r="O108" s="2012"/>
      <c r="P108" s="2012"/>
      <c r="Q108" s="2012"/>
      <c r="R108" s="2012"/>
      <c r="S108" s="2012"/>
      <c r="T108" s="2012"/>
      <c r="U108" s="2012"/>
      <c r="V108" s="2012"/>
      <c r="W108" s="2012"/>
      <c r="X108" s="2012"/>
      <c r="Y108" s="2012"/>
      <c r="Z108" s="2012"/>
      <c r="AA108" s="2012"/>
      <c r="AB108" s="2012"/>
      <c r="AC108" s="2012"/>
      <c r="AD108" s="2012"/>
      <c r="AE108" s="2012"/>
      <c r="AF108" s="2012"/>
      <c r="AG108" s="2012"/>
      <c r="AI108" s="18"/>
      <c r="AJ108" s="18"/>
      <c r="AK108" s="18"/>
      <c r="AL108" s="18"/>
      <c r="AM108" s="18"/>
      <c r="AN108" s="18"/>
      <c r="AO108" s="18"/>
      <c r="AP108" s="18"/>
      <c r="AQ108" s="18"/>
    </row>
    <row r="109" spans="1:43" s="592" customFormat="1" x14ac:dyDescent="0.2">
      <c r="A109" s="605"/>
      <c r="D109" s="2012"/>
      <c r="E109" s="2012"/>
      <c r="F109" s="2012"/>
      <c r="G109" s="2012"/>
      <c r="H109" s="2012"/>
      <c r="I109" s="2012"/>
      <c r="J109" s="2012"/>
      <c r="K109" s="2012"/>
      <c r="L109" s="2012"/>
      <c r="M109" s="2012"/>
      <c r="N109" s="2012"/>
      <c r="O109" s="2012"/>
      <c r="P109" s="2012"/>
      <c r="Q109" s="2012"/>
      <c r="R109" s="2012"/>
      <c r="S109" s="2012"/>
      <c r="T109" s="2012"/>
      <c r="U109" s="2012"/>
      <c r="V109" s="2012"/>
      <c r="W109" s="2012"/>
      <c r="X109" s="2012"/>
      <c r="Y109" s="2012"/>
      <c r="Z109" s="2012"/>
      <c r="AA109" s="2012"/>
      <c r="AB109" s="2012"/>
      <c r="AC109" s="2012"/>
      <c r="AD109" s="2012"/>
      <c r="AE109" s="2012"/>
      <c r="AF109" s="2012"/>
      <c r="AG109" s="2012"/>
      <c r="AI109" s="18"/>
      <c r="AJ109" s="18"/>
      <c r="AK109" s="18"/>
      <c r="AL109" s="18"/>
      <c r="AM109" s="18"/>
      <c r="AN109" s="18"/>
      <c r="AO109" s="18"/>
      <c r="AP109" s="18"/>
      <c r="AQ109" s="18"/>
    </row>
    <row r="110" spans="1:43" s="592" customFormat="1" x14ac:dyDescent="0.2">
      <c r="A110" s="605"/>
      <c r="AI110" s="18"/>
      <c r="AJ110" s="18"/>
      <c r="AK110" s="18"/>
      <c r="AL110" s="18"/>
      <c r="AM110" s="18"/>
      <c r="AN110" s="18"/>
      <c r="AO110" s="18"/>
      <c r="AP110" s="18"/>
      <c r="AQ110" s="18"/>
    </row>
    <row r="111" spans="1:43" s="592" customFormat="1" x14ac:dyDescent="0.2">
      <c r="A111" s="605"/>
      <c r="D111" s="2012" t="s">
        <v>1348</v>
      </c>
      <c r="E111" s="2012"/>
      <c r="F111" s="2012"/>
      <c r="G111" s="2012"/>
      <c r="H111" s="2012"/>
      <c r="I111" s="2012"/>
      <c r="J111" s="2012"/>
      <c r="K111" s="2012"/>
      <c r="L111" s="2012"/>
      <c r="M111" s="2012"/>
      <c r="N111" s="2012"/>
      <c r="O111" s="2012"/>
      <c r="P111" s="2012"/>
      <c r="Q111" s="2012"/>
      <c r="R111" s="2012"/>
      <c r="S111" s="2012"/>
      <c r="T111" s="2012"/>
      <c r="U111" s="2012"/>
      <c r="V111" s="2012"/>
      <c r="W111" s="2012"/>
      <c r="X111" s="2012"/>
      <c r="Y111" s="2012"/>
      <c r="Z111" s="2012"/>
      <c r="AA111" s="2012"/>
      <c r="AB111" s="2012"/>
      <c r="AC111" s="2012"/>
      <c r="AD111" s="2012"/>
      <c r="AE111" s="2012"/>
      <c r="AF111" s="2012"/>
      <c r="AG111" s="2012"/>
      <c r="AI111" s="18"/>
      <c r="AJ111" s="18"/>
      <c r="AK111" s="18"/>
      <c r="AL111" s="18"/>
      <c r="AM111" s="18"/>
      <c r="AN111" s="18"/>
      <c r="AO111" s="18"/>
      <c r="AP111" s="18"/>
      <c r="AQ111" s="18"/>
    </row>
    <row r="112" spans="1:43" s="592" customFormat="1" x14ac:dyDescent="0.2">
      <c r="A112" s="605"/>
      <c r="D112" s="2012"/>
      <c r="E112" s="2012"/>
      <c r="F112" s="2012"/>
      <c r="G112" s="2012"/>
      <c r="H112" s="2012"/>
      <c r="I112" s="2012"/>
      <c r="J112" s="2012"/>
      <c r="K112" s="2012"/>
      <c r="L112" s="2012"/>
      <c r="M112" s="2012"/>
      <c r="N112" s="2012"/>
      <c r="O112" s="2012"/>
      <c r="P112" s="2012"/>
      <c r="Q112" s="2012"/>
      <c r="R112" s="2012"/>
      <c r="S112" s="2012"/>
      <c r="T112" s="2012"/>
      <c r="U112" s="2012"/>
      <c r="V112" s="2012"/>
      <c r="W112" s="2012"/>
      <c r="X112" s="2012"/>
      <c r="Y112" s="2012"/>
      <c r="Z112" s="2012"/>
      <c r="AA112" s="2012"/>
      <c r="AB112" s="2012"/>
      <c r="AC112" s="2012"/>
      <c r="AD112" s="2012"/>
      <c r="AE112" s="2012"/>
      <c r="AF112" s="2012"/>
      <c r="AG112" s="2012"/>
      <c r="AI112" s="18"/>
      <c r="AJ112" s="18"/>
      <c r="AK112" s="18"/>
      <c r="AL112" s="18"/>
      <c r="AM112" s="18"/>
      <c r="AN112" s="18"/>
      <c r="AO112" s="18"/>
      <c r="AP112" s="18"/>
      <c r="AQ112" s="18"/>
    </row>
    <row r="113" spans="1:43" s="592" customFormat="1" x14ac:dyDescent="0.2">
      <c r="A113" s="605"/>
      <c r="AI113" s="18"/>
      <c r="AJ113" s="18"/>
      <c r="AK113" s="18"/>
      <c r="AL113" s="18"/>
      <c r="AM113" s="18"/>
      <c r="AN113" s="18"/>
      <c r="AO113" s="18"/>
      <c r="AP113" s="18"/>
      <c r="AQ113" s="18"/>
    </row>
    <row r="114" spans="1:43" s="592" customFormat="1" x14ac:dyDescent="0.2">
      <c r="A114" s="605"/>
      <c r="D114" s="609" t="s">
        <v>1340</v>
      </c>
      <c r="AI114" s="18"/>
      <c r="AJ114" s="18"/>
      <c r="AK114" s="18"/>
      <c r="AL114" s="18"/>
      <c r="AM114" s="18"/>
      <c r="AN114" s="18"/>
      <c r="AO114" s="18"/>
      <c r="AP114" s="18"/>
      <c r="AQ114" s="18"/>
    </row>
    <row r="115" spans="1:43" s="592" customFormat="1" x14ac:dyDescent="0.2">
      <c r="A115" s="605"/>
      <c r="AI115" s="18"/>
      <c r="AJ115" s="18"/>
      <c r="AK115" s="18"/>
      <c r="AL115" s="18"/>
      <c r="AM115" s="18"/>
      <c r="AN115" s="18"/>
      <c r="AO115" s="18"/>
      <c r="AP115" s="18"/>
      <c r="AQ115" s="18"/>
    </row>
    <row r="116" spans="1:43" s="592" customFormat="1" x14ac:dyDescent="0.2">
      <c r="A116" s="605"/>
      <c r="D116" s="2012" t="s">
        <v>1351</v>
      </c>
      <c r="E116" s="2012"/>
      <c r="F116" s="2012"/>
      <c r="G116" s="2012"/>
      <c r="H116" s="2012"/>
      <c r="I116" s="2012"/>
      <c r="J116" s="2012"/>
      <c r="K116" s="2012"/>
      <c r="L116" s="2012"/>
      <c r="M116" s="2012"/>
      <c r="N116" s="2012"/>
      <c r="O116" s="2012"/>
      <c r="P116" s="2012"/>
      <c r="Q116" s="2012"/>
      <c r="R116" s="2012"/>
      <c r="S116" s="2012"/>
      <c r="T116" s="2012"/>
      <c r="U116" s="2012"/>
      <c r="V116" s="2012"/>
      <c r="W116" s="2012"/>
      <c r="X116" s="2012"/>
      <c r="Y116" s="2012"/>
      <c r="Z116" s="2012"/>
      <c r="AA116" s="2012"/>
      <c r="AB116" s="2012"/>
      <c r="AC116" s="2012"/>
      <c r="AD116" s="2012"/>
      <c r="AE116" s="2012"/>
      <c r="AF116" s="2012"/>
      <c r="AG116" s="2012"/>
      <c r="AI116" s="18"/>
      <c r="AJ116" s="18"/>
      <c r="AK116" s="18"/>
      <c r="AL116" s="18"/>
      <c r="AM116" s="18"/>
      <c r="AN116" s="18"/>
      <c r="AO116" s="18"/>
      <c r="AP116" s="18"/>
      <c r="AQ116" s="18"/>
    </row>
    <row r="117" spans="1:43" s="592" customFormat="1" x14ac:dyDescent="0.2">
      <c r="A117" s="605"/>
      <c r="D117" s="2012"/>
      <c r="E117" s="2012"/>
      <c r="F117" s="2012"/>
      <c r="G117" s="2012"/>
      <c r="H117" s="2012"/>
      <c r="I117" s="2012"/>
      <c r="J117" s="2012"/>
      <c r="K117" s="2012"/>
      <c r="L117" s="2012"/>
      <c r="M117" s="2012"/>
      <c r="N117" s="2012"/>
      <c r="O117" s="2012"/>
      <c r="P117" s="2012"/>
      <c r="Q117" s="2012"/>
      <c r="R117" s="2012"/>
      <c r="S117" s="2012"/>
      <c r="T117" s="2012"/>
      <c r="U117" s="2012"/>
      <c r="V117" s="2012"/>
      <c r="W117" s="2012"/>
      <c r="X117" s="2012"/>
      <c r="Y117" s="2012"/>
      <c r="Z117" s="2012"/>
      <c r="AA117" s="2012"/>
      <c r="AB117" s="2012"/>
      <c r="AC117" s="2012"/>
      <c r="AD117" s="2012"/>
      <c r="AE117" s="2012"/>
      <c r="AF117" s="2012"/>
      <c r="AG117" s="2012"/>
      <c r="AI117" s="18"/>
      <c r="AJ117" s="18"/>
      <c r="AK117" s="18"/>
      <c r="AL117" s="18"/>
      <c r="AM117" s="18"/>
      <c r="AN117" s="18"/>
      <c r="AO117" s="18"/>
      <c r="AP117" s="18"/>
      <c r="AQ117" s="18"/>
    </row>
    <row r="118" spans="1:43" s="592" customFormat="1" x14ac:dyDescent="0.2">
      <c r="A118" s="605"/>
      <c r="D118" s="2012"/>
      <c r="E118" s="2012"/>
      <c r="F118" s="2012"/>
      <c r="G118" s="2012"/>
      <c r="H118" s="2012"/>
      <c r="I118" s="2012"/>
      <c r="J118" s="2012"/>
      <c r="K118" s="2012"/>
      <c r="L118" s="2012"/>
      <c r="M118" s="2012"/>
      <c r="N118" s="2012"/>
      <c r="O118" s="2012"/>
      <c r="P118" s="2012"/>
      <c r="Q118" s="2012"/>
      <c r="R118" s="2012"/>
      <c r="S118" s="2012"/>
      <c r="T118" s="2012"/>
      <c r="U118" s="2012"/>
      <c r="V118" s="2012"/>
      <c r="W118" s="2012"/>
      <c r="X118" s="2012"/>
      <c r="Y118" s="2012"/>
      <c r="Z118" s="2012"/>
      <c r="AA118" s="2012"/>
      <c r="AB118" s="2012"/>
      <c r="AC118" s="2012"/>
      <c r="AD118" s="2012"/>
      <c r="AE118" s="2012"/>
      <c r="AF118" s="2012"/>
      <c r="AG118" s="2012"/>
      <c r="AI118" s="18"/>
      <c r="AJ118" s="18"/>
      <c r="AK118" s="18"/>
      <c r="AL118" s="18"/>
      <c r="AM118" s="18"/>
      <c r="AN118" s="18"/>
      <c r="AO118" s="18"/>
      <c r="AP118" s="18"/>
      <c r="AQ118" s="18"/>
    </row>
    <row r="119" spans="1:43" s="592" customFormat="1" ht="29.25" customHeight="1" thickBot="1" x14ac:dyDescent="0.25">
      <c r="A119" s="605"/>
      <c r="D119" s="611"/>
      <c r="E119" s="611"/>
      <c r="F119" s="611"/>
      <c r="G119" s="611"/>
      <c r="H119" s="611"/>
      <c r="I119" s="611"/>
      <c r="J119" s="611"/>
      <c r="K119" s="611"/>
      <c r="L119" s="611"/>
      <c r="M119" s="611"/>
      <c r="N119" s="611"/>
      <c r="O119" s="1771" t="s">
        <v>1342</v>
      </c>
      <c r="P119" s="1771"/>
      <c r="Q119" s="1771"/>
      <c r="R119" s="1771"/>
      <c r="S119" s="1771"/>
      <c r="T119" s="1771" t="s">
        <v>1343</v>
      </c>
      <c r="U119" s="1771"/>
      <c r="V119" s="1771"/>
      <c r="W119" s="1771"/>
      <c r="X119" s="1771"/>
      <c r="Y119" s="1771" t="s">
        <v>1432</v>
      </c>
      <c r="Z119" s="1771"/>
      <c r="AA119" s="1771"/>
      <c r="AB119" s="1771"/>
      <c r="AC119" s="1771"/>
      <c r="AI119" s="18"/>
      <c r="AJ119" s="18"/>
      <c r="AK119" s="18"/>
      <c r="AL119" s="18"/>
      <c r="AM119" s="18"/>
      <c r="AN119" s="18"/>
      <c r="AO119" s="18"/>
      <c r="AP119" s="18"/>
      <c r="AQ119" s="18"/>
    </row>
    <row r="120" spans="1:43" s="592" customFormat="1" x14ac:dyDescent="0.2">
      <c r="A120" s="605"/>
      <c r="D120" s="2008" t="s">
        <v>42</v>
      </c>
      <c r="E120" s="2008"/>
      <c r="F120" s="2008"/>
      <c r="G120" s="2008"/>
      <c r="H120" s="2008"/>
      <c r="I120" s="2008"/>
      <c r="J120" s="2008"/>
      <c r="K120" s="2008"/>
      <c r="L120" s="2008"/>
      <c r="M120" s="2008"/>
      <c r="N120" s="2008"/>
      <c r="O120" s="2009">
        <v>20</v>
      </c>
      <c r="P120" s="2009"/>
      <c r="Q120" s="2009"/>
      <c r="R120" s="2009"/>
      <c r="S120" s="2009"/>
      <c r="T120" s="2010" t="s">
        <v>3201</v>
      </c>
      <c r="U120" s="2010"/>
      <c r="V120" s="2010"/>
      <c r="W120" s="2010"/>
      <c r="X120" s="2010"/>
      <c r="Y120" s="2009" t="s">
        <v>3149</v>
      </c>
      <c r="Z120" s="2009"/>
      <c r="AA120" s="2009"/>
      <c r="AB120" s="2009"/>
      <c r="AC120" s="2009"/>
      <c r="AI120" s="18"/>
      <c r="AJ120" s="18"/>
      <c r="AK120" s="18"/>
      <c r="AL120" s="18"/>
      <c r="AM120" s="18"/>
      <c r="AN120" s="18"/>
      <c r="AO120" s="18"/>
      <c r="AP120" s="18"/>
      <c r="AQ120" s="18"/>
    </row>
    <row r="121" spans="1:43" s="592" customFormat="1" x14ac:dyDescent="0.2">
      <c r="A121" s="605"/>
      <c r="D121" s="2008" t="s">
        <v>1349</v>
      </c>
      <c r="E121" s="2008"/>
      <c r="F121" s="2008"/>
      <c r="G121" s="2008"/>
      <c r="H121" s="2008"/>
      <c r="I121" s="2008"/>
      <c r="J121" s="2008"/>
      <c r="K121" s="2008"/>
      <c r="L121" s="2008"/>
      <c r="M121" s="2008"/>
      <c r="N121" s="2008"/>
      <c r="O121" s="2009">
        <v>4.12</v>
      </c>
      <c r="P121" s="2009"/>
      <c r="Q121" s="2009"/>
      <c r="R121" s="2009"/>
      <c r="S121" s="2009"/>
      <c r="T121" s="2009" t="s">
        <v>3150</v>
      </c>
      <c r="U121" s="2009"/>
      <c r="V121" s="2009"/>
      <c r="W121" s="2009"/>
      <c r="X121" s="2009"/>
      <c r="Y121" s="2009" t="s">
        <v>3149</v>
      </c>
      <c r="Z121" s="2009"/>
      <c r="AA121" s="2009"/>
      <c r="AB121" s="2009"/>
      <c r="AC121" s="2009"/>
      <c r="AI121" s="18"/>
      <c r="AJ121" s="18"/>
      <c r="AK121" s="18"/>
      <c r="AL121" s="18"/>
      <c r="AM121" s="18"/>
      <c r="AN121" s="18"/>
      <c r="AO121" s="18"/>
      <c r="AP121" s="18"/>
      <c r="AQ121" s="18"/>
    </row>
    <row r="122" spans="1:43" s="592" customFormat="1" x14ac:dyDescent="0.2">
      <c r="A122" s="605"/>
      <c r="D122" s="2026" t="s">
        <v>1350</v>
      </c>
      <c r="E122" s="2026"/>
      <c r="F122" s="2026"/>
      <c r="G122" s="2026"/>
      <c r="H122" s="2026"/>
      <c r="I122" s="2026"/>
      <c r="J122" s="2026"/>
      <c r="K122" s="2026"/>
      <c r="L122" s="2026"/>
      <c r="M122" s="2026"/>
      <c r="N122" s="2026"/>
      <c r="O122" s="2027">
        <v>4</v>
      </c>
      <c r="P122" s="2027"/>
      <c r="Q122" s="2027"/>
      <c r="R122" s="2027"/>
      <c r="S122" s="2027"/>
      <c r="T122" s="2028" t="s">
        <v>3200</v>
      </c>
      <c r="U122" s="2028"/>
      <c r="V122" s="2028"/>
      <c r="W122" s="2028"/>
      <c r="X122" s="2028"/>
      <c r="Y122" s="2027" t="s">
        <v>3149</v>
      </c>
      <c r="Z122" s="2027"/>
      <c r="AA122" s="2027"/>
      <c r="AB122" s="2027"/>
      <c r="AC122" s="2027"/>
      <c r="AI122" s="18"/>
      <c r="AJ122" s="18"/>
      <c r="AK122" s="18"/>
      <c r="AL122" s="18"/>
      <c r="AM122" s="18"/>
      <c r="AN122" s="18"/>
      <c r="AO122" s="18"/>
      <c r="AP122" s="18"/>
      <c r="AQ122" s="18"/>
    </row>
    <row r="123" spans="1:43" s="592" customFormat="1" x14ac:dyDescent="0.2">
      <c r="A123" s="605"/>
      <c r="AI123" s="18"/>
      <c r="AJ123" s="18"/>
      <c r="AK123" s="18"/>
      <c r="AL123" s="18"/>
      <c r="AM123" s="18"/>
      <c r="AN123" s="18"/>
      <c r="AO123" s="18"/>
      <c r="AP123" s="18"/>
      <c r="AQ123" s="18"/>
    </row>
    <row r="124" spans="1:43" s="592" customFormat="1" x14ac:dyDescent="0.2">
      <c r="A124" s="605"/>
      <c r="D124" s="2012" t="s">
        <v>1352</v>
      </c>
      <c r="E124" s="2012"/>
      <c r="F124" s="2012"/>
      <c r="G124" s="2012"/>
      <c r="H124" s="2012"/>
      <c r="I124" s="2012"/>
      <c r="J124" s="2012"/>
      <c r="K124" s="2012"/>
      <c r="L124" s="2012"/>
      <c r="M124" s="2012"/>
      <c r="N124" s="2012"/>
      <c r="O124" s="2012"/>
      <c r="P124" s="2012"/>
      <c r="Q124" s="2012"/>
      <c r="R124" s="2012"/>
      <c r="S124" s="2012"/>
      <c r="T124" s="2012"/>
      <c r="U124" s="2012"/>
      <c r="V124" s="2012"/>
      <c r="W124" s="2012"/>
      <c r="X124" s="2012"/>
      <c r="Y124" s="2012"/>
      <c r="Z124" s="2012"/>
      <c r="AA124" s="2012"/>
      <c r="AB124" s="2012"/>
      <c r="AC124" s="2012"/>
      <c r="AD124" s="2012"/>
      <c r="AE124" s="2012"/>
      <c r="AF124" s="2012"/>
      <c r="AG124" s="2012"/>
      <c r="AI124" s="18"/>
      <c r="AJ124" s="18"/>
      <c r="AK124" s="18"/>
      <c r="AL124" s="18"/>
      <c r="AM124" s="18"/>
      <c r="AN124" s="18"/>
      <c r="AO124" s="18"/>
      <c r="AP124" s="18"/>
      <c r="AQ124" s="18"/>
    </row>
    <row r="125" spans="1:43" s="592" customFormat="1" x14ac:dyDescent="0.2">
      <c r="A125" s="605"/>
      <c r="D125" s="2012"/>
      <c r="E125" s="2012"/>
      <c r="F125" s="2012"/>
      <c r="G125" s="2012"/>
      <c r="H125" s="2012"/>
      <c r="I125" s="2012"/>
      <c r="J125" s="2012"/>
      <c r="K125" s="2012"/>
      <c r="L125" s="2012"/>
      <c r="M125" s="2012"/>
      <c r="N125" s="2012"/>
      <c r="O125" s="2012"/>
      <c r="P125" s="2012"/>
      <c r="Q125" s="2012"/>
      <c r="R125" s="2012"/>
      <c r="S125" s="2012"/>
      <c r="T125" s="2012"/>
      <c r="U125" s="2012"/>
      <c r="V125" s="2012"/>
      <c r="W125" s="2012"/>
      <c r="X125" s="2012"/>
      <c r="Y125" s="2012"/>
      <c r="Z125" s="2012"/>
      <c r="AA125" s="2012"/>
      <c r="AB125" s="2012"/>
      <c r="AC125" s="2012"/>
      <c r="AD125" s="2012"/>
      <c r="AE125" s="2012"/>
      <c r="AF125" s="2012"/>
      <c r="AG125" s="2012"/>
      <c r="AI125" s="18"/>
      <c r="AJ125" s="18"/>
      <c r="AK125" s="18"/>
      <c r="AL125" s="18"/>
      <c r="AM125" s="18"/>
      <c r="AN125" s="18"/>
      <c r="AO125" s="18"/>
      <c r="AP125" s="18"/>
      <c r="AQ125" s="18"/>
    </row>
    <row r="126" spans="1:43" s="592" customFormat="1" x14ac:dyDescent="0.2">
      <c r="A126" s="605"/>
      <c r="AI126" s="18"/>
      <c r="AJ126" s="18"/>
      <c r="AK126" s="18"/>
      <c r="AL126" s="18"/>
      <c r="AM126" s="18"/>
      <c r="AN126" s="18"/>
      <c r="AO126" s="18"/>
      <c r="AP126" s="18"/>
      <c r="AQ126" s="18"/>
    </row>
    <row r="127" spans="1:43" s="592" customFormat="1" x14ac:dyDescent="0.2">
      <c r="A127" s="605"/>
      <c r="D127" s="590" t="s">
        <v>1356</v>
      </c>
      <c r="AI127" s="18"/>
      <c r="AJ127" s="18"/>
      <c r="AK127" s="18"/>
      <c r="AL127" s="18"/>
      <c r="AM127" s="18"/>
      <c r="AN127" s="18"/>
      <c r="AO127" s="18"/>
      <c r="AP127" s="18"/>
      <c r="AQ127" s="18"/>
    </row>
    <row r="128" spans="1:43" s="592" customFormat="1" x14ac:dyDescent="0.2">
      <c r="A128" s="605"/>
      <c r="AI128" s="18"/>
      <c r="AJ128" s="18"/>
      <c r="AK128" s="18"/>
      <c r="AL128" s="18"/>
      <c r="AM128" s="18"/>
      <c r="AN128" s="18"/>
      <c r="AO128" s="18"/>
      <c r="AP128" s="18"/>
      <c r="AQ128" s="18"/>
    </row>
    <row r="129" spans="1:43" s="592" customFormat="1" x14ac:dyDescent="0.2">
      <c r="A129" s="605"/>
      <c r="D129" s="1738" t="s">
        <v>3151</v>
      </c>
      <c r="E129" s="2012"/>
      <c r="F129" s="2012"/>
      <c r="G129" s="2012"/>
      <c r="H129" s="2012"/>
      <c r="I129" s="2012"/>
      <c r="J129" s="2012"/>
      <c r="K129" s="2012"/>
      <c r="L129" s="2012"/>
      <c r="M129" s="2012"/>
      <c r="N129" s="2012"/>
      <c r="O129" s="2012"/>
      <c r="P129" s="2012"/>
      <c r="Q129" s="2012"/>
      <c r="R129" s="2012"/>
      <c r="S129" s="2012"/>
      <c r="T129" s="2012"/>
      <c r="U129" s="2012"/>
      <c r="V129" s="2012"/>
      <c r="W129" s="2012"/>
      <c r="X129" s="2012"/>
      <c r="Y129" s="2012"/>
      <c r="Z129" s="2012"/>
      <c r="AA129" s="2012"/>
      <c r="AB129" s="2012"/>
      <c r="AC129" s="2012"/>
      <c r="AD129" s="2012"/>
      <c r="AE129" s="2012"/>
      <c r="AF129" s="2012"/>
      <c r="AG129" s="2012"/>
      <c r="AI129" s="18"/>
      <c r="AJ129" s="18"/>
      <c r="AK129" s="18"/>
      <c r="AL129" s="18"/>
      <c r="AM129" s="18"/>
      <c r="AN129" s="18"/>
      <c r="AO129" s="18"/>
      <c r="AP129" s="18"/>
      <c r="AQ129" s="18"/>
    </row>
    <row r="130" spans="1:43" s="592" customFormat="1" x14ac:dyDescent="0.2">
      <c r="A130" s="605"/>
      <c r="D130" s="2012"/>
      <c r="E130" s="2012"/>
      <c r="F130" s="2012"/>
      <c r="G130" s="2012"/>
      <c r="H130" s="2012"/>
      <c r="I130" s="2012"/>
      <c r="J130" s="2012"/>
      <c r="K130" s="2012"/>
      <c r="L130" s="2012"/>
      <c r="M130" s="2012"/>
      <c r="N130" s="2012"/>
      <c r="O130" s="2012"/>
      <c r="P130" s="2012"/>
      <c r="Q130" s="2012"/>
      <c r="R130" s="2012"/>
      <c r="S130" s="2012"/>
      <c r="T130" s="2012"/>
      <c r="U130" s="2012"/>
      <c r="V130" s="2012"/>
      <c r="W130" s="2012"/>
      <c r="X130" s="2012"/>
      <c r="Y130" s="2012"/>
      <c r="Z130" s="2012"/>
      <c r="AA130" s="2012"/>
      <c r="AB130" s="2012"/>
      <c r="AC130" s="2012"/>
      <c r="AD130" s="2012"/>
      <c r="AE130" s="2012"/>
      <c r="AF130" s="2012"/>
      <c r="AG130" s="2012"/>
      <c r="AI130" s="18"/>
      <c r="AJ130" s="18"/>
      <c r="AK130" s="18"/>
      <c r="AL130" s="18"/>
      <c r="AM130" s="18"/>
      <c r="AN130" s="18"/>
      <c r="AO130" s="18"/>
      <c r="AP130" s="18"/>
      <c r="AQ130" s="18"/>
    </row>
    <row r="131" spans="1:43" s="592" customFormat="1" x14ac:dyDescent="0.2">
      <c r="A131" s="605"/>
      <c r="D131" s="590" t="s">
        <v>1355</v>
      </c>
      <c r="AI131" s="18"/>
      <c r="AJ131" s="18"/>
      <c r="AK131" s="18"/>
      <c r="AL131" s="18"/>
      <c r="AM131" s="18"/>
      <c r="AN131" s="18"/>
      <c r="AO131" s="18"/>
      <c r="AP131" s="18"/>
      <c r="AQ131" s="18"/>
    </row>
    <row r="132" spans="1:43" s="592" customFormat="1" x14ac:dyDescent="0.2">
      <c r="A132" s="605"/>
      <c r="AI132" s="18"/>
      <c r="AJ132" s="18"/>
      <c r="AK132" s="18"/>
      <c r="AL132" s="18"/>
      <c r="AM132" s="18"/>
      <c r="AN132" s="18"/>
      <c r="AO132" s="18"/>
      <c r="AP132" s="18"/>
      <c r="AQ132" s="18"/>
    </row>
    <row r="133" spans="1:43" s="592" customFormat="1" x14ac:dyDescent="0.2">
      <c r="A133" s="605"/>
      <c r="D133" s="2012" t="s">
        <v>3202</v>
      </c>
      <c r="E133" s="2012"/>
      <c r="F133" s="2012"/>
      <c r="G133" s="2012"/>
      <c r="H133" s="2012"/>
      <c r="I133" s="2012"/>
      <c r="J133" s="2012"/>
      <c r="K133" s="2012"/>
      <c r="L133" s="2012"/>
      <c r="M133" s="2012"/>
      <c r="N133" s="2012"/>
      <c r="O133" s="2012"/>
      <c r="P133" s="2012"/>
      <c r="Q133" s="2012"/>
      <c r="R133" s="2012"/>
      <c r="S133" s="2012"/>
      <c r="T133" s="2012"/>
      <c r="U133" s="2012"/>
      <c r="V133" s="2012"/>
      <c r="W133" s="2012"/>
      <c r="X133" s="2012"/>
      <c r="Y133" s="2012"/>
      <c r="Z133" s="2012"/>
      <c r="AA133" s="2012"/>
      <c r="AB133" s="2012"/>
      <c r="AC133" s="2012"/>
      <c r="AD133" s="2012"/>
      <c r="AE133" s="2012"/>
      <c r="AF133" s="2012"/>
      <c r="AG133" s="2012"/>
      <c r="AI133" s="18"/>
      <c r="AJ133" s="18"/>
      <c r="AK133" s="18"/>
      <c r="AL133" s="18"/>
      <c r="AM133" s="18"/>
      <c r="AN133" s="18"/>
      <c r="AO133" s="18"/>
      <c r="AP133" s="18"/>
      <c r="AQ133" s="18"/>
    </row>
    <row r="134" spans="1:43" s="592" customFormat="1" x14ac:dyDescent="0.2">
      <c r="A134" s="605"/>
      <c r="D134" s="2012"/>
      <c r="E134" s="2012"/>
      <c r="F134" s="2012"/>
      <c r="G134" s="2012"/>
      <c r="H134" s="2012"/>
      <c r="I134" s="2012"/>
      <c r="J134" s="2012"/>
      <c r="K134" s="2012"/>
      <c r="L134" s="2012"/>
      <c r="M134" s="2012"/>
      <c r="N134" s="2012"/>
      <c r="O134" s="2012"/>
      <c r="P134" s="2012"/>
      <c r="Q134" s="2012"/>
      <c r="R134" s="2012"/>
      <c r="S134" s="2012"/>
      <c r="T134" s="2012"/>
      <c r="U134" s="2012"/>
      <c r="V134" s="2012"/>
      <c r="W134" s="2012"/>
      <c r="X134" s="2012"/>
      <c r="Y134" s="2012"/>
      <c r="Z134" s="2012"/>
      <c r="AA134" s="2012"/>
      <c r="AB134" s="2012"/>
      <c r="AC134" s="2012"/>
      <c r="AD134" s="2012"/>
      <c r="AE134" s="2012"/>
      <c r="AF134" s="2012"/>
      <c r="AG134" s="2012"/>
      <c r="AI134" s="18"/>
      <c r="AJ134" s="18"/>
      <c r="AK134" s="18"/>
      <c r="AL134" s="18"/>
      <c r="AM134" s="18"/>
      <c r="AN134" s="18"/>
      <c r="AO134" s="18"/>
      <c r="AP134" s="18"/>
      <c r="AQ134" s="18"/>
    </row>
    <row r="135" spans="1:43" s="592" customFormat="1" x14ac:dyDescent="0.2">
      <c r="A135" s="605"/>
      <c r="D135" s="2012"/>
      <c r="E135" s="2012"/>
      <c r="F135" s="2012"/>
      <c r="G135" s="2012"/>
      <c r="H135" s="2012"/>
      <c r="I135" s="2012"/>
      <c r="J135" s="2012"/>
      <c r="K135" s="2012"/>
      <c r="L135" s="2012"/>
      <c r="M135" s="2012"/>
      <c r="N135" s="2012"/>
      <c r="O135" s="2012"/>
      <c r="P135" s="2012"/>
      <c r="Q135" s="2012"/>
      <c r="R135" s="2012"/>
      <c r="S135" s="2012"/>
      <c r="T135" s="2012"/>
      <c r="U135" s="2012"/>
      <c r="V135" s="2012"/>
      <c r="W135" s="2012"/>
      <c r="X135" s="2012"/>
      <c r="Y135" s="2012"/>
      <c r="Z135" s="2012"/>
      <c r="AA135" s="2012"/>
      <c r="AB135" s="2012"/>
      <c r="AC135" s="2012"/>
      <c r="AD135" s="2012"/>
      <c r="AE135" s="2012"/>
      <c r="AF135" s="2012"/>
      <c r="AG135" s="2012"/>
      <c r="AI135" s="18"/>
      <c r="AJ135" s="18"/>
      <c r="AK135" s="18"/>
      <c r="AL135" s="18"/>
      <c r="AM135" s="18"/>
      <c r="AN135" s="18"/>
      <c r="AO135" s="18"/>
      <c r="AP135" s="18"/>
      <c r="AQ135" s="18"/>
    </row>
    <row r="136" spans="1:43" s="592" customFormat="1" x14ac:dyDescent="0.2">
      <c r="A136" s="605"/>
      <c r="D136" s="2012"/>
      <c r="E136" s="2012"/>
      <c r="F136" s="2012"/>
      <c r="G136" s="2012"/>
      <c r="H136" s="2012"/>
      <c r="I136" s="2012"/>
      <c r="J136" s="2012"/>
      <c r="K136" s="2012"/>
      <c r="L136" s="2012"/>
      <c r="M136" s="2012"/>
      <c r="N136" s="2012"/>
      <c r="O136" s="2012"/>
      <c r="P136" s="2012"/>
      <c r="Q136" s="2012"/>
      <c r="R136" s="2012"/>
      <c r="S136" s="2012"/>
      <c r="T136" s="2012"/>
      <c r="U136" s="2012"/>
      <c r="V136" s="2012"/>
      <c r="W136" s="2012"/>
      <c r="X136" s="2012"/>
      <c r="Y136" s="2012"/>
      <c r="Z136" s="2012"/>
      <c r="AA136" s="2012"/>
      <c r="AB136" s="2012"/>
      <c r="AC136" s="2012"/>
      <c r="AD136" s="2012"/>
      <c r="AE136" s="2012"/>
      <c r="AF136" s="2012"/>
      <c r="AG136" s="2012"/>
      <c r="AI136" s="18"/>
      <c r="AJ136" s="18"/>
      <c r="AK136" s="18"/>
      <c r="AL136" s="18"/>
      <c r="AM136" s="18"/>
      <c r="AN136" s="18"/>
      <c r="AO136" s="18"/>
      <c r="AP136" s="18"/>
      <c r="AQ136" s="18"/>
    </row>
    <row r="137" spans="1:43" s="592" customFormat="1" x14ac:dyDescent="0.2">
      <c r="A137" s="605"/>
      <c r="AI137" s="18"/>
      <c r="AJ137" s="18"/>
      <c r="AK137" s="18"/>
      <c r="AL137" s="18"/>
      <c r="AM137" s="18"/>
      <c r="AN137" s="18"/>
      <c r="AO137" s="18"/>
      <c r="AP137" s="18"/>
      <c r="AQ137" s="18"/>
    </row>
    <row r="138" spans="1:43" s="592" customFormat="1" x14ac:dyDescent="0.2">
      <c r="A138" s="605"/>
      <c r="D138" s="2012" t="s">
        <v>1353</v>
      </c>
      <c r="E138" s="2012"/>
      <c r="F138" s="2012"/>
      <c r="G138" s="2012"/>
      <c r="H138" s="2012"/>
      <c r="I138" s="2012"/>
      <c r="J138" s="2012"/>
      <c r="K138" s="2012"/>
      <c r="L138" s="2012"/>
      <c r="M138" s="2012"/>
      <c r="N138" s="2012"/>
      <c r="O138" s="2012"/>
      <c r="P138" s="2012"/>
      <c r="Q138" s="2012"/>
      <c r="R138" s="2012"/>
      <c r="S138" s="2012"/>
      <c r="T138" s="2012"/>
      <c r="U138" s="2012"/>
      <c r="V138" s="2012"/>
      <c r="W138" s="2012"/>
      <c r="X138" s="2012"/>
      <c r="Y138" s="2012"/>
      <c r="Z138" s="2012"/>
      <c r="AA138" s="2012"/>
      <c r="AB138" s="2012"/>
      <c r="AC138" s="2012"/>
      <c r="AD138" s="2012"/>
      <c r="AE138" s="2012"/>
      <c r="AF138" s="2012"/>
      <c r="AG138" s="2012"/>
      <c r="AI138" s="18"/>
      <c r="AJ138" s="18"/>
      <c r="AK138" s="18"/>
      <c r="AL138" s="18"/>
      <c r="AM138" s="18"/>
      <c r="AN138" s="18"/>
      <c r="AO138" s="18"/>
      <c r="AP138" s="18"/>
      <c r="AQ138" s="18"/>
    </row>
    <row r="139" spans="1:43" s="592" customFormat="1" x14ac:dyDescent="0.2">
      <c r="A139" s="605"/>
      <c r="D139" s="2012"/>
      <c r="E139" s="2012"/>
      <c r="F139" s="2012"/>
      <c r="G139" s="2012"/>
      <c r="H139" s="2012"/>
      <c r="I139" s="2012"/>
      <c r="J139" s="2012"/>
      <c r="K139" s="2012"/>
      <c r="L139" s="2012"/>
      <c r="M139" s="2012"/>
      <c r="N139" s="2012"/>
      <c r="O139" s="2012"/>
      <c r="P139" s="2012"/>
      <c r="Q139" s="2012"/>
      <c r="R139" s="2012"/>
      <c r="S139" s="2012"/>
      <c r="T139" s="2012"/>
      <c r="U139" s="2012"/>
      <c r="V139" s="2012"/>
      <c r="W139" s="2012"/>
      <c r="X139" s="2012"/>
      <c r="Y139" s="2012"/>
      <c r="Z139" s="2012"/>
      <c r="AA139" s="2012"/>
      <c r="AB139" s="2012"/>
      <c r="AC139" s="2012"/>
      <c r="AD139" s="2012"/>
      <c r="AE139" s="2012"/>
      <c r="AF139" s="2012"/>
      <c r="AG139" s="2012"/>
      <c r="AI139" s="18"/>
      <c r="AJ139" s="18"/>
      <c r="AK139" s="18"/>
      <c r="AL139" s="18"/>
      <c r="AM139" s="18"/>
      <c r="AN139" s="18"/>
      <c r="AO139" s="18"/>
      <c r="AP139" s="18"/>
      <c r="AQ139" s="18"/>
    </row>
    <row r="140" spans="1:43" s="592" customFormat="1" x14ac:dyDescent="0.2">
      <c r="A140" s="605"/>
      <c r="AI140" s="18"/>
      <c r="AJ140" s="18"/>
      <c r="AK140" s="18"/>
      <c r="AL140" s="18"/>
      <c r="AM140" s="18"/>
      <c r="AN140" s="18"/>
      <c r="AO140" s="18"/>
      <c r="AP140" s="18"/>
      <c r="AQ140" s="18"/>
    </row>
    <row r="141" spans="1:43" s="592" customFormat="1" x14ac:dyDescent="0.2">
      <c r="A141" s="605"/>
      <c r="D141" s="2025" t="s">
        <v>1354</v>
      </c>
      <c r="E141" s="2025"/>
      <c r="F141" s="2025"/>
      <c r="G141" s="2025"/>
      <c r="H141" s="2025"/>
      <c r="I141" s="2025"/>
      <c r="J141" s="2025"/>
      <c r="K141" s="2025"/>
      <c r="L141" s="2025"/>
      <c r="M141" s="2025"/>
      <c r="N141" s="2025"/>
      <c r="O141" s="2025"/>
      <c r="P141" s="2025"/>
      <c r="Q141" s="2025"/>
      <c r="R141" s="2025"/>
      <c r="S141" s="2025"/>
      <c r="T141" s="2025"/>
      <c r="U141" s="2025"/>
      <c r="V141" s="2025"/>
      <c r="W141" s="2025"/>
      <c r="X141" s="2025"/>
      <c r="Y141" s="2025"/>
      <c r="Z141" s="2025"/>
      <c r="AA141" s="2025"/>
      <c r="AB141" s="2025"/>
      <c r="AC141" s="2025"/>
      <c r="AD141" s="2025"/>
      <c r="AE141" s="2025"/>
      <c r="AF141" s="2025"/>
      <c r="AG141" s="2025"/>
      <c r="AI141" s="18"/>
      <c r="AJ141" s="18"/>
      <c r="AK141" s="18"/>
      <c r="AL141" s="18"/>
      <c r="AM141" s="18"/>
      <c r="AN141" s="18"/>
      <c r="AO141" s="18"/>
      <c r="AP141" s="18"/>
      <c r="AQ141" s="18"/>
    </row>
    <row r="142" spans="1:43" s="592" customFormat="1" x14ac:dyDescent="0.2">
      <c r="A142" s="605"/>
      <c r="AI142" s="18"/>
      <c r="AJ142" s="18"/>
      <c r="AK142" s="18"/>
      <c r="AL142" s="18"/>
      <c r="AM142" s="18"/>
      <c r="AN142" s="18"/>
      <c r="AO142" s="18"/>
      <c r="AP142" s="18"/>
      <c r="AQ142" s="18"/>
    </row>
    <row r="143" spans="1:43" s="592" customFormat="1" x14ac:dyDescent="0.2">
      <c r="A143" s="605"/>
      <c r="D143" s="590" t="s">
        <v>3203</v>
      </c>
      <c r="AI143" s="18"/>
      <c r="AJ143" s="18"/>
      <c r="AK143" s="18"/>
      <c r="AL143" s="18"/>
      <c r="AM143" s="18"/>
      <c r="AN143" s="18"/>
      <c r="AO143" s="18"/>
      <c r="AP143" s="18"/>
      <c r="AQ143" s="18"/>
    </row>
    <row r="144" spans="1:43" s="592" customFormat="1" x14ac:dyDescent="0.2">
      <c r="A144" s="605"/>
      <c r="AI144" s="18"/>
      <c r="AJ144" s="18"/>
      <c r="AK144" s="18"/>
      <c r="AL144" s="18"/>
      <c r="AM144" s="18"/>
      <c r="AN144" s="18"/>
      <c r="AO144" s="18"/>
      <c r="AP144" s="18"/>
      <c r="AQ144" s="18"/>
    </row>
    <row r="145" spans="1:43" s="592" customFormat="1" x14ac:dyDescent="0.2">
      <c r="A145" s="605"/>
      <c r="D145" s="1738" t="s">
        <v>2424</v>
      </c>
      <c r="E145" s="2012"/>
      <c r="F145" s="2012"/>
      <c r="G145" s="2012"/>
      <c r="H145" s="2012"/>
      <c r="I145" s="2012"/>
      <c r="J145" s="2012"/>
      <c r="K145" s="2012"/>
      <c r="L145" s="2012"/>
      <c r="M145" s="2012"/>
      <c r="N145" s="2012"/>
      <c r="O145" s="2012"/>
      <c r="P145" s="2012"/>
      <c r="Q145" s="2012"/>
      <c r="R145" s="2012"/>
      <c r="S145" s="2012"/>
      <c r="T145" s="2012"/>
      <c r="U145" s="2012"/>
      <c r="V145" s="2012"/>
      <c r="W145" s="2012"/>
      <c r="X145" s="2012"/>
      <c r="Y145" s="2012"/>
      <c r="Z145" s="2012"/>
      <c r="AA145" s="2012"/>
      <c r="AB145" s="2012"/>
      <c r="AC145" s="2012"/>
      <c r="AD145" s="2012"/>
      <c r="AE145" s="2012"/>
      <c r="AF145" s="2012"/>
      <c r="AG145" s="2012"/>
      <c r="AI145" s="18"/>
      <c r="AJ145" s="18"/>
      <c r="AK145" s="18"/>
      <c r="AL145" s="18"/>
      <c r="AM145" s="18"/>
      <c r="AN145" s="18"/>
      <c r="AO145" s="18"/>
      <c r="AP145" s="18"/>
      <c r="AQ145" s="18"/>
    </row>
    <row r="146" spans="1:43" s="592" customFormat="1" x14ac:dyDescent="0.2">
      <c r="A146" s="605"/>
      <c r="D146" s="2012"/>
      <c r="E146" s="2012"/>
      <c r="F146" s="2012"/>
      <c r="G146" s="2012"/>
      <c r="H146" s="2012"/>
      <c r="I146" s="2012"/>
      <c r="J146" s="2012"/>
      <c r="K146" s="2012"/>
      <c r="L146" s="2012"/>
      <c r="M146" s="2012"/>
      <c r="N146" s="2012"/>
      <c r="O146" s="2012"/>
      <c r="P146" s="2012"/>
      <c r="Q146" s="2012"/>
      <c r="R146" s="2012"/>
      <c r="S146" s="2012"/>
      <c r="T146" s="2012"/>
      <c r="U146" s="2012"/>
      <c r="V146" s="2012"/>
      <c r="W146" s="2012"/>
      <c r="X146" s="2012"/>
      <c r="Y146" s="2012"/>
      <c r="Z146" s="2012"/>
      <c r="AA146" s="2012"/>
      <c r="AB146" s="2012"/>
      <c r="AC146" s="2012"/>
      <c r="AD146" s="2012"/>
      <c r="AE146" s="2012"/>
      <c r="AF146" s="2012"/>
      <c r="AG146" s="2012"/>
      <c r="AI146" s="18"/>
      <c r="AJ146" s="18"/>
      <c r="AK146" s="18"/>
      <c r="AL146" s="18"/>
      <c r="AM146" s="18"/>
      <c r="AN146" s="18"/>
      <c r="AO146" s="18"/>
      <c r="AP146" s="18"/>
      <c r="AQ146" s="18"/>
    </row>
    <row r="147" spans="1:43" s="592" customFormat="1" x14ac:dyDescent="0.2">
      <c r="A147" s="605"/>
      <c r="D147" s="2012"/>
      <c r="E147" s="2012"/>
      <c r="F147" s="2012"/>
      <c r="G147" s="2012"/>
      <c r="H147" s="2012"/>
      <c r="I147" s="2012"/>
      <c r="J147" s="2012"/>
      <c r="K147" s="2012"/>
      <c r="L147" s="2012"/>
      <c r="M147" s="2012"/>
      <c r="N147" s="2012"/>
      <c r="O147" s="2012"/>
      <c r="P147" s="2012"/>
      <c r="Q147" s="2012"/>
      <c r="R147" s="2012"/>
      <c r="S147" s="2012"/>
      <c r="T147" s="2012"/>
      <c r="U147" s="2012"/>
      <c r="V147" s="2012"/>
      <c r="W147" s="2012"/>
      <c r="X147" s="2012"/>
      <c r="Y147" s="2012"/>
      <c r="Z147" s="2012"/>
      <c r="AA147" s="2012"/>
      <c r="AB147" s="2012"/>
      <c r="AC147" s="2012"/>
      <c r="AD147" s="2012"/>
      <c r="AE147" s="2012"/>
      <c r="AF147" s="2012"/>
      <c r="AG147" s="2012"/>
      <c r="AI147" s="18"/>
      <c r="AJ147" s="18"/>
      <c r="AK147" s="18"/>
      <c r="AL147" s="18"/>
      <c r="AM147" s="18"/>
      <c r="AN147" s="18"/>
      <c r="AO147" s="18"/>
      <c r="AP147" s="18"/>
      <c r="AQ147" s="18"/>
    </row>
    <row r="148" spans="1:43" s="592" customFormat="1" x14ac:dyDescent="0.2">
      <c r="A148" s="605"/>
      <c r="AI148" s="18"/>
      <c r="AJ148" s="18"/>
      <c r="AK148" s="18"/>
      <c r="AL148" s="18"/>
      <c r="AM148" s="18"/>
      <c r="AN148" s="18"/>
      <c r="AO148" s="18"/>
      <c r="AP148" s="18"/>
      <c r="AQ148" s="18"/>
    </row>
    <row r="149" spans="1:43" s="592" customFormat="1" x14ac:dyDescent="0.2">
      <c r="A149" s="605"/>
      <c r="D149" s="1733" t="s">
        <v>3204</v>
      </c>
      <c r="E149" s="1733"/>
      <c r="F149" s="1733"/>
      <c r="G149" s="1733"/>
      <c r="H149" s="1733"/>
      <c r="I149" s="1733"/>
      <c r="J149" s="1733"/>
      <c r="K149" s="1733"/>
      <c r="L149" s="1733"/>
      <c r="M149" s="1733"/>
      <c r="N149" s="1733"/>
      <c r="O149" s="1733"/>
      <c r="P149" s="1733"/>
      <c r="Q149" s="1733"/>
      <c r="R149" s="1733"/>
      <c r="S149" s="1733"/>
      <c r="T149" s="1733"/>
      <c r="U149" s="1733"/>
      <c r="V149" s="1733"/>
      <c r="W149" s="1733"/>
      <c r="X149" s="1733"/>
      <c r="Y149" s="1733"/>
      <c r="Z149" s="1733"/>
      <c r="AA149" s="1733"/>
      <c r="AB149" s="1733"/>
      <c r="AC149" s="1733"/>
      <c r="AD149" s="1733"/>
      <c r="AE149" s="1733"/>
      <c r="AF149" s="1733"/>
      <c r="AG149" s="1733"/>
      <c r="AI149" s="18"/>
      <c r="AJ149" s="18"/>
      <c r="AK149" s="18"/>
      <c r="AL149" s="18"/>
      <c r="AM149" s="18"/>
      <c r="AN149" s="18"/>
      <c r="AO149" s="18"/>
      <c r="AP149" s="18"/>
      <c r="AQ149" s="18"/>
    </row>
    <row r="150" spans="1:43" s="592" customFormat="1" x14ac:dyDescent="0.2">
      <c r="A150" s="605"/>
      <c r="D150" s="1733"/>
      <c r="E150" s="1733"/>
      <c r="F150" s="1733"/>
      <c r="G150" s="1733"/>
      <c r="H150" s="1733"/>
      <c r="I150" s="1733"/>
      <c r="J150" s="1733"/>
      <c r="K150" s="1733"/>
      <c r="L150" s="1733"/>
      <c r="M150" s="1733"/>
      <c r="N150" s="1733"/>
      <c r="O150" s="1733"/>
      <c r="P150" s="1733"/>
      <c r="Q150" s="1733"/>
      <c r="R150" s="1733"/>
      <c r="S150" s="1733"/>
      <c r="T150" s="1733"/>
      <c r="U150" s="1733"/>
      <c r="V150" s="1733"/>
      <c r="W150" s="1733"/>
      <c r="X150" s="1733"/>
      <c r="Y150" s="1733"/>
      <c r="Z150" s="1733"/>
      <c r="AA150" s="1733"/>
      <c r="AB150" s="1733"/>
      <c r="AC150" s="1733"/>
      <c r="AD150" s="1733"/>
      <c r="AE150" s="1733"/>
      <c r="AF150" s="1733"/>
      <c r="AG150" s="1733"/>
      <c r="AI150" s="18"/>
      <c r="AJ150" s="18"/>
      <c r="AK150" s="18"/>
      <c r="AL150" s="18"/>
      <c r="AM150" s="18"/>
      <c r="AN150" s="18"/>
      <c r="AO150" s="18"/>
      <c r="AP150" s="18"/>
      <c r="AQ150" s="18"/>
    </row>
    <row r="151" spans="1:43" s="592" customFormat="1" x14ac:dyDescent="0.2">
      <c r="A151" s="605"/>
      <c r="D151" s="1733"/>
      <c r="E151" s="1733"/>
      <c r="F151" s="1733"/>
      <c r="G151" s="1733"/>
      <c r="H151" s="1733"/>
      <c r="I151" s="1733"/>
      <c r="J151" s="1733"/>
      <c r="K151" s="1733"/>
      <c r="L151" s="1733"/>
      <c r="M151" s="1733"/>
      <c r="N151" s="1733"/>
      <c r="O151" s="1733"/>
      <c r="P151" s="1733"/>
      <c r="Q151" s="1733"/>
      <c r="R151" s="1733"/>
      <c r="S151" s="1733"/>
      <c r="T151" s="1733"/>
      <c r="U151" s="1733"/>
      <c r="V151" s="1733"/>
      <c r="W151" s="1733"/>
      <c r="X151" s="1733"/>
      <c r="Y151" s="1733"/>
      <c r="Z151" s="1733"/>
      <c r="AA151" s="1733"/>
      <c r="AB151" s="1733"/>
      <c r="AC151" s="1733"/>
      <c r="AD151" s="1733"/>
      <c r="AE151" s="1733"/>
      <c r="AF151" s="1733"/>
      <c r="AG151" s="1733"/>
      <c r="AI151" s="18"/>
      <c r="AJ151" s="18"/>
      <c r="AK151" s="18"/>
      <c r="AL151" s="18"/>
      <c r="AM151" s="18"/>
      <c r="AN151" s="18"/>
      <c r="AO151" s="18"/>
      <c r="AP151" s="18"/>
      <c r="AQ151" s="18"/>
    </row>
    <row r="152" spans="1:43" s="592" customFormat="1" x14ac:dyDescent="0.2">
      <c r="A152" s="605"/>
      <c r="D152" s="1733"/>
      <c r="E152" s="1733"/>
      <c r="F152" s="1733"/>
      <c r="G152" s="1733"/>
      <c r="H152" s="1733"/>
      <c r="I152" s="1733"/>
      <c r="J152" s="1733"/>
      <c r="K152" s="1733"/>
      <c r="L152" s="1733"/>
      <c r="M152" s="1733"/>
      <c r="N152" s="1733"/>
      <c r="O152" s="1733"/>
      <c r="P152" s="1733"/>
      <c r="Q152" s="1733"/>
      <c r="R152" s="1733"/>
      <c r="S152" s="1733"/>
      <c r="T152" s="1733"/>
      <c r="U152" s="1733"/>
      <c r="V152" s="1733"/>
      <c r="W152" s="1733"/>
      <c r="X152" s="1733"/>
      <c r="Y152" s="1733"/>
      <c r="Z152" s="1733"/>
      <c r="AA152" s="1733"/>
      <c r="AB152" s="1733"/>
      <c r="AC152" s="1733"/>
      <c r="AD152" s="1733"/>
      <c r="AE152" s="1733"/>
      <c r="AF152" s="1733"/>
      <c r="AG152" s="1733"/>
      <c r="AI152" s="18"/>
      <c r="AJ152" s="18"/>
      <c r="AK152" s="18"/>
      <c r="AL152" s="18"/>
      <c r="AM152" s="18"/>
      <c r="AN152" s="18"/>
      <c r="AO152" s="18"/>
      <c r="AP152" s="18"/>
      <c r="AQ152" s="18"/>
    </row>
    <row r="153" spans="1:43" s="592" customFormat="1" x14ac:dyDescent="0.2">
      <c r="A153" s="605"/>
      <c r="D153" s="1733"/>
      <c r="E153" s="1733"/>
      <c r="F153" s="1733"/>
      <c r="G153" s="1733"/>
      <c r="H153" s="1733"/>
      <c r="I153" s="1733"/>
      <c r="J153" s="1733"/>
      <c r="K153" s="1733"/>
      <c r="L153" s="1733"/>
      <c r="M153" s="1733"/>
      <c r="N153" s="1733"/>
      <c r="O153" s="1733"/>
      <c r="P153" s="1733"/>
      <c r="Q153" s="1733"/>
      <c r="R153" s="1733"/>
      <c r="S153" s="1733"/>
      <c r="T153" s="1733"/>
      <c r="U153" s="1733"/>
      <c r="V153" s="1733"/>
      <c r="W153" s="1733"/>
      <c r="X153" s="1733"/>
      <c r="Y153" s="1733"/>
      <c r="Z153" s="1733"/>
      <c r="AA153" s="1733"/>
      <c r="AB153" s="1733"/>
      <c r="AC153" s="1733"/>
      <c r="AD153" s="1733"/>
      <c r="AE153" s="1733"/>
      <c r="AF153" s="1733"/>
      <c r="AG153" s="1733"/>
      <c r="AI153" s="18"/>
      <c r="AJ153" s="18"/>
      <c r="AK153" s="18"/>
      <c r="AL153" s="18"/>
      <c r="AM153" s="18"/>
      <c r="AN153" s="18"/>
      <c r="AO153" s="18"/>
      <c r="AP153" s="18"/>
      <c r="AQ153" s="18"/>
    </row>
    <row r="154" spans="1:43" s="592" customFormat="1" x14ac:dyDescent="0.2">
      <c r="A154" s="605"/>
      <c r="G154" s="1470"/>
      <c r="AI154" s="18"/>
      <c r="AJ154" s="18"/>
      <c r="AK154" s="18"/>
      <c r="AL154" s="18"/>
      <c r="AM154" s="18"/>
      <c r="AN154" s="18"/>
      <c r="AO154" s="18"/>
      <c r="AP154" s="18"/>
      <c r="AQ154" s="18"/>
    </row>
    <row r="155" spans="1:43" s="592" customFormat="1" x14ac:dyDescent="0.2">
      <c r="A155" s="605"/>
      <c r="D155" s="590" t="s">
        <v>3206</v>
      </c>
      <c r="AI155" s="18"/>
      <c r="AJ155" s="18"/>
      <c r="AK155" s="18"/>
      <c r="AL155" s="18"/>
      <c r="AM155" s="18"/>
      <c r="AN155" s="18"/>
      <c r="AO155" s="18"/>
      <c r="AP155" s="18"/>
      <c r="AQ155" s="18"/>
    </row>
    <row r="156" spans="1:43" s="592" customFormat="1" x14ac:dyDescent="0.2">
      <c r="A156" s="605"/>
      <c r="AI156" s="18"/>
      <c r="AJ156" s="18"/>
      <c r="AK156" s="18"/>
      <c r="AL156" s="18"/>
      <c r="AM156" s="18"/>
      <c r="AN156" s="18"/>
      <c r="AO156" s="18"/>
      <c r="AP156" s="18"/>
      <c r="AQ156" s="18"/>
    </row>
    <row r="157" spans="1:43" s="592" customFormat="1" x14ac:dyDescent="0.2">
      <c r="A157" s="605"/>
      <c r="D157" s="2012" t="s">
        <v>1357</v>
      </c>
      <c r="E157" s="2012"/>
      <c r="F157" s="2012"/>
      <c r="G157" s="2012"/>
      <c r="H157" s="2012"/>
      <c r="I157" s="2012"/>
      <c r="J157" s="2012"/>
      <c r="K157" s="2012"/>
      <c r="L157" s="2012"/>
      <c r="M157" s="2012"/>
      <c r="N157" s="2012"/>
      <c r="O157" s="2012"/>
      <c r="P157" s="2012"/>
      <c r="Q157" s="2012"/>
      <c r="R157" s="2012"/>
      <c r="S157" s="2012"/>
      <c r="T157" s="2012"/>
      <c r="U157" s="2012"/>
      <c r="V157" s="2012"/>
      <c r="W157" s="2012"/>
      <c r="X157" s="2012"/>
      <c r="Y157" s="2012"/>
      <c r="Z157" s="2012"/>
      <c r="AA157" s="2012"/>
      <c r="AB157" s="2012"/>
      <c r="AC157" s="2012"/>
      <c r="AD157" s="2012"/>
      <c r="AE157" s="2012"/>
      <c r="AF157" s="2012"/>
      <c r="AG157" s="2012"/>
      <c r="AI157" s="18"/>
      <c r="AJ157" s="18"/>
      <c r="AK157" s="18"/>
      <c r="AL157" s="18"/>
      <c r="AM157" s="18"/>
      <c r="AN157" s="18"/>
      <c r="AO157" s="18"/>
      <c r="AP157" s="18"/>
      <c r="AQ157" s="18"/>
    </row>
    <row r="158" spans="1:43" s="592" customFormat="1" x14ac:dyDescent="0.2">
      <c r="A158" s="605"/>
      <c r="D158" s="2012"/>
      <c r="E158" s="2012"/>
      <c r="F158" s="2012"/>
      <c r="G158" s="2012"/>
      <c r="H158" s="2012"/>
      <c r="I158" s="2012"/>
      <c r="J158" s="2012"/>
      <c r="K158" s="2012"/>
      <c r="L158" s="2012"/>
      <c r="M158" s="2012"/>
      <c r="N158" s="2012"/>
      <c r="O158" s="2012"/>
      <c r="P158" s="2012"/>
      <c r="Q158" s="2012"/>
      <c r="R158" s="2012"/>
      <c r="S158" s="2012"/>
      <c r="T158" s="2012"/>
      <c r="U158" s="2012"/>
      <c r="V158" s="2012"/>
      <c r="W158" s="2012"/>
      <c r="X158" s="2012"/>
      <c r="Y158" s="2012"/>
      <c r="Z158" s="2012"/>
      <c r="AA158" s="2012"/>
      <c r="AB158" s="2012"/>
      <c r="AC158" s="2012"/>
      <c r="AD158" s="2012"/>
      <c r="AE158" s="2012"/>
      <c r="AF158" s="2012"/>
      <c r="AG158" s="2012"/>
      <c r="AI158" s="18"/>
      <c r="AJ158" s="18"/>
      <c r="AK158" s="18"/>
      <c r="AL158" s="18"/>
      <c r="AM158" s="18"/>
      <c r="AN158" s="18"/>
      <c r="AO158" s="18"/>
      <c r="AP158" s="18"/>
      <c r="AQ158" s="18"/>
    </row>
    <row r="159" spans="1:43" s="592" customFormat="1" x14ac:dyDescent="0.2">
      <c r="A159" s="605"/>
      <c r="AI159" s="18"/>
      <c r="AJ159" s="18"/>
      <c r="AK159" s="18"/>
      <c r="AL159" s="18"/>
      <c r="AM159" s="18"/>
      <c r="AN159" s="18"/>
      <c r="AO159" s="18"/>
      <c r="AP159" s="18"/>
      <c r="AQ159" s="18"/>
    </row>
    <row r="160" spans="1:43" s="592" customFormat="1" x14ac:dyDescent="0.2">
      <c r="A160" s="605"/>
      <c r="D160" s="590" t="s">
        <v>3207</v>
      </c>
      <c r="AI160" s="18"/>
      <c r="AJ160" s="18"/>
      <c r="AK160" s="18"/>
      <c r="AL160" s="18"/>
      <c r="AM160" s="18"/>
      <c r="AN160" s="18"/>
      <c r="AO160" s="18"/>
      <c r="AP160" s="18"/>
      <c r="AQ160" s="18"/>
    </row>
    <row r="161" spans="1:43" s="592" customFormat="1" x14ac:dyDescent="0.2">
      <c r="A161" s="605"/>
      <c r="AI161" s="18"/>
      <c r="AJ161" s="18"/>
      <c r="AK161" s="18"/>
      <c r="AL161" s="18"/>
      <c r="AM161" s="18"/>
      <c r="AN161" s="18"/>
      <c r="AO161" s="18"/>
      <c r="AP161" s="18"/>
      <c r="AQ161" s="18"/>
    </row>
    <row r="162" spans="1:43" s="592" customFormat="1" x14ac:dyDescent="0.2">
      <c r="A162" s="605"/>
      <c r="D162" s="2012" t="s">
        <v>3205</v>
      </c>
      <c r="E162" s="2012"/>
      <c r="F162" s="2012"/>
      <c r="G162" s="2012"/>
      <c r="H162" s="2012"/>
      <c r="I162" s="2012"/>
      <c r="J162" s="2012"/>
      <c r="K162" s="2012"/>
      <c r="L162" s="2012"/>
      <c r="M162" s="2012"/>
      <c r="N162" s="2012"/>
      <c r="O162" s="2012"/>
      <c r="P162" s="2012"/>
      <c r="Q162" s="2012"/>
      <c r="R162" s="2012"/>
      <c r="S162" s="2012"/>
      <c r="T162" s="2012"/>
      <c r="U162" s="2012"/>
      <c r="V162" s="2012"/>
      <c r="W162" s="2012"/>
      <c r="X162" s="2012"/>
      <c r="Y162" s="2012"/>
      <c r="Z162" s="2012"/>
      <c r="AA162" s="2012"/>
      <c r="AB162" s="2012"/>
      <c r="AC162" s="2012"/>
      <c r="AD162" s="2012"/>
      <c r="AE162" s="2012"/>
      <c r="AF162" s="2012"/>
      <c r="AG162" s="2012"/>
      <c r="AI162" s="18"/>
      <c r="AJ162" s="18"/>
      <c r="AK162" s="18"/>
      <c r="AL162" s="18"/>
      <c r="AM162" s="18"/>
      <c r="AN162" s="18"/>
      <c r="AO162" s="18"/>
      <c r="AP162" s="18"/>
      <c r="AQ162" s="18"/>
    </row>
    <row r="163" spans="1:43" s="592" customFormat="1" x14ac:dyDescent="0.2">
      <c r="A163" s="605"/>
      <c r="D163" s="2012"/>
      <c r="E163" s="2012"/>
      <c r="F163" s="2012"/>
      <c r="G163" s="2012"/>
      <c r="H163" s="2012"/>
      <c r="I163" s="2012"/>
      <c r="J163" s="2012"/>
      <c r="K163" s="2012"/>
      <c r="L163" s="2012"/>
      <c r="M163" s="2012"/>
      <c r="N163" s="2012"/>
      <c r="O163" s="2012"/>
      <c r="P163" s="2012"/>
      <c r="Q163" s="2012"/>
      <c r="R163" s="2012"/>
      <c r="S163" s="2012"/>
      <c r="T163" s="2012"/>
      <c r="U163" s="2012"/>
      <c r="V163" s="2012"/>
      <c r="W163" s="2012"/>
      <c r="X163" s="2012"/>
      <c r="Y163" s="2012"/>
      <c r="Z163" s="2012"/>
      <c r="AA163" s="2012"/>
      <c r="AB163" s="2012"/>
      <c r="AC163" s="2012"/>
      <c r="AD163" s="2012"/>
      <c r="AE163" s="2012"/>
      <c r="AF163" s="2012"/>
      <c r="AG163" s="2012"/>
      <c r="AI163" s="18"/>
      <c r="AJ163" s="18"/>
      <c r="AK163" s="18"/>
      <c r="AL163" s="18"/>
      <c r="AM163" s="18"/>
      <c r="AN163" s="18"/>
      <c r="AO163" s="18"/>
      <c r="AP163" s="18"/>
      <c r="AQ163" s="18"/>
    </row>
    <row r="164" spans="1:43" s="592" customFormat="1" x14ac:dyDescent="0.2">
      <c r="A164" s="605"/>
      <c r="D164" s="2012" t="s">
        <v>1358</v>
      </c>
      <c r="E164" s="2012"/>
      <c r="F164" s="2012"/>
      <c r="G164" s="2012"/>
      <c r="H164" s="2012"/>
      <c r="I164" s="2012"/>
      <c r="J164" s="2012"/>
      <c r="K164" s="2012"/>
      <c r="L164" s="2012"/>
      <c r="M164" s="2012"/>
      <c r="N164" s="2012"/>
      <c r="O164" s="2012"/>
      <c r="P164" s="2012"/>
      <c r="Q164" s="2012"/>
      <c r="R164" s="2012"/>
      <c r="S164" s="2012"/>
      <c r="T164" s="2012"/>
      <c r="U164" s="2012"/>
      <c r="V164" s="2012"/>
      <c r="W164" s="2012"/>
      <c r="X164" s="2012"/>
      <c r="Y164" s="2012"/>
      <c r="Z164" s="2012"/>
      <c r="AA164" s="2012"/>
      <c r="AB164" s="2012"/>
      <c r="AC164" s="2012"/>
      <c r="AD164" s="2012"/>
      <c r="AE164" s="2012"/>
      <c r="AF164" s="2012"/>
      <c r="AG164" s="2012"/>
      <c r="AI164" s="18"/>
      <c r="AJ164" s="18"/>
      <c r="AK164" s="18"/>
      <c r="AL164" s="18"/>
      <c r="AM164" s="18"/>
      <c r="AN164" s="18"/>
      <c r="AO164" s="18"/>
      <c r="AP164" s="18"/>
      <c r="AQ164" s="18"/>
    </row>
    <row r="165" spans="1:43" s="592" customFormat="1" x14ac:dyDescent="0.2">
      <c r="A165" s="605"/>
      <c r="D165" s="2012"/>
      <c r="E165" s="2012"/>
      <c r="F165" s="2012"/>
      <c r="G165" s="2012"/>
      <c r="H165" s="2012"/>
      <c r="I165" s="2012"/>
      <c r="J165" s="2012"/>
      <c r="K165" s="2012"/>
      <c r="L165" s="2012"/>
      <c r="M165" s="2012"/>
      <c r="N165" s="2012"/>
      <c r="O165" s="2012"/>
      <c r="P165" s="2012"/>
      <c r="Q165" s="2012"/>
      <c r="R165" s="2012"/>
      <c r="S165" s="2012"/>
      <c r="T165" s="2012"/>
      <c r="U165" s="2012"/>
      <c r="V165" s="2012"/>
      <c r="W165" s="2012"/>
      <c r="X165" s="2012"/>
      <c r="Y165" s="2012"/>
      <c r="Z165" s="2012"/>
      <c r="AA165" s="2012"/>
      <c r="AB165" s="2012"/>
      <c r="AC165" s="2012"/>
      <c r="AD165" s="2012"/>
      <c r="AE165" s="2012"/>
      <c r="AF165" s="2012"/>
      <c r="AG165" s="2012"/>
      <c r="AI165" s="18"/>
      <c r="AJ165" s="18"/>
      <c r="AK165" s="18"/>
      <c r="AL165" s="18"/>
      <c r="AM165" s="18"/>
      <c r="AN165" s="18"/>
      <c r="AO165" s="18"/>
      <c r="AP165" s="18"/>
      <c r="AQ165" s="18"/>
    </row>
    <row r="166" spans="1:43" s="592" customFormat="1" x14ac:dyDescent="0.2">
      <c r="A166" s="605"/>
      <c r="AI166" s="18"/>
      <c r="AJ166" s="18"/>
      <c r="AK166" s="18"/>
      <c r="AL166" s="18"/>
      <c r="AM166" s="18"/>
      <c r="AN166" s="18"/>
      <c r="AO166" s="18"/>
      <c r="AP166" s="18"/>
      <c r="AQ166" s="18"/>
    </row>
    <row r="167" spans="1:43" s="592" customFormat="1" x14ac:dyDescent="0.2">
      <c r="A167" s="605"/>
      <c r="D167" s="590" t="s">
        <v>3208</v>
      </c>
      <c r="AI167" s="18"/>
      <c r="AJ167" s="18"/>
      <c r="AK167" s="18"/>
      <c r="AL167" s="18"/>
      <c r="AM167" s="18"/>
      <c r="AN167" s="18"/>
      <c r="AO167" s="18"/>
      <c r="AP167" s="18"/>
      <c r="AQ167" s="18"/>
    </row>
    <row r="168" spans="1:43" s="592" customFormat="1" x14ac:dyDescent="0.2">
      <c r="A168" s="605"/>
      <c r="AI168" s="18"/>
      <c r="AJ168" s="18"/>
      <c r="AK168" s="18"/>
      <c r="AL168" s="18"/>
      <c r="AM168" s="18"/>
      <c r="AN168" s="18"/>
      <c r="AO168" s="18"/>
      <c r="AP168" s="18"/>
      <c r="AQ168" s="18"/>
    </row>
    <row r="169" spans="1:43" s="592" customFormat="1" x14ac:dyDescent="0.2">
      <c r="A169" s="605"/>
      <c r="D169" s="2012" t="s">
        <v>1359</v>
      </c>
      <c r="E169" s="2012"/>
      <c r="F169" s="2012"/>
      <c r="G169" s="2012"/>
      <c r="H169" s="2012"/>
      <c r="I169" s="2012"/>
      <c r="J169" s="2012"/>
      <c r="K169" s="2012"/>
      <c r="L169" s="2012"/>
      <c r="M169" s="2012"/>
      <c r="N169" s="2012"/>
      <c r="O169" s="2012"/>
      <c r="P169" s="2012"/>
      <c r="Q169" s="2012"/>
      <c r="R169" s="2012"/>
      <c r="S169" s="2012"/>
      <c r="T169" s="2012"/>
      <c r="U169" s="2012"/>
      <c r="V169" s="2012"/>
      <c r="W169" s="2012"/>
      <c r="X169" s="2012"/>
      <c r="Y169" s="2012"/>
      <c r="Z169" s="2012"/>
      <c r="AA169" s="2012"/>
      <c r="AB169" s="2012"/>
      <c r="AC169" s="2012"/>
      <c r="AD169" s="2012"/>
      <c r="AE169" s="2012"/>
      <c r="AF169" s="2012"/>
      <c r="AG169" s="2012"/>
      <c r="AI169" s="18"/>
      <c r="AJ169" s="18"/>
      <c r="AK169" s="18"/>
      <c r="AL169" s="18"/>
      <c r="AM169" s="18"/>
      <c r="AN169" s="18"/>
      <c r="AO169" s="18"/>
      <c r="AP169" s="18"/>
      <c r="AQ169" s="18"/>
    </row>
    <row r="170" spans="1:43" s="592" customFormat="1" x14ac:dyDescent="0.2">
      <c r="A170" s="605"/>
      <c r="D170" s="2012"/>
      <c r="E170" s="2012"/>
      <c r="F170" s="2012"/>
      <c r="G170" s="2012"/>
      <c r="H170" s="2012"/>
      <c r="I170" s="2012"/>
      <c r="J170" s="2012"/>
      <c r="K170" s="2012"/>
      <c r="L170" s="2012"/>
      <c r="M170" s="2012"/>
      <c r="N170" s="2012"/>
      <c r="O170" s="2012"/>
      <c r="P170" s="2012"/>
      <c r="Q170" s="2012"/>
      <c r="R170" s="2012"/>
      <c r="S170" s="2012"/>
      <c r="T170" s="2012"/>
      <c r="U170" s="2012"/>
      <c r="V170" s="2012"/>
      <c r="W170" s="2012"/>
      <c r="X170" s="2012"/>
      <c r="Y170" s="2012"/>
      <c r="Z170" s="2012"/>
      <c r="AA170" s="2012"/>
      <c r="AB170" s="2012"/>
      <c r="AC170" s="2012"/>
      <c r="AD170" s="2012"/>
      <c r="AE170" s="2012"/>
      <c r="AF170" s="2012"/>
      <c r="AG170" s="2012"/>
      <c r="AI170" s="18"/>
      <c r="AJ170" s="18"/>
      <c r="AK170" s="18"/>
      <c r="AL170" s="18"/>
      <c r="AM170" s="18"/>
      <c r="AN170" s="18"/>
      <c r="AO170" s="18"/>
      <c r="AP170" s="18"/>
      <c r="AQ170" s="18"/>
    </row>
    <row r="171" spans="1:43" s="592" customFormat="1" x14ac:dyDescent="0.2">
      <c r="A171" s="605"/>
      <c r="AI171" s="18"/>
      <c r="AJ171" s="18"/>
      <c r="AK171" s="18"/>
      <c r="AL171" s="18"/>
      <c r="AM171" s="18"/>
      <c r="AN171" s="18"/>
      <c r="AO171" s="18"/>
      <c r="AP171" s="18"/>
      <c r="AQ171" s="18"/>
    </row>
    <row r="172" spans="1:43" s="592" customFormat="1" x14ac:dyDescent="0.2">
      <c r="A172" s="605"/>
      <c r="D172" s="2012" t="s">
        <v>1360</v>
      </c>
      <c r="E172" s="2012"/>
      <c r="F172" s="2012"/>
      <c r="G172" s="2012"/>
      <c r="H172" s="2012"/>
      <c r="I172" s="2012"/>
      <c r="J172" s="2012"/>
      <c r="K172" s="2012"/>
      <c r="L172" s="2012"/>
      <c r="M172" s="2012"/>
      <c r="N172" s="2012"/>
      <c r="O172" s="2012"/>
      <c r="P172" s="2012"/>
      <c r="Q172" s="2012"/>
      <c r="R172" s="2012"/>
      <c r="S172" s="2012"/>
      <c r="T172" s="2012"/>
      <c r="U172" s="2012"/>
      <c r="V172" s="2012"/>
      <c r="W172" s="2012"/>
      <c r="X172" s="2012"/>
      <c r="Y172" s="2012"/>
      <c r="Z172" s="2012"/>
      <c r="AA172" s="2012"/>
      <c r="AB172" s="2012"/>
      <c r="AC172" s="2012"/>
      <c r="AD172" s="2012"/>
      <c r="AE172" s="2012"/>
      <c r="AF172" s="2012"/>
      <c r="AG172" s="2012"/>
      <c r="AI172" s="18"/>
      <c r="AJ172" s="18"/>
      <c r="AK172" s="18"/>
      <c r="AL172" s="18"/>
      <c r="AM172" s="18"/>
      <c r="AN172" s="18"/>
      <c r="AO172" s="18"/>
      <c r="AP172" s="18"/>
      <c r="AQ172" s="18"/>
    </row>
    <row r="173" spans="1:43" s="592" customFormat="1" x14ac:dyDescent="0.2">
      <c r="A173" s="605"/>
      <c r="D173" s="2012"/>
      <c r="E173" s="2012"/>
      <c r="F173" s="2012"/>
      <c r="G173" s="2012"/>
      <c r="H173" s="2012"/>
      <c r="I173" s="2012"/>
      <c r="J173" s="2012"/>
      <c r="K173" s="2012"/>
      <c r="L173" s="2012"/>
      <c r="M173" s="2012"/>
      <c r="N173" s="2012"/>
      <c r="O173" s="2012"/>
      <c r="P173" s="2012"/>
      <c r="Q173" s="2012"/>
      <c r="R173" s="2012"/>
      <c r="S173" s="2012"/>
      <c r="T173" s="2012"/>
      <c r="U173" s="2012"/>
      <c r="V173" s="2012"/>
      <c r="W173" s="2012"/>
      <c r="X173" s="2012"/>
      <c r="Y173" s="2012"/>
      <c r="Z173" s="2012"/>
      <c r="AA173" s="2012"/>
      <c r="AB173" s="2012"/>
      <c r="AC173" s="2012"/>
      <c r="AD173" s="2012"/>
      <c r="AE173" s="2012"/>
      <c r="AF173" s="2012"/>
      <c r="AG173" s="2012"/>
      <c r="AI173" s="18"/>
      <c r="AJ173" s="18"/>
      <c r="AK173" s="18"/>
      <c r="AL173" s="18"/>
      <c r="AM173" s="18"/>
      <c r="AN173" s="18"/>
      <c r="AO173" s="18"/>
      <c r="AP173" s="18"/>
      <c r="AQ173" s="18"/>
    </row>
    <row r="174" spans="1:43" s="592" customFormat="1" x14ac:dyDescent="0.2">
      <c r="A174" s="605"/>
      <c r="AI174" s="18"/>
      <c r="AJ174" s="18"/>
      <c r="AK174" s="18"/>
      <c r="AL174" s="18"/>
      <c r="AM174" s="18"/>
      <c r="AN174" s="18"/>
      <c r="AO174" s="18"/>
      <c r="AP174" s="18"/>
      <c r="AQ174" s="18"/>
    </row>
    <row r="175" spans="1:43" s="592" customFormat="1" x14ac:dyDescent="0.2">
      <c r="A175" s="605"/>
      <c r="D175" s="590" t="s">
        <v>3209</v>
      </c>
      <c r="AI175" s="18"/>
      <c r="AJ175" s="18"/>
      <c r="AK175" s="18"/>
      <c r="AL175" s="18"/>
      <c r="AM175" s="18"/>
      <c r="AN175" s="18"/>
      <c r="AO175" s="18"/>
      <c r="AP175" s="18"/>
      <c r="AQ175" s="18"/>
    </row>
    <row r="176" spans="1:43" s="592" customFormat="1" x14ac:dyDescent="0.2">
      <c r="A176" s="605"/>
      <c r="AI176" s="18"/>
      <c r="AJ176" s="18"/>
      <c r="AK176" s="18"/>
      <c r="AL176" s="18"/>
      <c r="AM176" s="18"/>
      <c r="AN176" s="18"/>
      <c r="AO176" s="18"/>
      <c r="AP176" s="18"/>
      <c r="AQ176" s="18"/>
    </row>
    <row r="177" spans="1:43" s="592" customFormat="1" x14ac:dyDescent="0.2">
      <c r="A177" s="605"/>
      <c r="D177" s="2012" t="s">
        <v>1361</v>
      </c>
      <c r="E177" s="2012"/>
      <c r="F177" s="2012"/>
      <c r="G177" s="2012"/>
      <c r="H177" s="2012"/>
      <c r="I177" s="2012"/>
      <c r="J177" s="2012"/>
      <c r="K177" s="2012"/>
      <c r="L177" s="2012"/>
      <c r="M177" s="2012"/>
      <c r="N177" s="2012"/>
      <c r="O177" s="2012"/>
      <c r="P177" s="2012"/>
      <c r="Q177" s="2012"/>
      <c r="R177" s="2012"/>
      <c r="S177" s="2012"/>
      <c r="T177" s="2012"/>
      <c r="U177" s="2012"/>
      <c r="V177" s="2012"/>
      <c r="W177" s="2012"/>
      <c r="X177" s="2012"/>
      <c r="Y177" s="2012"/>
      <c r="Z177" s="2012"/>
      <c r="AA177" s="2012"/>
      <c r="AB177" s="2012"/>
      <c r="AC177" s="2012"/>
      <c r="AD177" s="2012"/>
      <c r="AE177" s="2012"/>
      <c r="AF177" s="2012"/>
      <c r="AG177" s="2012"/>
      <c r="AI177" s="18"/>
      <c r="AJ177" s="18"/>
      <c r="AK177" s="18"/>
      <c r="AL177" s="18"/>
      <c r="AM177" s="18"/>
      <c r="AN177" s="18"/>
      <c r="AO177" s="18"/>
      <c r="AP177" s="18"/>
      <c r="AQ177" s="18"/>
    </row>
    <row r="178" spans="1:43" s="592" customFormat="1" x14ac:dyDescent="0.2">
      <c r="A178" s="605"/>
      <c r="D178" s="2012"/>
      <c r="E178" s="2012"/>
      <c r="F178" s="2012"/>
      <c r="G178" s="2012"/>
      <c r="H178" s="2012"/>
      <c r="I178" s="2012"/>
      <c r="J178" s="2012"/>
      <c r="K178" s="2012"/>
      <c r="L178" s="2012"/>
      <c r="M178" s="2012"/>
      <c r="N178" s="2012"/>
      <c r="O178" s="2012"/>
      <c r="P178" s="2012"/>
      <c r="Q178" s="2012"/>
      <c r="R178" s="2012"/>
      <c r="S178" s="2012"/>
      <c r="T178" s="2012"/>
      <c r="U178" s="2012"/>
      <c r="V178" s="2012"/>
      <c r="W178" s="2012"/>
      <c r="X178" s="2012"/>
      <c r="Y178" s="2012"/>
      <c r="Z178" s="2012"/>
      <c r="AA178" s="2012"/>
      <c r="AB178" s="2012"/>
      <c r="AC178" s="2012"/>
      <c r="AD178" s="2012"/>
      <c r="AE178" s="2012"/>
      <c r="AF178" s="2012"/>
      <c r="AG178" s="2012"/>
      <c r="AI178" s="18"/>
      <c r="AJ178" s="18"/>
      <c r="AK178" s="18"/>
      <c r="AL178" s="18"/>
      <c r="AM178" s="18"/>
      <c r="AN178" s="18"/>
      <c r="AO178" s="18"/>
      <c r="AP178" s="18"/>
      <c r="AQ178" s="18"/>
    </row>
    <row r="179" spans="1:43" s="592" customFormat="1" x14ac:dyDescent="0.2">
      <c r="A179" s="605"/>
      <c r="AI179" s="18"/>
      <c r="AJ179" s="18"/>
      <c r="AK179" s="18"/>
      <c r="AL179" s="18"/>
      <c r="AM179" s="18"/>
      <c r="AN179" s="18"/>
      <c r="AO179" s="18"/>
      <c r="AP179" s="18"/>
      <c r="AQ179" s="18"/>
    </row>
    <row r="180" spans="1:43" s="592" customFormat="1" x14ac:dyDescent="0.2">
      <c r="A180" s="605"/>
      <c r="D180" s="590" t="s">
        <v>3210</v>
      </c>
      <c r="AI180" s="18"/>
      <c r="AJ180" s="18"/>
      <c r="AK180" s="18"/>
      <c r="AL180" s="18"/>
      <c r="AM180" s="18"/>
      <c r="AN180" s="18"/>
      <c r="AO180" s="18"/>
      <c r="AP180" s="18"/>
      <c r="AQ180" s="18"/>
    </row>
    <row r="181" spans="1:43" s="592" customFormat="1" x14ac:dyDescent="0.2">
      <c r="A181" s="605"/>
      <c r="AI181" s="18"/>
      <c r="AJ181" s="18"/>
      <c r="AK181" s="18"/>
      <c r="AL181" s="18"/>
      <c r="AM181" s="18"/>
      <c r="AN181" s="18"/>
      <c r="AO181" s="18"/>
      <c r="AP181" s="18"/>
      <c r="AQ181" s="18"/>
    </row>
    <row r="182" spans="1:43" s="592" customFormat="1" x14ac:dyDescent="0.2">
      <c r="A182" s="605"/>
      <c r="D182" s="2012" t="s">
        <v>3211</v>
      </c>
      <c r="E182" s="2012"/>
      <c r="F182" s="2012"/>
      <c r="G182" s="2012"/>
      <c r="H182" s="2012"/>
      <c r="I182" s="2012"/>
      <c r="J182" s="2012"/>
      <c r="K182" s="2012"/>
      <c r="L182" s="2012"/>
      <c r="M182" s="2012"/>
      <c r="N182" s="2012"/>
      <c r="O182" s="2012"/>
      <c r="P182" s="2012"/>
      <c r="Q182" s="2012"/>
      <c r="R182" s="2012"/>
      <c r="S182" s="2012"/>
      <c r="T182" s="2012"/>
      <c r="U182" s="2012"/>
      <c r="V182" s="2012"/>
      <c r="W182" s="2012"/>
      <c r="X182" s="2012"/>
      <c r="Y182" s="2012"/>
      <c r="Z182" s="2012"/>
      <c r="AA182" s="2012"/>
      <c r="AB182" s="2012"/>
      <c r="AC182" s="2012"/>
      <c r="AD182" s="2012"/>
      <c r="AE182" s="2012"/>
      <c r="AF182" s="2012"/>
      <c r="AG182" s="2012"/>
      <c r="AI182" s="18"/>
      <c r="AJ182" s="18"/>
      <c r="AK182" s="18"/>
      <c r="AL182" s="18"/>
      <c r="AM182" s="18"/>
      <c r="AN182" s="18"/>
      <c r="AO182" s="18"/>
      <c r="AP182" s="18"/>
      <c r="AQ182" s="18"/>
    </row>
    <row r="183" spans="1:43" s="592" customFormat="1" x14ac:dyDescent="0.2">
      <c r="A183" s="605"/>
      <c r="D183" s="2012"/>
      <c r="E183" s="2012"/>
      <c r="F183" s="2012"/>
      <c r="G183" s="2012"/>
      <c r="H183" s="2012"/>
      <c r="I183" s="2012"/>
      <c r="J183" s="2012"/>
      <c r="K183" s="2012"/>
      <c r="L183" s="2012"/>
      <c r="M183" s="2012"/>
      <c r="N183" s="2012"/>
      <c r="O183" s="2012"/>
      <c r="P183" s="2012"/>
      <c r="Q183" s="2012"/>
      <c r="R183" s="2012"/>
      <c r="S183" s="2012"/>
      <c r="T183" s="2012"/>
      <c r="U183" s="2012"/>
      <c r="V183" s="2012"/>
      <c r="W183" s="2012"/>
      <c r="X183" s="2012"/>
      <c r="Y183" s="2012"/>
      <c r="Z183" s="2012"/>
      <c r="AA183" s="2012"/>
      <c r="AB183" s="2012"/>
      <c r="AC183" s="2012"/>
      <c r="AD183" s="2012"/>
      <c r="AE183" s="2012"/>
      <c r="AF183" s="2012"/>
      <c r="AG183" s="2012"/>
      <c r="AI183" s="18"/>
      <c r="AJ183" s="18"/>
      <c r="AK183" s="18"/>
      <c r="AL183" s="18"/>
      <c r="AM183" s="18"/>
      <c r="AN183" s="18"/>
      <c r="AO183" s="18"/>
      <c r="AP183" s="18"/>
      <c r="AQ183" s="18"/>
    </row>
    <row r="184" spans="1:43" s="592" customFormat="1" x14ac:dyDescent="0.2">
      <c r="A184" s="605"/>
      <c r="AI184" s="18"/>
      <c r="AJ184" s="18"/>
      <c r="AK184" s="18"/>
      <c r="AL184" s="18"/>
      <c r="AM184" s="18"/>
      <c r="AN184" s="18"/>
      <c r="AO184" s="18"/>
      <c r="AP184" s="18"/>
      <c r="AQ184" s="18"/>
    </row>
    <row r="185" spans="1:43" s="592" customFormat="1" x14ac:dyDescent="0.2">
      <c r="A185" s="605"/>
      <c r="D185" s="2012" t="s">
        <v>3212</v>
      </c>
      <c r="E185" s="2012"/>
      <c r="F185" s="2012"/>
      <c r="G185" s="2012"/>
      <c r="H185" s="2012"/>
      <c r="I185" s="2012"/>
      <c r="J185" s="2012"/>
      <c r="K185" s="2012"/>
      <c r="L185" s="2012"/>
      <c r="M185" s="2012"/>
      <c r="N185" s="2012"/>
      <c r="O185" s="2012"/>
      <c r="P185" s="2012"/>
      <c r="Q185" s="2012"/>
      <c r="R185" s="2012"/>
      <c r="S185" s="2012"/>
      <c r="T185" s="2012"/>
      <c r="U185" s="2012"/>
      <c r="V185" s="2012"/>
      <c r="W185" s="2012"/>
      <c r="X185" s="2012"/>
      <c r="Y185" s="2012"/>
      <c r="Z185" s="2012"/>
      <c r="AA185" s="2012"/>
      <c r="AB185" s="2012"/>
      <c r="AC185" s="2012"/>
      <c r="AD185" s="2012"/>
      <c r="AE185" s="2012"/>
      <c r="AF185" s="2012"/>
      <c r="AG185" s="2012"/>
      <c r="AI185" s="18"/>
      <c r="AJ185" s="18"/>
      <c r="AK185" s="18"/>
      <c r="AL185" s="18"/>
      <c r="AM185" s="18"/>
      <c r="AN185" s="18"/>
      <c r="AO185" s="18"/>
      <c r="AP185" s="18"/>
      <c r="AQ185" s="18"/>
    </row>
    <row r="186" spans="1:43" s="592" customFormat="1" x14ac:dyDescent="0.2">
      <c r="A186" s="605"/>
      <c r="D186" s="2012"/>
      <c r="E186" s="2012"/>
      <c r="F186" s="2012"/>
      <c r="G186" s="2012"/>
      <c r="H186" s="2012"/>
      <c r="I186" s="2012"/>
      <c r="J186" s="2012"/>
      <c r="K186" s="2012"/>
      <c r="L186" s="2012"/>
      <c r="M186" s="2012"/>
      <c r="N186" s="2012"/>
      <c r="O186" s="2012"/>
      <c r="P186" s="2012"/>
      <c r="Q186" s="2012"/>
      <c r="R186" s="2012"/>
      <c r="S186" s="2012"/>
      <c r="T186" s="2012"/>
      <c r="U186" s="2012"/>
      <c r="V186" s="2012"/>
      <c r="W186" s="2012"/>
      <c r="X186" s="2012"/>
      <c r="Y186" s="2012"/>
      <c r="Z186" s="2012"/>
      <c r="AA186" s="2012"/>
      <c r="AB186" s="2012"/>
      <c r="AC186" s="2012"/>
      <c r="AD186" s="2012"/>
      <c r="AE186" s="2012"/>
      <c r="AF186" s="2012"/>
      <c r="AG186" s="2012"/>
      <c r="AI186" s="18"/>
      <c r="AJ186" s="18"/>
      <c r="AK186" s="18"/>
      <c r="AL186" s="18"/>
      <c r="AM186" s="18"/>
      <c r="AN186" s="18"/>
      <c r="AO186" s="18"/>
      <c r="AP186" s="18"/>
      <c r="AQ186" s="18"/>
    </row>
    <row r="187" spans="1:43" s="592" customFormat="1" x14ac:dyDescent="0.2">
      <c r="A187" s="605"/>
      <c r="D187" s="2012"/>
      <c r="E187" s="2012"/>
      <c r="F187" s="2012"/>
      <c r="G187" s="2012"/>
      <c r="H187" s="2012"/>
      <c r="I187" s="2012"/>
      <c r="J187" s="2012"/>
      <c r="K187" s="2012"/>
      <c r="L187" s="2012"/>
      <c r="M187" s="2012"/>
      <c r="N187" s="2012"/>
      <c r="O187" s="2012"/>
      <c r="P187" s="2012"/>
      <c r="Q187" s="2012"/>
      <c r="R187" s="2012"/>
      <c r="S187" s="2012"/>
      <c r="T187" s="2012"/>
      <c r="U187" s="2012"/>
      <c r="V187" s="2012"/>
      <c r="W187" s="2012"/>
      <c r="X187" s="2012"/>
      <c r="Y187" s="2012"/>
      <c r="Z187" s="2012"/>
      <c r="AA187" s="2012"/>
      <c r="AB187" s="2012"/>
      <c r="AC187" s="2012"/>
      <c r="AD187" s="2012"/>
      <c r="AE187" s="2012"/>
      <c r="AF187" s="2012"/>
      <c r="AG187" s="2012"/>
      <c r="AI187" s="18"/>
      <c r="AJ187" s="18"/>
      <c r="AK187" s="18"/>
      <c r="AL187" s="18"/>
      <c r="AM187" s="18"/>
      <c r="AN187" s="18"/>
      <c r="AO187" s="18"/>
      <c r="AP187" s="18"/>
      <c r="AQ187" s="18"/>
    </row>
    <row r="188" spans="1:43" s="592" customFormat="1" x14ac:dyDescent="0.2">
      <c r="A188" s="605"/>
      <c r="D188" s="2012"/>
      <c r="E188" s="2012"/>
      <c r="F188" s="2012"/>
      <c r="G188" s="2012"/>
      <c r="H188" s="2012"/>
      <c r="I188" s="2012"/>
      <c r="J188" s="2012"/>
      <c r="K188" s="2012"/>
      <c r="L188" s="2012"/>
      <c r="M188" s="2012"/>
      <c r="N188" s="2012"/>
      <c r="O188" s="2012"/>
      <c r="P188" s="2012"/>
      <c r="Q188" s="2012"/>
      <c r="R188" s="2012"/>
      <c r="S188" s="2012"/>
      <c r="T188" s="2012"/>
      <c r="U188" s="2012"/>
      <c r="V188" s="2012"/>
      <c r="W188" s="2012"/>
      <c r="X188" s="2012"/>
      <c r="Y188" s="2012"/>
      <c r="Z188" s="2012"/>
      <c r="AA188" s="2012"/>
      <c r="AB188" s="2012"/>
      <c r="AC188" s="2012"/>
      <c r="AD188" s="2012"/>
      <c r="AE188" s="2012"/>
      <c r="AF188" s="2012"/>
      <c r="AG188" s="2012"/>
      <c r="AI188" s="18"/>
      <c r="AJ188" s="18"/>
      <c r="AK188" s="18"/>
      <c r="AL188" s="18"/>
      <c r="AM188" s="18"/>
      <c r="AN188" s="18"/>
      <c r="AO188" s="18"/>
      <c r="AP188" s="18"/>
      <c r="AQ188" s="18"/>
    </row>
    <row r="189" spans="1:43" s="592" customFormat="1" x14ac:dyDescent="0.2">
      <c r="A189" s="605"/>
      <c r="D189" s="1932" t="s">
        <v>3213</v>
      </c>
      <c r="E189" s="2025"/>
      <c r="F189" s="2025"/>
      <c r="G189" s="2025"/>
      <c r="H189" s="2025"/>
      <c r="I189" s="2025"/>
      <c r="J189" s="2025"/>
      <c r="K189" s="2025"/>
      <c r="L189" s="2025"/>
      <c r="M189" s="2025"/>
      <c r="N189" s="2025"/>
      <c r="O189" s="2025"/>
      <c r="P189" s="2025"/>
      <c r="Q189" s="2025"/>
      <c r="R189" s="2025"/>
      <c r="S189" s="2025"/>
      <c r="T189" s="2025"/>
      <c r="U189" s="2025"/>
      <c r="V189" s="2025"/>
      <c r="W189" s="2025"/>
      <c r="X189" s="2025"/>
      <c r="Y189" s="2025"/>
      <c r="Z189" s="2025"/>
      <c r="AA189" s="2025"/>
      <c r="AB189" s="2025"/>
      <c r="AC189" s="2025"/>
      <c r="AD189" s="2025"/>
      <c r="AE189" s="2025"/>
      <c r="AF189" s="2025"/>
      <c r="AG189" s="2025"/>
      <c r="AI189" s="18"/>
      <c r="AJ189" s="18"/>
      <c r="AK189" s="18"/>
      <c r="AL189" s="18"/>
      <c r="AM189" s="18"/>
      <c r="AN189" s="18"/>
      <c r="AO189" s="18"/>
      <c r="AP189" s="18"/>
      <c r="AQ189" s="18"/>
    </row>
    <row r="190" spans="1:43" s="592" customFormat="1" x14ac:dyDescent="0.2">
      <c r="A190" s="605"/>
      <c r="AI190" s="18"/>
      <c r="AJ190" s="18"/>
      <c r="AK190" s="18"/>
      <c r="AL190" s="18"/>
      <c r="AM190" s="18"/>
      <c r="AN190" s="18"/>
      <c r="AO190" s="18"/>
      <c r="AP190" s="18"/>
      <c r="AQ190" s="18"/>
    </row>
    <row r="191" spans="1:43" s="592" customFormat="1" x14ac:dyDescent="0.2">
      <c r="A191" s="605"/>
      <c r="D191" s="590" t="s">
        <v>3214</v>
      </c>
      <c r="AI191" s="18"/>
      <c r="AJ191" s="18"/>
      <c r="AK191" s="18"/>
      <c r="AL191" s="18"/>
      <c r="AM191" s="18"/>
      <c r="AN191" s="18"/>
      <c r="AO191" s="18"/>
      <c r="AP191" s="18"/>
      <c r="AQ191" s="18"/>
    </row>
    <row r="192" spans="1:43" s="592" customFormat="1" x14ac:dyDescent="0.2">
      <c r="A192" s="605"/>
      <c r="AI192" s="18"/>
      <c r="AJ192" s="18"/>
      <c r="AK192" s="18"/>
      <c r="AL192" s="18"/>
      <c r="AM192" s="18"/>
      <c r="AN192" s="18"/>
      <c r="AO192" s="18"/>
      <c r="AP192" s="18"/>
      <c r="AQ192" s="18"/>
    </row>
    <row r="193" spans="1:43" s="592" customFormat="1" x14ac:dyDescent="0.2">
      <c r="A193" s="605"/>
      <c r="D193" s="2012" t="s">
        <v>1362</v>
      </c>
      <c r="E193" s="2012"/>
      <c r="F193" s="2012"/>
      <c r="G193" s="2012"/>
      <c r="H193" s="2012"/>
      <c r="I193" s="2012"/>
      <c r="J193" s="2012"/>
      <c r="K193" s="2012"/>
      <c r="L193" s="2012"/>
      <c r="M193" s="2012"/>
      <c r="N193" s="2012"/>
      <c r="O193" s="2012"/>
      <c r="P193" s="2012"/>
      <c r="Q193" s="2012"/>
      <c r="R193" s="2012"/>
      <c r="S193" s="2012"/>
      <c r="T193" s="2012"/>
      <c r="U193" s="2012"/>
      <c r="V193" s="2012"/>
      <c r="W193" s="2012"/>
      <c r="X193" s="2012"/>
      <c r="Y193" s="2012"/>
      <c r="Z193" s="2012"/>
      <c r="AA193" s="2012"/>
      <c r="AB193" s="2012"/>
      <c r="AC193" s="2012"/>
      <c r="AD193" s="2012"/>
      <c r="AE193" s="2012"/>
      <c r="AF193" s="2012"/>
      <c r="AG193" s="2012"/>
      <c r="AI193" s="18"/>
      <c r="AJ193" s="18"/>
      <c r="AK193" s="18"/>
      <c r="AL193" s="18"/>
      <c r="AM193" s="18"/>
      <c r="AN193" s="18"/>
      <c r="AO193" s="18"/>
      <c r="AP193" s="18"/>
      <c r="AQ193" s="18"/>
    </row>
    <row r="194" spans="1:43" s="592" customFormat="1" x14ac:dyDescent="0.2">
      <c r="A194" s="605"/>
      <c r="D194" s="2012"/>
      <c r="E194" s="2012"/>
      <c r="F194" s="2012"/>
      <c r="G194" s="2012"/>
      <c r="H194" s="2012"/>
      <c r="I194" s="2012"/>
      <c r="J194" s="2012"/>
      <c r="K194" s="2012"/>
      <c r="L194" s="2012"/>
      <c r="M194" s="2012"/>
      <c r="N194" s="2012"/>
      <c r="O194" s="2012"/>
      <c r="P194" s="2012"/>
      <c r="Q194" s="2012"/>
      <c r="R194" s="2012"/>
      <c r="S194" s="2012"/>
      <c r="T194" s="2012"/>
      <c r="U194" s="2012"/>
      <c r="V194" s="2012"/>
      <c r="W194" s="2012"/>
      <c r="X194" s="2012"/>
      <c r="Y194" s="2012"/>
      <c r="Z194" s="2012"/>
      <c r="AA194" s="2012"/>
      <c r="AB194" s="2012"/>
      <c r="AC194" s="2012"/>
      <c r="AD194" s="2012"/>
      <c r="AE194" s="2012"/>
      <c r="AF194" s="2012"/>
      <c r="AG194" s="2012"/>
      <c r="AI194" s="18"/>
      <c r="AJ194" s="18"/>
      <c r="AK194" s="18"/>
      <c r="AL194" s="18"/>
      <c r="AM194" s="18"/>
      <c r="AN194" s="18"/>
      <c r="AO194" s="18"/>
      <c r="AP194" s="18"/>
      <c r="AQ194" s="18"/>
    </row>
    <row r="195" spans="1:43" s="592" customFormat="1" x14ac:dyDescent="0.2">
      <c r="A195" s="605"/>
      <c r="AI195" s="18"/>
      <c r="AJ195" s="18"/>
      <c r="AK195" s="18"/>
      <c r="AL195" s="18"/>
      <c r="AM195" s="18"/>
      <c r="AN195" s="18"/>
      <c r="AO195" s="18"/>
      <c r="AP195" s="18"/>
      <c r="AQ195" s="18"/>
    </row>
    <row r="196" spans="1:43" s="592" customFormat="1" x14ac:dyDescent="0.2">
      <c r="A196" s="605"/>
      <c r="D196" s="2012" t="s">
        <v>1363</v>
      </c>
      <c r="E196" s="2012"/>
      <c r="F196" s="2012"/>
      <c r="G196" s="2012"/>
      <c r="H196" s="2012"/>
      <c r="I196" s="2012"/>
      <c r="J196" s="2012"/>
      <c r="K196" s="2012"/>
      <c r="L196" s="2012"/>
      <c r="M196" s="2012"/>
      <c r="N196" s="2012"/>
      <c r="O196" s="2012"/>
      <c r="P196" s="2012"/>
      <c r="Q196" s="2012"/>
      <c r="R196" s="2012"/>
      <c r="S196" s="2012"/>
      <c r="T196" s="2012"/>
      <c r="U196" s="2012"/>
      <c r="V196" s="2012"/>
      <c r="W196" s="2012"/>
      <c r="X196" s="2012"/>
      <c r="Y196" s="2012"/>
      <c r="Z196" s="2012"/>
      <c r="AA196" s="2012"/>
      <c r="AB196" s="2012"/>
      <c r="AC196" s="2012"/>
      <c r="AD196" s="2012"/>
      <c r="AE196" s="2012"/>
      <c r="AF196" s="2012"/>
      <c r="AG196" s="2012"/>
      <c r="AI196" s="18"/>
      <c r="AJ196" s="18"/>
      <c r="AK196" s="18"/>
      <c r="AL196" s="18"/>
      <c r="AM196" s="18"/>
      <c r="AN196" s="18"/>
      <c r="AO196" s="18"/>
      <c r="AP196" s="18"/>
      <c r="AQ196" s="18"/>
    </row>
    <row r="197" spans="1:43" s="592" customFormat="1" x14ac:dyDescent="0.2">
      <c r="A197" s="605"/>
      <c r="D197" s="2012"/>
      <c r="E197" s="2012"/>
      <c r="F197" s="2012"/>
      <c r="G197" s="2012"/>
      <c r="H197" s="2012"/>
      <c r="I197" s="2012"/>
      <c r="J197" s="2012"/>
      <c r="K197" s="2012"/>
      <c r="L197" s="2012"/>
      <c r="M197" s="2012"/>
      <c r="N197" s="2012"/>
      <c r="O197" s="2012"/>
      <c r="P197" s="2012"/>
      <c r="Q197" s="2012"/>
      <c r="R197" s="2012"/>
      <c r="S197" s="2012"/>
      <c r="T197" s="2012"/>
      <c r="U197" s="2012"/>
      <c r="V197" s="2012"/>
      <c r="W197" s="2012"/>
      <c r="X197" s="2012"/>
      <c r="Y197" s="2012"/>
      <c r="Z197" s="2012"/>
      <c r="AA197" s="2012"/>
      <c r="AB197" s="2012"/>
      <c r="AC197" s="2012"/>
      <c r="AD197" s="2012"/>
      <c r="AE197" s="2012"/>
      <c r="AF197" s="2012"/>
      <c r="AG197" s="2012"/>
      <c r="AI197" s="18"/>
      <c r="AJ197" s="18"/>
      <c r="AK197" s="18"/>
      <c r="AL197" s="18"/>
      <c r="AM197" s="18"/>
      <c r="AN197" s="18"/>
      <c r="AO197" s="18"/>
      <c r="AP197" s="18"/>
      <c r="AQ197" s="18"/>
    </row>
    <row r="198" spans="1:43" s="592" customFormat="1" x14ac:dyDescent="0.2">
      <c r="A198" s="605"/>
      <c r="AI198" s="18"/>
      <c r="AJ198" s="18"/>
      <c r="AK198" s="18"/>
      <c r="AL198" s="18"/>
      <c r="AM198" s="18"/>
      <c r="AN198" s="18"/>
      <c r="AO198" s="18"/>
      <c r="AP198" s="18"/>
      <c r="AQ198" s="18"/>
    </row>
    <row r="199" spans="1:43" s="592" customFormat="1" x14ac:dyDescent="0.2">
      <c r="A199" s="605"/>
      <c r="D199" s="2012" t="s">
        <v>1364</v>
      </c>
      <c r="E199" s="2012"/>
      <c r="F199" s="2012"/>
      <c r="G199" s="2012"/>
      <c r="H199" s="2012"/>
      <c r="I199" s="2012"/>
      <c r="J199" s="2012"/>
      <c r="K199" s="2012"/>
      <c r="L199" s="2012"/>
      <c r="M199" s="2012"/>
      <c r="N199" s="2012"/>
      <c r="O199" s="2012"/>
      <c r="P199" s="2012"/>
      <c r="Q199" s="2012"/>
      <c r="R199" s="2012"/>
      <c r="S199" s="2012"/>
      <c r="T199" s="2012"/>
      <c r="U199" s="2012"/>
      <c r="V199" s="2012"/>
      <c r="W199" s="2012"/>
      <c r="X199" s="2012"/>
      <c r="Y199" s="2012"/>
      <c r="Z199" s="2012"/>
      <c r="AA199" s="2012"/>
      <c r="AB199" s="2012"/>
      <c r="AC199" s="2012"/>
      <c r="AD199" s="2012"/>
      <c r="AE199" s="2012"/>
      <c r="AF199" s="2012"/>
      <c r="AG199" s="2012"/>
      <c r="AI199" s="18"/>
      <c r="AJ199" s="18"/>
      <c r="AK199" s="18"/>
      <c r="AL199" s="18"/>
      <c r="AM199" s="18"/>
      <c r="AN199" s="18"/>
      <c r="AO199" s="18"/>
      <c r="AP199" s="18"/>
      <c r="AQ199" s="18"/>
    </row>
    <row r="200" spans="1:43" s="592" customFormat="1" x14ac:dyDescent="0.2">
      <c r="A200" s="605"/>
      <c r="AI200" s="18"/>
      <c r="AJ200" s="18"/>
      <c r="AK200" s="18"/>
      <c r="AL200" s="18"/>
      <c r="AM200" s="18"/>
      <c r="AN200" s="18"/>
      <c r="AO200" s="18"/>
      <c r="AP200" s="18"/>
      <c r="AQ200" s="18"/>
    </row>
    <row r="201" spans="1:43" s="592" customFormat="1" x14ac:dyDescent="0.2">
      <c r="A201" s="605"/>
      <c r="D201" s="590" t="s">
        <v>3215</v>
      </c>
      <c r="AI201" s="18"/>
      <c r="AJ201" s="18"/>
      <c r="AK201" s="18"/>
      <c r="AL201" s="18"/>
      <c r="AM201" s="18"/>
      <c r="AN201" s="18"/>
      <c r="AO201" s="18"/>
      <c r="AP201" s="18"/>
      <c r="AQ201" s="18"/>
    </row>
    <row r="202" spans="1:43" s="592" customFormat="1" x14ac:dyDescent="0.2">
      <c r="A202" s="605"/>
      <c r="AI202" s="18"/>
      <c r="AJ202" s="18"/>
      <c r="AK202" s="18"/>
      <c r="AL202" s="18"/>
      <c r="AM202" s="18"/>
      <c r="AN202" s="18"/>
      <c r="AO202" s="18"/>
      <c r="AP202" s="18"/>
      <c r="AQ202" s="18"/>
    </row>
    <row r="203" spans="1:43" s="592" customFormat="1" x14ac:dyDescent="0.2">
      <c r="A203" s="605"/>
      <c r="D203" s="2012" t="s">
        <v>1365</v>
      </c>
      <c r="E203" s="2012"/>
      <c r="F203" s="2012"/>
      <c r="G203" s="2012"/>
      <c r="H203" s="2012"/>
      <c r="I203" s="2012"/>
      <c r="J203" s="2012"/>
      <c r="K203" s="2012"/>
      <c r="L203" s="2012"/>
      <c r="M203" s="2012"/>
      <c r="N203" s="2012"/>
      <c r="O203" s="2012"/>
      <c r="P203" s="2012"/>
      <c r="Q203" s="2012"/>
      <c r="R203" s="2012"/>
      <c r="S203" s="2012"/>
      <c r="T203" s="2012"/>
      <c r="U203" s="2012"/>
      <c r="V203" s="2012"/>
      <c r="W203" s="2012"/>
      <c r="X203" s="2012"/>
      <c r="Y203" s="2012"/>
      <c r="Z203" s="2012"/>
      <c r="AA203" s="2012"/>
      <c r="AB203" s="2012"/>
      <c r="AC203" s="2012"/>
      <c r="AD203" s="2012"/>
      <c r="AE203" s="2012"/>
      <c r="AF203" s="2012"/>
      <c r="AG203" s="2012"/>
      <c r="AI203" s="18"/>
      <c r="AJ203" s="18"/>
      <c r="AK203" s="18"/>
      <c r="AL203" s="18"/>
      <c r="AM203" s="18"/>
      <c r="AN203" s="18"/>
      <c r="AO203" s="18"/>
      <c r="AP203" s="18"/>
      <c r="AQ203" s="18"/>
    </row>
    <row r="204" spans="1:43" s="592" customFormat="1" x14ac:dyDescent="0.2">
      <c r="A204" s="605"/>
      <c r="D204" s="2012"/>
      <c r="E204" s="2012"/>
      <c r="F204" s="2012"/>
      <c r="G204" s="2012"/>
      <c r="H204" s="2012"/>
      <c r="I204" s="2012"/>
      <c r="J204" s="2012"/>
      <c r="K204" s="2012"/>
      <c r="L204" s="2012"/>
      <c r="M204" s="2012"/>
      <c r="N204" s="2012"/>
      <c r="O204" s="2012"/>
      <c r="P204" s="2012"/>
      <c r="Q204" s="2012"/>
      <c r="R204" s="2012"/>
      <c r="S204" s="2012"/>
      <c r="T204" s="2012"/>
      <c r="U204" s="2012"/>
      <c r="V204" s="2012"/>
      <c r="W204" s="2012"/>
      <c r="X204" s="2012"/>
      <c r="Y204" s="2012"/>
      <c r="Z204" s="2012"/>
      <c r="AA204" s="2012"/>
      <c r="AB204" s="2012"/>
      <c r="AC204" s="2012"/>
      <c r="AD204" s="2012"/>
      <c r="AE204" s="2012"/>
      <c r="AF204" s="2012"/>
      <c r="AG204" s="2012"/>
      <c r="AI204" s="18"/>
      <c r="AJ204" s="18"/>
      <c r="AK204" s="18"/>
      <c r="AL204" s="18"/>
      <c r="AM204" s="18"/>
      <c r="AN204" s="18"/>
      <c r="AO204" s="18"/>
      <c r="AP204" s="18"/>
      <c r="AQ204" s="18"/>
    </row>
    <row r="205" spans="1:43" s="592" customFormat="1" x14ac:dyDescent="0.2">
      <c r="A205" s="605"/>
      <c r="AI205" s="18"/>
      <c r="AJ205" s="18"/>
      <c r="AK205" s="18"/>
      <c r="AL205" s="18"/>
      <c r="AM205" s="18"/>
      <c r="AN205" s="18"/>
      <c r="AO205" s="18"/>
      <c r="AP205" s="18"/>
      <c r="AQ205" s="18"/>
    </row>
    <row r="206" spans="1:43" s="592" customFormat="1" x14ac:dyDescent="0.2">
      <c r="A206" s="605"/>
      <c r="D206" s="590" t="s">
        <v>3216</v>
      </c>
      <c r="AI206" s="18"/>
      <c r="AJ206" s="18"/>
      <c r="AK206" s="18"/>
      <c r="AL206" s="18"/>
      <c r="AM206" s="18"/>
      <c r="AN206" s="18"/>
      <c r="AO206" s="18"/>
      <c r="AP206" s="18"/>
      <c r="AQ206" s="18"/>
    </row>
    <row r="207" spans="1:43" s="592" customFormat="1" x14ac:dyDescent="0.2">
      <c r="A207" s="605"/>
      <c r="AI207" s="18"/>
      <c r="AJ207" s="18"/>
      <c r="AK207" s="18"/>
      <c r="AL207" s="18"/>
      <c r="AM207" s="18"/>
      <c r="AN207" s="18"/>
      <c r="AO207" s="18"/>
      <c r="AP207" s="18"/>
      <c r="AQ207" s="18"/>
    </row>
    <row r="208" spans="1:43" s="592" customFormat="1" x14ac:dyDescent="0.2">
      <c r="A208" s="605"/>
      <c r="D208" s="2012" t="s">
        <v>1366</v>
      </c>
      <c r="E208" s="2012"/>
      <c r="F208" s="2012"/>
      <c r="G208" s="2012"/>
      <c r="H208" s="2012"/>
      <c r="I208" s="2012"/>
      <c r="J208" s="2012"/>
      <c r="K208" s="2012"/>
      <c r="L208" s="2012"/>
      <c r="M208" s="2012"/>
      <c r="N208" s="2012"/>
      <c r="O208" s="2012"/>
      <c r="P208" s="2012"/>
      <c r="Q208" s="2012"/>
      <c r="R208" s="2012"/>
      <c r="S208" s="2012"/>
      <c r="T208" s="2012"/>
      <c r="U208" s="2012"/>
      <c r="V208" s="2012"/>
      <c r="W208" s="2012"/>
      <c r="X208" s="2012"/>
      <c r="Y208" s="2012"/>
      <c r="Z208" s="2012"/>
      <c r="AA208" s="2012"/>
      <c r="AB208" s="2012"/>
      <c r="AC208" s="2012"/>
      <c r="AD208" s="2012"/>
      <c r="AE208" s="2012"/>
      <c r="AF208" s="2012"/>
      <c r="AG208" s="2012"/>
      <c r="AI208" s="18"/>
      <c r="AJ208" s="18"/>
      <c r="AK208" s="18"/>
      <c r="AL208" s="18"/>
      <c r="AM208" s="18"/>
      <c r="AN208" s="18"/>
      <c r="AO208" s="18"/>
      <c r="AP208" s="18"/>
      <c r="AQ208" s="18"/>
    </row>
    <row r="209" spans="1:43" s="592" customFormat="1" x14ac:dyDescent="0.2">
      <c r="A209" s="605"/>
      <c r="D209" s="2012"/>
      <c r="E209" s="2012"/>
      <c r="F209" s="2012"/>
      <c r="G209" s="2012"/>
      <c r="H209" s="2012"/>
      <c r="I209" s="2012"/>
      <c r="J209" s="2012"/>
      <c r="K209" s="2012"/>
      <c r="L209" s="2012"/>
      <c r="M209" s="2012"/>
      <c r="N209" s="2012"/>
      <c r="O209" s="2012"/>
      <c r="P209" s="2012"/>
      <c r="Q209" s="2012"/>
      <c r="R209" s="2012"/>
      <c r="S209" s="2012"/>
      <c r="T209" s="2012"/>
      <c r="U209" s="2012"/>
      <c r="V209" s="2012"/>
      <c r="W209" s="2012"/>
      <c r="X209" s="2012"/>
      <c r="Y209" s="2012"/>
      <c r="Z209" s="2012"/>
      <c r="AA209" s="2012"/>
      <c r="AB209" s="2012"/>
      <c r="AC209" s="2012"/>
      <c r="AD209" s="2012"/>
      <c r="AE209" s="2012"/>
      <c r="AF209" s="2012"/>
      <c r="AG209" s="2012"/>
      <c r="AI209" s="18"/>
      <c r="AJ209" s="18"/>
      <c r="AK209" s="18"/>
      <c r="AL209" s="18"/>
      <c r="AM209" s="18"/>
      <c r="AN209" s="18"/>
      <c r="AO209" s="18"/>
      <c r="AP209" s="18"/>
      <c r="AQ209" s="18"/>
    </row>
    <row r="210" spans="1:43" s="592" customFormat="1" x14ac:dyDescent="0.2">
      <c r="A210" s="605"/>
      <c r="D210" s="2012"/>
      <c r="E210" s="2012"/>
      <c r="F210" s="2012"/>
      <c r="G210" s="2012"/>
      <c r="H210" s="2012"/>
      <c r="I210" s="2012"/>
      <c r="J210" s="2012"/>
      <c r="K210" s="2012"/>
      <c r="L210" s="2012"/>
      <c r="M210" s="2012"/>
      <c r="N210" s="2012"/>
      <c r="O210" s="2012"/>
      <c r="P210" s="2012"/>
      <c r="Q210" s="2012"/>
      <c r="R210" s="2012"/>
      <c r="S210" s="2012"/>
      <c r="T210" s="2012"/>
      <c r="U210" s="2012"/>
      <c r="V210" s="2012"/>
      <c r="W210" s="2012"/>
      <c r="X210" s="2012"/>
      <c r="Y210" s="2012"/>
      <c r="Z210" s="2012"/>
      <c r="AA210" s="2012"/>
      <c r="AB210" s="2012"/>
      <c r="AC210" s="2012"/>
      <c r="AD210" s="2012"/>
      <c r="AE210" s="2012"/>
      <c r="AF210" s="2012"/>
      <c r="AG210" s="2012"/>
      <c r="AI210" s="18"/>
      <c r="AJ210" s="18"/>
      <c r="AK210" s="18"/>
      <c r="AL210" s="18"/>
      <c r="AM210" s="18"/>
      <c r="AN210" s="18"/>
      <c r="AO210" s="18"/>
      <c r="AP210" s="18"/>
      <c r="AQ210" s="18"/>
    </row>
    <row r="211" spans="1:43" s="592" customFormat="1" x14ac:dyDescent="0.2">
      <c r="A211" s="605"/>
      <c r="AI211" s="18"/>
      <c r="AJ211" s="18"/>
      <c r="AK211" s="18"/>
      <c r="AL211" s="18"/>
      <c r="AM211" s="18"/>
      <c r="AN211" s="18"/>
      <c r="AO211" s="18"/>
      <c r="AP211" s="18"/>
      <c r="AQ211" s="18"/>
    </row>
    <row r="212" spans="1:43" s="592" customFormat="1" x14ac:dyDescent="0.2">
      <c r="A212" s="605"/>
      <c r="D212" s="592" t="s">
        <v>1344</v>
      </c>
      <c r="E212" s="2012" t="s">
        <v>1368</v>
      </c>
      <c r="F212" s="2012"/>
      <c r="G212" s="2012"/>
      <c r="H212" s="2012"/>
      <c r="I212" s="2012"/>
      <c r="J212" s="2012"/>
      <c r="K212" s="2012"/>
      <c r="L212" s="2012"/>
      <c r="M212" s="2012"/>
      <c r="N212" s="2012"/>
      <c r="O212" s="2012"/>
      <c r="P212" s="2012"/>
      <c r="Q212" s="2012"/>
      <c r="R212" s="2012"/>
      <c r="S212" s="2012"/>
      <c r="T212" s="2012"/>
      <c r="U212" s="2012"/>
      <c r="V212" s="2012"/>
      <c r="W212" s="2012"/>
      <c r="X212" s="2012"/>
      <c r="Y212" s="2012"/>
      <c r="Z212" s="2012"/>
      <c r="AA212" s="2012"/>
      <c r="AB212" s="2012"/>
      <c r="AC212" s="2012"/>
      <c r="AD212" s="2012"/>
      <c r="AE212" s="2012"/>
      <c r="AF212" s="2012"/>
      <c r="AG212" s="2012"/>
      <c r="AI212" s="18"/>
      <c r="AJ212" s="18"/>
      <c r="AK212" s="18"/>
      <c r="AL212" s="18"/>
      <c r="AM212" s="18"/>
      <c r="AN212" s="18"/>
      <c r="AO212" s="18"/>
      <c r="AP212" s="18"/>
      <c r="AQ212" s="18"/>
    </row>
    <row r="213" spans="1:43" s="592" customFormat="1" x14ac:dyDescent="0.2">
      <c r="A213" s="605"/>
      <c r="E213" s="2012"/>
      <c r="F213" s="2012"/>
      <c r="G213" s="2012"/>
      <c r="H213" s="2012"/>
      <c r="I213" s="2012"/>
      <c r="J213" s="2012"/>
      <c r="K213" s="2012"/>
      <c r="L213" s="2012"/>
      <c r="M213" s="2012"/>
      <c r="N213" s="2012"/>
      <c r="O213" s="2012"/>
      <c r="P213" s="2012"/>
      <c r="Q213" s="2012"/>
      <c r="R213" s="2012"/>
      <c r="S213" s="2012"/>
      <c r="T213" s="2012"/>
      <c r="U213" s="2012"/>
      <c r="V213" s="2012"/>
      <c r="W213" s="2012"/>
      <c r="X213" s="2012"/>
      <c r="Y213" s="2012"/>
      <c r="Z213" s="2012"/>
      <c r="AA213" s="2012"/>
      <c r="AB213" s="2012"/>
      <c r="AC213" s="2012"/>
      <c r="AD213" s="2012"/>
      <c r="AE213" s="2012"/>
      <c r="AF213" s="2012"/>
      <c r="AG213" s="2012"/>
      <c r="AI213" s="18"/>
      <c r="AJ213" s="18"/>
      <c r="AK213" s="18"/>
      <c r="AL213" s="18"/>
      <c r="AM213" s="18"/>
      <c r="AN213" s="18"/>
      <c r="AO213" s="18"/>
      <c r="AP213" s="18"/>
      <c r="AQ213" s="18"/>
    </row>
    <row r="214" spans="1:43" s="592" customFormat="1" x14ac:dyDescent="0.2">
      <c r="A214" s="605"/>
      <c r="E214" s="612"/>
      <c r="F214" s="612"/>
      <c r="G214" s="612"/>
      <c r="H214" s="612"/>
      <c r="I214" s="612"/>
      <c r="J214" s="612"/>
      <c r="K214" s="612"/>
      <c r="L214" s="612"/>
      <c r="M214" s="612"/>
      <c r="N214" s="612"/>
      <c r="O214" s="612"/>
      <c r="P214" s="612"/>
      <c r="Q214" s="612"/>
      <c r="R214" s="612"/>
      <c r="S214" s="612"/>
      <c r="T214" s="612"/>
      <c r="U214" s="612"/>
      <c r="V214" s="612"/>
      <c r="W214" s="612"/>
      <c r="X214" s="612"/>
      <c r="Y214" s="612"/>
      <c r="Z214" s="612"/>
      <c r="AA214" s="612"/>
      <c r="AB214" s="612"/>
      <c r="AC214" s="612"/>
      <c r="AD214" s="612"/>
      <c r="AE214" s="612"/>
      <c r="AF214" s="612"/>
      <c r="AG214" s="612"/>
      <c r="AI214" s="18"/>
      <c r="AJ214" s="18"/>
      <c r="AK214" s="18"/>
      <c r="AL214" s="18"/>
      <c r="AM214" s="18"/>
      <c r="AN214" s="18"/>
      <c r="AO214" s="18"/>
      <c r="AP214" s="18"/>
      <c r="AQ214" s="18"/>
    </row>
    <row r="215" spans="1:43" s="592" customFormat="1" x14ac:dyDescent="0.2">
      <c r="A215" s="605"/>
      <c r="D215" s="592" t="s">
        <v>1344</v>
      </c>
      <c r="E215" s="2012" t="s">
        <v>1367</v>
      </c>
      <c r="F215" s="2012"/>
      <c r="G215" s="2012"/>
      <c r="H215" s="2012"/>
      <c r="I215" s="2012"/>
      <c r="J215" s="2012"/>
      <c r="K215" s="2012"/>
      <c r="L215" s="2012"/>
      <c r="M215" s="2012"/>
      <c r="N215" s="2012"/>
      <c r="O215" s="2012"/>
      <c r="P215" s="2012"/>
      <c r="Q215" s="2012"/>
      <c r="R215" s="2012"/>
      <c r="S215" s="2012"/>
      <c r="T215" s="2012"/>
      <c r="U215" s="2012"/>
      <c r="V215" s="2012"/>
      <c r="W215" s="2012"/>
      <c r="X215" s="2012"/>
      <c r="Y215" s="2012"/>
      <c r="Z215" s="2012"/>
      <c r="AA215" s="2012"/>
      <c r="AB215" s="2012"/>
      <c r="AC215" s="2012"/>
      <c r="AD215" s="2012"/>
      <c r="AE215" s="2012"/>
      <c r="AF215" s="2012"/>
      <c r="AG215" s="2012"/>
      <c r="AI215" s="18"/>
      <c r="AJ215" s="18"/>
      <c r="AK215" s="18"/>
      <c r="AL215" s="18"/>
      <c r="AM215" s="18"/>
      <c r="AN215" s="18"/>
      <c r="AO215" s="18"/>
      <c r="AP215" s="18"/>
      <c r="AQ215" s="18"/>
    </row>
    <row r="216" spans="1:43" s="592" customFormat="1" x14ac:dyDescent="0.2">
      <c r="A216" s="605"/>
      <c r="E216" s="2012"/>
      <c r="F216" s="2012"/>
      <c r="G216" s="2012"/>
      <c r="H216" s="2012"/>
      <c r="I216" s="2012"/>
      <c r="J216" s="2012"/>
      <c r="K216" s="2012"/>
      <c r="L216" s="2012"/>
      <c r="M216" s="2012"/>
      <c r="N216" s="2012"/>
      <c r="O216" s="2012"/>
      <c r="P216" s="2012"/>
      <c r="Q216" s="2012"/>
      <c r="R216" s="2012"/>
      <c r="S216" s="2012"/>
      <c r="T216" s="2012"/>
      <c r="U216" s="2012"/>
      <c r="V216" s="2012"/>
      <c r="W216" s="2012"/>
      <c r="X216" s="2012"/>
      <c r="Y216" s="2012"/>
      <c r="Z216" s="2012"/>
      <c r="AA216" s="2012"/>
      <c r="AB216" s="2012"/>
      <c r="AC216" s="2012"/>
      <c r="AD216" s="2012"/>
      <c r="AE216" s="2012"/>
      <c r="AF216" s="2012"/>
      <c r="AG216" s="2012"/>
      <c r="AI216" s="18"/>
      <c r="AJ216" s="18"/>
      <c r="AK216" s="18"/>
      <c r="AL216" s="18"/>
      <c r="AM216" s="18"/>
      <c r="AN216" s="18"/>
      <c r="AO216" s="18"/>
      <c r="AP216" s="18"/>
      <c r="AQ216" s="18"/>
    </row>
    <row r="217" spans="1:43" s="592" customFormat="1" x14ac:dyDescent="0.2">
      <c r="A217" s="605"/>
      <c r="AI217" s="18"/>
      <c r="AJ217" s="18"/>
      <c r="AK217" s="18"/>
      <c r="AL217" s="18"/>
      <c r="AM217" s="18"/>
      <c r="AN217" s="18"/>
      <c r="AO217" s="18"/>
      <c r="AP217" s="18"/>
      <c r="AQ217" s="18"/>
    </row>
    <row r="218" spans="1:43" s="592" customFormat="1" x14ac:dyDescent="0.2">
      <c r="A218" s="605"/>
      <c r="D218" s="592" t="s">
        <v>1344</v>
      </c>
      <c r="E218" s="2012" t="s">
        <v>1369</v>
      </c>
      <c r="F218" s="2012"/>
      <c r="G218" s="2012"/>
      <c r="H218" s="2012"/>
      <c r="I218" s="2012"/>
      <c r="J218" s="2012"/>
      <c r="K218" s="2012"/>
      <c r="L218" s="2012"/>
      <c r="M218" s="2012"/>
      <c r="N218" s="2012"/>
      <c r="O218" s="2012"/>
      <c r="P218" s="2012"/>
      <c r="Q218" s="2012"/>
      <c r="R218" s="2012"/>
      <c r="S218" s="2012"/>
      <c r="T218" s="2012"/>
      <c r="U218" s="2012"/>
      <c r="V218" s="2012"/>
      <c r="W218" s="2012"/>
      <c r="X218" s="2012"/>
      <c r="Y218" s="2012"/>
      <c r="Z218" s="2012"/>
      <c r="AA218" s="2012"/>
      <c r="AB218" s="2012"/>
      <c r="AC218" s="2012"/>
      <c r="AD218" s="2012"/>
      <c r="AE218" s="2012"/>
      <c r="AF218" s="2012"/>
      <c r="AG218" s="2012"/>
      <c r="AI218" s="18"/>
      <c r="AJ218" s="18"/>
      <c r="AK218" s="18"/>
      <c r="AL218" s="18"/>
      <c r="AM218" s="18"/>
      <c r="AN218" s="18"/>
      <c r="AO218" s="18"/>
      <c r="AP218" s="18"/>
      <c r="AQ218" s="18"/>
    </row>
    <row r="219" spans="1:43" s="592" customFormat="1" x14ac:dyDescent="0.2">
      <c r="A219" s="605"/>
      <c r="AI219" s="18"/>
      <c r="AJ219" s="18"/>
      <c r="AK219" s="18"/>
      <c r="AL219" s="18"/>
      <c r="AM219" s="18"/>
      <c r="AN219" s="18"/>
      <c r="AO219" s="18"/>
      <c r="AP219" s="18"/>
      <c r="AQ219" s="18"/>
    </row>
    <row r="220" spans="1:43" s="592" customFormat="1" x14ac:dyDescent="0.2">
      <c r="A220" s="605"/>
      <c r="D220" s="2012" t="s">
        <v>1370</v>
      </c>
      <c r="E220" s="2012"/>
      <c r="F220" s="2012"/>
      <c r="G220" s="2012"/>
      <c r="H220" s="2012"/>
      <c r="I220" s="2012"/>
      <c r="J220" s="2012"/>
      <c r="K220" s="2012"/>
      <c r="L220" s="2012"/>
      <c r="M220" s="2012"/>
      <c r="N220" s="2012"/>
      <c r="O220" s="2012"/>
      <c r="P220" s="2012"/>
      <c r="Q220" s="2012"/>
      <c r="R220" s="2012"/>
      <c r="S220" s="2012"/>
      <c r="T220" s="2012"/>
      <c r="U220" s="2012"/>
      <c r="V220" s="2012"/>
      <c r="W220" s="2012"/>
      <c r="X220" s="2012"/>
      <c r="Y220" s="2012"/>
      <c r="Z220" s="2012"/>
      <c r="AA220" s="2012"/>
      <c r="AB220" s="2012"/>
      <c r="AC220" s="2012"/>
      <c r="AD220" s="2012"/>
      <c r="AE220" s="2012"/>
      <c r="AF220" s="2012"/>
      <c r="AG220" s="2012"/>
      <c r="AI220" s="18"/>
      <c r="AJ220" s="18"/>
      <c r="AK220" s="18"/>
      <c r="AL220" s="18"/>
      <c r="AM220" s="18"/>
      <c r="AN220" s="18"/>
      <c r="AO220" s="18"/>
      <c r="AP220" s="18"/>
      <c r="AQ220" s="18"/>
    </row>
    <row r="221" spans="1:43" s="592" customFormat="1" x14ac:dyDescent="0.2">
      <c r="A221" s="605"/>
      <c r="AI221" s="18"/>
      <c r="AJ221" s="18"/>
      <c r="AK221" s="18"/>
      <c r="AL221" s="18"/>
      <c r="AM221" s="18"/>
      <c r="AN221" s="18"/>
      <c r="AO221" s="18"/>
      <c r="AP221" s="18"/>
      <c r="AQ221" s="18"/>
    </row>
    <row r="222" spans="1:43" s="592" customFormat="1" x14ac:dyDescent="0.2">
      <c r="A222" s="605"/>
      <c r="D222" s="590" t="s">
        <v>3217</v>
      </c>
      <c r="E222" s="921"/>
      <c r="F222" s="921"/>
      <c r="G222" s="921"/>
      <c r="H222" s="921"/>
      <c r="I222" s="921"/>
      <c r="J222" s="921"/>
      <c r="K222" s="921"/>
      <c r="L222" s="921"/>
      <c r="M222" s="921"/>
      <c r="N222" s="921"/>
      <c r="O222" s="921"/>
      <c r="P222" s="921"/>
      <c r="Q222" s="921"/>
      <c r="R222" s="921"/>
      <c r="S222" s="921"/>
      <c r="T222" s="921"/>
      <c r="U222" s="921"/>
      <c r="V222" s="921"/>
      <c r="W222" s="921"/>
      <c r="X222" s="921"/>
      <c r="Y222" s="921"/>
      <c r="Z222" s="921"/>
      <c r="AA222" s="921"/>
      <c r="AB222" s="921"/>
      <c r="AC222" s="921"/>
      <c r="AD222" s="921"/>
      <c r="AE222" s="921"/>
      <c r="AF222" s="921"/>
      <c r="AG222" s="921"/>
      <c r="AI222" s="18"/>
      <c r="AJ222" s="18"/>
      <c r="AK222" s="18"/>
      <c r="AL222" s="18"/>
      <c r="AM222" s="18"/>
      <c r="AN222" s="18"/>
      <c r="AO222" s="18"/>
      <c r="AP222" s="18"/>
      <c r="AQ222" s="18"/>
    </row>
    <row r="223" spans="1:43" s="592" customFormat="1" x14ac:dyDescent="0.2">
      <c r="A223" s="605"/>
      <c r="D223" s="921"/>
      <c r="E223" s="1469"/>
      <c r="F223" s="921"/>
      <c r="G223" s="921"/>
      <c r="H223" s="921"/>
      <c r="I223" s="921"/>
      <c r="J223" s="921"/>
      <c r="K223" s="921"/>
      <c r="L223" s="921"/>
      <c r="M223" s="921"/>
      <c r="N223" s="921"/>
      <c r="O223" s="921"/>
      <c r="P223" s="921"/>
      <c r="Q223" s="921"/>
      <c r="R223" s="921"/>
      <c r="S223" s="921"/>
      <c r="T223" s="921"/>
      <c r="U223" s="921"/>
      <c r="V223" s="921"/>
      <c r="W223" s="921"/>
      <c r="X223" s="921"/>
      <c r="Y223" s="921"/>
      <c r="Z223" s="921"/>
      <c r="AA223" s="921"/>
      <c r="AB223" s="921"/>
      <c r="AC223" s="921"/>
      <c r="AD223" s="921"/>
      <c r="AE223" s="921"/>
      <c r="AF223" s="921"/>
      <c r="AG223" s="921"/>
      <c r="AI223" s="18"/>
      <c r="AJ223" s="18"/>
      <c r="AK223" s="18"/>
      <c r="AL223" s="18"/>
      <c r="AM223" s="18"/>
      <c r="AN223" s="18"/>
      <c r="AO223" s="18"/>
      <c r="AP223" s="18"/>
      <c r="AQ223" s="18"/>
    </row>
    <row r="224" spans="1:43" s="592" customFormat="1" ht="14.25" customHeight="1" x14ac:dyDescent="0.2">
      <c r="A224" s="605"/>
      <c r="D224" s="929" t="s">
        <v>3218</v>
      </c>
      <c r="E224" s="921"/>
      <c r="F224" s="921"/>
      <c r="G224" s="921"/>
      <c r="H224" s="921"/>
      <c r="I224" s="921"/>
      <c r="J224" s="921"/>
      <c r="K224" s="921"/>
      <c r="L224" s="921"/>
      <c r="M224" s="921"/>
      <c r="N224" s="921"/>
      <c r="O224" s="921"/>
      <c r="P224" s="921"/>
      <c r="Q224" s="921"/>
      <c r="R224" s="921"/>
      <c r="S224" s="921"/>
      <c r="T224" s="921"/>
      <c r="U224" s="921"/>
      <c r="V224" s="921"/>
      <c r="W224" s="921"/>
      <c r="X224" s="921"/>
      <c r="Y224" s="921"/>
      <c r="Z224" s="921"/>
      <c r="AA224" s="921"/>
      <c r="AB224" s="921"/>
      <c r="AC224" s="921"/>
      <c r="AD224" s="921"/>
      <c r="AE224" s="921"/>
      <c r="AF224" s="921"/>
      <c r="AG224" s="921"/>
      <c r="AI224" s="18"/>
      <c r="AJ224" s="18"/>
      <c r="AK224" s="18"/>
      <c r="AL224" s="18"/>
      <c r="AM224" s="18"/>
      <c r="AN224" s="18"/>
      <c r="AO224" s="18"/>
      <c r="AP224" s="18"/>
      <c r="AQ224" s="18"/>
    </row>
    <row r="225" spans="1:60" s="592" customFormat="1" x14ac:dyDescent="0.2">
      <c r="A225" s="605"/>
      <c r="AI225" s="18"/>
      <c r="AJ225" s="18"/>
      <c r="AK225" s="18"/>
      <c r="AL225" s="18"/>
      <c r="AM225" s="18"/>
      <c r="AN225" s="18"/>
      <c r="AO225" s="18"/>
      <c r="AP225" s="18"/>
      <c r="AQ225" s="18"/>
    </row>
    <row r="226" spans="1:60" s="592" customFormat="1" x14ac:dyDescent="0.2">
      <c r="A226" s="605"/>
      <c r="D226" s="590" t="s">
        <v>1371</v>
      </c>
      <c r="AI226" s="18"/>
      <c r="AJ226" s="18"/>
      <c r="AK226" s="18"/>
      <c r="AL226" s="18"/>
      <c r="AM226" s="18"/>
      <c r="AN226" s="18"/>
      <c r="AO226" s="18"/>
      <c r="AP226" s="18"/>
      <c r="AQ226" s="18"/>
    </row>
    <row r="227" spans="1:60" s="592" customFormat="1" ht="9.9499999999999993" customHeight="1" x14ac:dyDescent="0.2">
      <c r="A227" s="605"/>
      <c r="AI227" s="18"/>
      <c r="AJ227" s="18"/>
      <c r="AK227" s="18"/>
      <c r="AL227" s="18"/>
      <c r="AM227" s="18"/>
      <c r="AN227" s="18"/>
      <c r="AO227" s="18"/>
      <c r="AP227" s="18"/>
      <c r="AQ227" s="18"/>
    </row>
    <row r="228" spans="1:60" s="592" customFormat="1" x14ac:dyDescent="0.2">
      <c r="A228" s="605"/>
      <c r="D228" s="590" t="s">
        <v>1435</v>
      </c>
      <c r="E228" s="790"/>
      <c r="F228" s="790"/>
      <c r="AI228" s="18"/>
      <c r="AJ228" s="18"/>
      <c r="AK228" s="18"/>
      <c r="AL228" s="18"/>
      <c r="AM228" s="18"/>
      <c r="AN228" s="18"/>
      <c r="AO228" s="18"/>
      <c r="AP228" s="18"/>
      <c r="AQ228" s="18"/>
    </row>
    <row r="229" spans="1:60" s="592" customFormat="1" ht="9.9499999999999993" customHeight="1" x14ac:dyDescent="0.2">
      <c r="A229" s="605"/>
      <c r="AI229" s="18"/>
      <c r="AJ229" s="18"/>
      <c r="AK229" s="18"/>
      <c r="AL229" s="18"/>
      <c r="AM229" s="18"/>
      <c r="AN229" s="18"/>
      <c r="AO229" s="18"/>
      <c r="AP229" s="18"/>
      <c r="AQ229" s="18"/>
    </row>
    <row r="230" spans="1:60" s="592" customFormat="1" x14ac:dyDescent="0.2">
      <c r="A230" s="605"/>
      <c r="D230" s="790" t="s">
        <v>1436</v>
      </c>
      <c r="AI230" s="18"/>
      <c r="AJ230" s="18"/>
      <c r="AK230" s="18"/>
      <c r="AL230" s="18"/>
      <c r="AM230" s="18"/>
      <c r="AN230" s="18"/>
      <c r="AO230" s="18"/>
      <c r="AP230" s="18"/>
      <c r="AQ230" s="18"/>
    </row>
    <row r="231" spans="1:60" s="592" customFormat="1" ht="15" thickBot="1" x14ac:dyDescent="0.25">
      <c r="A231" s="605"/>
      <c r="AI231" s="1507" t="s">
        <v>1056</v>
      </c>
      <c r="AJ231" s="1507"/>
      <c r="AK231" s="1507"/>
      <c r="AL231" s="1507"/>
      <c r="AM231" s="1507"/>
      <c r="AN231" s="1507"/>
      <c r="AO231" s="1507"/>
      <c r="AP231" s="1507"/>
      <c r="AQ231" s="618"/>
      <c r="AR231" s="1507" t="s">
        <v>1057</v>
      </c>
      <c r="AS231" s="1507"/>
      <c r="AT231" s="1507"/>
      <c r="AU231" s="1507"/>
      <c r="AV231" s="1507"/>
      <c r="AW231" s="1507"/>
      <c r="AX231" s="1507"/>
      <c r="AY231" s="1507"/>
      <c r="AZ231" s="618"/>
      <c r="BA231" s="1507" t="s">
        <v>1058</v>
      </c>
      <c r="BB231" s="1507"/>
      <c r="BC231" s="1507"/>
      <c r="BD231" s="1507"/>
      <c r="BE231" s="1507"/>
      <c r="BF231" s="1507"/>
      <c r="BG231" s="1507"/>
      <c r="BH231" s="1507"/>
    </row>
    <row r="232" spans="1:60" s="592" customFormat="1" ht="15" customHeight="1" thickBot="1" x14ac:dyDescent="0.25">
      <c r="A232" s="605" t="s">
        <v>1434</v>
      </c>
      <c r="D232" s="1767" t="s">
        <v>20</v>
      </c>
      <c r="E232" s="1768"/>
      <c r="F232" s="1768"/>
      <c r="G232" s="1768"/>
      <c r="H232" s="1768"/>
      <c r="I232" s="1769"/>
      <c r="J232" s="1703" t="s">
        <v>2</v>
      </c>
      <c r="K232" s="1703"/>
      <c r="L232" s="1703"/>
      <c r="M232" s="1703"/>
      <c r="N232" s="1703"/>
      <c r="O232" s="1703"/>
      <c r="P232" s="1703"/>
      <c r="Q232" s="1703"/>
      <c r="R232" s="1703"/>
      <c r="S232" s="1703"/>
      <c r="T232" s="1703"/>
      <c r="U232" s="1703"/>
      <c r="V232" s="1703"/>
      <c r="W232" s="1703"/>
      <c r="X232" s="1703"/>
      <c r="Y232" s="1703"/>
      <c r="Z232" s="1703"/>
      <c r="AA232" s="1703"/>
      <c r="AB232" s="1703"/>
      <c r="AC232" s="1703"/>
      <c r="AD232" s="1703"/>
      <c r="AE232" s="1703"/>
      <c r="AF232" s="1703"/>
      <c r="AG232" s="1703"/>
      <c r="AI232" s="18"/>
      <c r="AJ232" s="18"/>
      <c r="AK232" s="18"/>
      <c r="AL232" s="18"/>
      <c r="AM232" s="18"/>
      <c r="AN232" s="18"/>
      <c r="AO232" s="18"/>
      <c r="AP232" s="18"/>
      <c r="AQ232" s="18"/>
    </row>
    <row r="233" spans="1:60" s="592" customFormat="1" ht="33.75" customHeight="1" thickTop="1" thickBot="1" x14ac:dyDescent="0.25">
      <c r="A233" s="605"/>
      <c r="D233" s="1770"/>
      <c r="E233" s="1771"/>
      <c r="F233" s="1771"/>
      <c r="G233" s="1771"/>
      <c r="H233" s="1771"/>
      <c r="I233" s="1772"/>
      <c r="J233" s="1704" t="s">
        <v>441</v>
      </c>
      <c r="K233" s="1704"/>
      <c r="L233" s="1704"/>
      <c r="M233" s="1704" t="s">
        <v>21</v>
      </c>
      <c r="N233" s="1704"/>
      <c r="O233" s="1704"/>
      <c r="P233" s="1704" t="s">
        <v>442</v>
      </c>
      <c r="Q233" s="1704"/>
      <c r="R233" s="1704"/>
      <c r="S233" s="1704" t="s">
        <v>22</v>
      </c>
      <c r="T233" s="1704"/>
      <c r="U233" s="1704"/>
      <c r="V233" s="1704" t="s">
        <v>23</v>
      </c>
      <c r="W233" s="1704"/>
      <c r="X233" s="1704"/>
      <c r="Y233" s="1704" t="s">
        <v>443</v>
      </c>
      <c r="Z233" s="1704"/>
      <c r="AA233" s="1704"/>
      <c r="AB233" s="1704" t="s">
        <v>24</v>
      </c>
      <c r="AC233" s="1704"/>
      <c r="AD233" s="1704"/>
      <c r="AE233" s="1704" t="s">
        <v>14</v>
      </c>
      <c r="AF233" s="1704"/>
      <c r="AG233" s="1704"/>
      <c r="AI233" s="780" t="s">
        <v>441</v>
      </c>
      <c r="AJ233" s="781" t="s">
        <v>21</v>
      </c>
      <c r="AK233" s="781" t="s">
        <v>442</v>
      </c>
      <c r="AL233" s="780" t="s">
        <v>22</v>
      </c>
      <c r="AM233" s="781" t="s">
        <v>23</v>
      </c>
      <c r="AN233" s="781" t="s">
        <v>443</v>
      </c>
      <c r="AO233" s="781" t="s">
        <v>24</v>
      </c>
      <c r="AP233" s="781" t="s">
        <v>14</v>
      </c>
      <c r="AQ233" s="18"/>
      <c r="AR233" s="780" t="s">
        <v>441</v>
      </c>
      <c r="AS233" s="781" t="s">
        <v>21</v>
      </c>
      <c r="AT233" s="781" t="s">
        <v>442</v>
      </c>
      <c r="AU233" s="780" t="s">
        <v>22</v>
      </c>
      <c r="AV233" s="781" t="s">
        <v>23</v>
      </c>
      <c r="AW233" s="781" t="s">
        <v>443</v>
      </c>
      <c r="AX233" s="781" t="s">
        <v>24</v>
      </c>
      <c r="AY233" s="781" t="s">
        <v>14</v>
      </c>
      <c r="BA233" s="780" t="s">
        <v>441</v>
      </c>
      <c r="BB233" s="781" t="s">
        <v>21</v>
      </c>
      <c r="BC233" s="781" t="s">
        <v>442</v>
      </c>
      <c r="BD233" s="780" t="s">
        <v>22</v>
      </c>
      <c r="BE233" s="781" t="s">
        <v>23</v>
      </c>
      <c r="BF233" s="781" t="s">
        <v>443</v>
      </c>
      <c r="BG233" s="781" t="s">
        <v>24</v>
      </c>
      <c r="BH233" s="781" t="s">
        <v>14</v>
      </c>
    </row>
    <row r="234" spans="1:60" s="592" customFormat="1" ht="15" thickBot="1" x14ac:dyDescent="0.25">
      <c r="A234" s="605"/>
      <c r="D234" s="1777" t="s">
        <v>25</v>
      </c>
      <c r="E234" s="1777"/>
      <c r="F234" s="1777"/>
      <c r="G234" s="1777"/>
      <c r="H234" s="1777"/>
      <c r="I234" s="1777"/>
      <c r="J234" s="1777"/>
      <c r="K234" s="1777"/>
      <c r="L234" s="1777"/>
      <c r="M234" s="1777"/>
      <c r="N234" s="1777"/>
      <c r="O234" s="1777"/>
      <c r="P234" s="1777"/>
      <c r="Q234" s="1777"/>
      <c r="R234" s="1777"/>
      <c r="S234" s="1777"/>
      <c r="T234" s="1777"/>
      <c r="U234" s="1777"/>
      <c r="V234" s="1777"/>
      <c r="W234" s="1777"/>
      <c r="X234" s="1777"/>
      <c r="Y234" s="1777"/>
      <c r="Z234" s="1777"/>
      <c r="AA234" s="1777"/>
      <c r="AB234" s="1777"/>
      <c r="AC234" s="1777"/>
      <c r="AD234" s="1777"/>
      <c r="AE234" s="1777"/>
      <c r="AF234" s="1777"/>
      <c r="AG234" s="1777"/>
      <c r="AH234" s="616"/>
      <c r="AI234" s="623"/>
      <c r="AJ234" s="624"/>
      <c r="AK234" s="624"/>
      <c r="AL234" s="624"/>
      <c r="AM234" s="624"/>
      <c r="AN234" s="624"/>
      <c r="AO234" s="624"/>
      <c r="AP234" s="628"/>
      <c r="AQ234" s="18"/>
      <c r="AR234" s="623"/>
      <c r="AS234" s="624"/>
      <c r="AT234" s="624"/>
      <c r="AU234" s="624"/>
      <c r="AV234" s="624"/>
      <c r="AW234" s="624"/>
      <c r="AX234" s="624"/>
      <c r="AY234" s="628"/>
      <c r="BA234" s="623"/>
      <c r="BB234" s="624"/>
      <c r="BC234" s="624"/>
      <c r="BD234" s="624"/>
      <c r="BE234" s="624"/>
      <c r="BF234" s="624"/>
      <c r="BG234" s="624"/>
      <c r="BH234" s="628"/>
    </row>
    <row r="235" spans="1:60" s="592" customFormat="1" ht="21.75" customHeight="1" x14ac:dyDescent="0.2">
      <c r="A235" s="605"/>
      <c r="D235" s="1765" t="s">
        <v>26</v>
      </c>
      <c r="E235" s="1765"/>
      <c r="F235" s="1765"/>
      <c r="G235" s="1765"/>
      <c r="H235" s="1765"/>
      <c r="I235" s="1765"/>
      <c r="J235" s="1797"/>
      <c r="K235" s="1797"/>
      <c r="L235" s="1797"/>
      <c r="M235" s="1797">
        <v>1958</v>
      </c>
      <c r="N235" s="1797"/>
      <c r="O235" s="1797"/>
      <c r="P235" s="1797"/>
      <c r="Q235" s="1797"/>
      <c r="R235" s="1797"/>
      <c r="S235" s="1797"/>
      <c r="T235" s="1797"/>
      <c r="U235" s="1797"/>
      <c r="V235" s="1797"/>
      <c r="W235" s="1797"/>
      <c r="X235" s="1797"/>
      <c r="Y235" s="1797"/>
      <c r="Z235" s="1797"/>
      <c r="AA235" s="1797"/>
      <c r="AB235" s="1797"/>
      <c r="AC235" s="1797"/>
      <c r="AD235" s="1797"/>
      <c r="AE235" s="1759">
        <f>SUM(J235:AD235)</f>
        <v>1958</v>
      </c>
      <c r="AF235" s="1759"/>
      <c r="AG235" s="1759"/>
      <c r="AI235" s="617"/>
      <c r="AJ235" s="618"/>
      <c r="AK235" s="618"/>
      <c r="AL235" s="618"/>
      <c r="AM235" s="618"/>
      <c r="AN235" s="618"/>
      <c r="AO235" s="618"/>
      <c r="AP235" s="619">
        <f>SUM(J235:AD235)-AE235</f>
        <v>0</v>
      </c>
      <c r="AQ235" s="18"/>
      <c r="AR235" s="631">
        <f>J235-J263</f>
        <v>0</v>
      </c>
      <c r="AS235" s="672">
        <f>M235-M263</f>
        <v>0</v>
      </c>
      <c r="AT235" s="672">
        <f>P235-P263</f>
        <v>0</v>
      </c>
      <c r="AU235" s="672">
        <f>S235-S263</f>
        <v>0</v>
      </c>
      <c r="AV235" s="672">
        <f>V235-V263</f>
        <v>0</v>
      </c>
      <c r="AW235" s="672">
        <f>Y235-Y263</f>
        <v>0</v>
      </c>
      <c r="AX235" s="672">
        <f>AB235-AB263</f>
        <v>0</v>
      </c>
      <c r="AY235" s="619">
        <f>AE235-AE263</f>
        <v>0</v>
      </c>
      <c r="BA235" s="617"/>
      <c r="BB235" s="618"/>
      <c r="BC235" s="618"/>
      <c r="BD235" s="618"/>
      <c r="BE235" s="618"/>
      <c r="BF235" s="618"/>
      <c r="BG235" s="618"/>
      <c r="BH235" s="629"/>
    </row>
    <row r="236" spans="1:60" s="592" customFormat="1" x14ac:dyDescent="0.2">
      <c r="A236" s="605"/>
      <c r="D236" s="1739" t="s">
        <v>27</v>
      </c>
      <c r="E236" s="1739"/>
      <c r="F236" s="1739"/>
      <c r="G236" s="1739"/>
      <c r="H236" s="1739"/>
      <c r="I236" s="1739"/>
      <c r="J236" s="1716"/>
      <c r="K236" s="1716"/>
      <c r="L236" s="1716"/>
      <c r="M236" s="1716"/>
      <c r="N236" s="1716"/>
      <c r="O236" s="1716"/>
      <c r="P236" s="1716"/>
      <c r="Q236" s="1716"/>
      <c r="R236" s="1716"/>
      <c r="S236" s="1716"/>
      <c r="T236" s="1716"/>
      <c r="U236" s="1716"/>
      <c r="V236" s="1716"/>
      <c r="W236" s="1716"/>
      <c r="X236" s="1716"/>
      <c r="Y236" s="1716"/>
      <c r="Z236" s="1716"/>
      <c r="AA236" s="1716"/>
      <c r="AB236" s="1716"/>
      <c r="AC236" s="1716"/>
      <c r="AD236" s="1716"/>
      <c r="AE236" s="1720">
        <f>SUM(J236:AD236)</f>
        <v>0</v>
      </c>
      <c r="AF236" s="1720"/>
      <c r="AG236" s="1720"/>
      <c r="AI236" s="617"/>
      <c r="AJ236" s="618"/>
      <c r="AK236" s="618"/>
      <c r="AL236" s="618"/>
      <c r="AM236" s="618"/>
      <c r="AN236" s="618"/>
      <c r="AO236" s="618"/>
      <c r="AP236" s="619">
        <f t="shared" ref="AP236:AP237" si="0">SUM(J236:AD236)-AE236</f>
        <v>0</v>
      </c>
      <c r="AQ236" s="18"/>
      <c r="AR236" s="617"/>
      <c r="AS236" s="618"/>
      <c r="AT236" s="618"/>
      <c r="AU236" s="618"/>
      <c r="AV236" s="618"/>
      <c r="AW236" s="618"/>
      <c r="AX236" s="618"/>
      <c r="AY236" s="629"/>
      <c r="BA236" s="617"/>
      <c r="BB236" s="618"/>
      <c r="BC236" s="618"/>
      <c r="BD236" s="618"/>
      <c r="BE236" s="618"/>
      <c r="BF236" s="618"/>
      <c r="BG236" s="618"/>
      <c r="BH236" s="629"/>
    </row>
    <row r="237" spans="1:60" s="592" customFormat="1" x14ac:dyDescent="0.2">
      <c r="A237" s="605"/>
      <c r="D237" s="1739" t="s">
        <v>28</v>
      </c>
      <c r="E237" s="1739"/>
      <c r="F237" s="1739"/>
      <c r="G237" s="1739"/>
      <c r="H237" s="1739"/>
      <c r="I237" s="1739"/>
      <c r="J237" s="1716"/>
      <c r="K237" s="1716"/>
      <c r="L237" s="1716"/>
      <c r="M237" s="1716"/>
      <c r="N237" s="1716"/>
      <c r="O237" s="1716"/>
      <c r="P237" s="1716"/>
      <c r="Q237" s="1716"/>
      <c r="R237" s="1716"/>
      <c r="S237" s="1716"/>
      <c r="T237" s="1716"/>
      <c r="U237" s="1716"/>
      <c r="V237" s="1716"/>
      <c r="W237" s="1716"/>
      <c r="X237" s="1716"/>
      <c r="Y237" s="1716"/>
      <c r="Z237" s="1716"/>
      <c r="AA237" s="1716"/>
      <c r="AB237" s="1716"/>
      <c r="AC237" s="1716"/>
      <c r="AD237" s="1716"/>
      <c r="AE237" s="1720">
        <f t="shared" ref="AE237" si="1">SUM(J237:AD237)</f>
        <v>0</v>
      </c>
      <c r="AF237" s="1720"/>
      <c r="AG237" s="1720"/>
      <c r="AI237" s="617"/>
      <c r="AJ237" s="618"/>
      <c r="AK237" s="618"/>
      <c r="AL237" s="618"/>
      <c r="AM237" s="618"/>
      <c r="AN237" s="618"/>
      <c r="AO237" s="618"/>
      <c r="AP237" s="619">
        <f t="shared" si="0"/>
        <v>0</v>
      </c>
      <c r="AQ237" s="18"/>
      <c r="AR237" s="617"/>
      <c r="AS237" s="618"/>
      <c r="AT237" s="618"/>
      <c r="AU237" s="618"/>
      <c r="AV237" s="618"/>
      <c r="AW237" s="618"/>
      <c r="AX237" s="618"/>
      <c r="AY237" s="629"/>
      <c r="BA237" s="617"/>
      <c r="BB237" s="618"/>
      <c r="BC237" s="618"/>
      <c r="BD237" s="618"/>
      <c r="BE237" s="618"/>
      <c r="BF237" s="618"/>
      <c r="BG237" s="618"/>
      <c r="BH237" s="629"/>
    </row>
    <row r="238" spans="1:60" s="592" customFormat="1" x14ac:dyDescent="0.2">
      <c r="A238" s="605"/>
      <c r="D238" s="1739" t="s">
        <v>29</v>
      </c>
      <c r="E238" s="1739"/>
      <c r="F238" s="1739"/>
      <c r="G238" s="1739"/>
      <c r="H238" s="1739"/>
      <c r="I238" s="1739"/>
      <c r="J238" s="1716"/>
      <c r="K238" s="1716"/>
      <c r="L238" s="1716"/>
      <c r="M238" s="1716"/>
      <c r="N238" s="1716"/>
      <c r="O238" s="1716"/>
      <c r="P238" s="1716"/>
      <c r="Q238" s="1716"/>
      <c r="R238" s="1716"/>
      <c r="S238" s="1716"/>
      <c r="T238" s="1716"/>
      <c r="U238" s="1716"/>
      <c r="V238" s="1716"/>
      <c r="W238" s="1716"/>
      <c r="X238" s="1716"/>
      <c r="Y238" s="1716"/>
      <c r="Z238" s="1716"/>
      <c r="AA238" s="1716"/>
      <c r="AB238" s="1716"/>
      <c r="AC238" s="1716"/>
      <c r="AD238" s="1716"/>
      <c r="AE238" s="1720">
        <f>SUM(J238:AD238)</f>
        <v>0</v>
      </c>
      <c r="AF238" s="1720"/>
      <c r="AG238" s="1720"/>
      <c r="AI238" s="617"/>
      <c r="AJ238" s="618"/>
      <c r="AK238" s="618"/>
      <c r="AL238" s="618"/>
      <c r="AM238" s="618"/>
      <c r="AN238" s="618"/>
      <c r="AO238" s="618"/>
      <c r="AP238" s="619">
        <f>SUM(J238:AD238)-AE238</f>
        <v>0</v>
      </c>
      <c r="AQ238" s="18"/>
      <c r="AR238" s="617"/>
      <c r="AS238" s="618"/>
      <c r="AT238" s="618"/>
      <c r="AU238" s="618"/>
      <c r="AV238" s="618"/>
      <c r="AW238" s="618"/>
      <c r="AX238" s="618"/>
      <c r="AY238" s="629"/>
      <c r="BA238" s="617"/>
      <c r="BB238" s="618"/>
      <c r="BC238" s="618"/>
      <c r="BD238" s="618"/>
      <c r="BE238" s="618"/>
      <c r="BF238" s="618"/>
      <c r="BG238" s="618"/>
      <c r="BH238" s="629"/>
    </row>
    <row r="239" spans="1:60" s="592" customFormat="1" ht="21.75" customHeight="1" thickBot="1" x14ac:dyDescent="0.25">
      <c r="A239" s="605"/>
      <c r="D239" s="1735" t="s">
        <v>30</v>
      </c>
      <c r="E239" s="1735"/>
      <c r="F239" s="1735"/>
      <c r="G239" s="1735"/>
      <c r="H239" s="1735"/>
      <c r="I239" s="1735"/>
      <c r="J239" s="1773">
        <f>J235+J236-J237+J238</f>
        <v>0</v>
      </c>
      <c r="K239" s="1773"/>
      <c r="L239" s="1773"/>
      <c r="M239" s="1773">
        <f t="shared" ref="M239" si="2">M235+M236-M237+M238</f>
        <v>1958</v>
      </c>
      <c r="N239" s="1773"/>
      <c r="O239" s="1773"/>
      <c r="P239" s="1773">
        <f t="shared" ref="P239" si="3">P235+P236-P237+P238</f>
        <v>0</v>
      </c>
      <c r="Q239" s="1773"/>
      <c r="R239" s="1773"/>
      <c r="S239" s="1773">
        <f t="shared" ref="S239" si="4">S235+S236-S237+S238</f>
        <v>0</v>
      </c>
      <c r="T239" s="1773"/>
      <c r="U239" s="1773"/>
      <c r="V239" s="1773">
        <f t="shared" ref="V239" si="5">V235+V236-V237+V238</f>
        <v>0</v>
      </c>
      <c r="W239" s="1773"/>
      <c r="X239" s="1773"/>
      <c r="Y239" s="1773">
        <f t="shared" ref="Y239" si="6">Y235+Y236-Y237+Y238</f>
        <v>0</v>
      </c>
      <c r="Z239" s="1773"/>
      <c r="AA239" s="1773"/>
      <c r="AB239" s="1773">
        <f t="shared" ref="AB239" si="7">AB235+AB236-AB237+AB238</f>
        <v>0</v>
      </c>
      <c r="AC239" s="1773"/>
      <c r="AD239" s="1773"/>
      <c r="AE239" s="1773">
        <f t="shared" ref="AE239" si="8">AE235+AE236-AE237+AE238</f>
        <v>1958</v>
      </c>
      <c r="AF239" s="1773"/>
      <c r="AG239" s="1773"/>
      <c r="AI239" s="631">
        <f>J235+J236-J237+J238-J239</f>
        <v>0</v>
      </c>
      <c r="AJ239" s="672">
        <f>M235+M236-M237+M238-M239</f>
        <v>0</v>
      </c>
      <c r="AK239" s="672">
        <f>P235+P236-P237+P238-P239</f>
        <v>0</v>
      </c>
      <c r="AL239" s="672">
        <f>S235+S236-S237+S238-S239</f>
        <v>0</v>
      </c>
      <c r="AM239" s="672">
        <f>V235+V236-V237+V238-V239</f>
        <v>0</v>
      </c>
      <c r="AN239" s="672">
        <f>Y235+Y236-Y237+Y238-Y239</f>
        <v>0</v>
      </c>
      <c r="AO239" s="672">
        <f>AB235+AB236-AB237+AB238-AB239</f>
        <v>0</v>
      </c>
      <c r="AP239" s="619">
        <f>AE235+AE236-AE237+AE238-AE239</f>
        <v>0</v>
      </c>
      <c r="AQ239" s="18"/>
      <c r="AR239" s="617"/>
      <c r="AS239" s="618"/>
      <c r="AT239" s="618"/>
      <c r="AU239" s="618"/>
      <c r="AV239" s="618"/>
      <c r="AW239" s="618"/>
      <c r="AX239" s="618"/>
      <c r="AY239" s="629"/>
      <c r="BA239" s="631">
        <f>J239-BS!$D$13</f>
        <v>0</v>
      </c>
      <c r="BB239" s="672">
        <f>M239-BS!$D$14</f>
        <v>0</v>
      </c>
      <c r="BC239" s="672">
        <f>P239-BS!$D$15</f>
        <v>0</v>
      </c>
      <c r="BD239" s="672">
        <f>S239-BS!$D$16</f>
        <v>0</v>
      </c>
      <c r="BE239" s="672">
        <f>V239-BS!$D$17</f>
        <v>0</v>
      </c>
      <c r="BF239" s="672">
        <f>Y239-BS!$D$18</f>
        <v>0</v>
      </c>
      <c r="BG239" s="672">
        <f>AB239-BS!$D$19</f>
        <v>0</v>
      </c>
      <c r="BH239" s="619">
        <f>AE239-BS!$D$12</f>
        <v>0</v>
      </c>
    </row>
    <row r="240" spans="1:60" s="592" customFormat="1" ht="15" thickBot="1" x14ac:dyDescent="0.25">
      <c r="A240" s="605"/>
      <c r="D240" s="1777" t="s">
        <v>31</v>
      </c>
      <c r="E240" s="1777"/>
      <c r="F240" s="1777"/>
      <c r="G240" s="1777"/>
      <c r="H240" s="1777"/>
      <c r="I240" s="1777"/>
      <c r="J240" s="1777"/>
      <c r="K240" s="1777"/>
      <c r="L240" s="1777"/>
      <c r="M240" s="1777"/>
      <c r="N240" s="1777"/>
      <c r="O240" s="1777"/>
      <c r="P240" s="1777"/>
      <c r="Q240" s="1777"/>
      <c r="R240" s="1777"/>
      <c r="S240" s="1777"/>
      <c r="T240" s="1777"/>
      <c r="U240" s="1777"/>
      <c r="V240" s="1777"/>
      <c r="W240" s="1777"/>
      <c r="X240" s="1777"/>
      <c r="Y240" s="1777"/>
      <c r="Z240" s="1777"/>
      <c r="AA240" s="1777"/>
      <c r="AB240" s="1777"/>
      <c r="AC240" s="1777"/>
      <c r="AD240" s="1777"/>
      <c r="AE240" s="1777"/>
      <c r="AF240" s="1777"/>
      <c r="AG240" s="1777"/>
      <c r="AH240" s="616"/>
      <c r="AI240" s="617"/>
      <c r="AJ240" s="618"/>
      <c r="AK240" s="618"/>
      <c r="AL240" s="618"/>
      <c r="AM240" s="618"/>
      <c r="AN240" s="618"/>
      <c r="AO240" s="618"/>
      <c r="AP240" s="619"/>
      <c r="AQ240" s="18"/>
      <c r="AR240" s="617"/>
      <c r="AS240" s="618"/>
      <c r="AT240" s="618"/>
      <c r="AU240" s="618"/>
      <c r="AV240" s="618"/>
      <c r="AW240" s="618"/>
      <c r="AX240" s="618"/>
      <c r="AY240" s="629"/>
      <c r="BA240" s="617"/>
      <c r="BB240" s="618"/>
      <c r="BC240" s="618"/>
      <c r="BD240" s="618"/>
      <c r="BE240" s="618"/>
      <c r="BF240" s="618"/>
      <c r="BG240" s="618"/>
      <c r="BH240" s="629"/>
    </row>
    <row r="241" spans="1:60" s="592" customFormat="1" ht="21.75" customHeight="1" x14ac:dyDescent="0.2">
      <c r="A241" s="605"/>
      <c r="D241" s="1788" t="s">
        <v>32</v>
      </c>
      <c r="E241" s="1789"/>
      <c r="F241" s="1789"/>
      <c r="G241" s="1789"/>
      <c r="H241" s="1789"/>
      <c r="I241" s="1790"/>
      <c r="J241" s="1791"/>
      <c r="K241" s="1792"/>
      <c r="L241" s="1793"/>
      <c r="M241" s="1791">
        <v>1958</v>
      </c>
      <c r="N241" s="1792"/>
      <c r="O241" s="1793"/>
      <c r="P241" s="1791"/>
      <c r="Q241" s="1792"/>
      <c r="R241" s="1793"/>
      <c r="S241" s="1791"/>
      <c r="T241" s="1792"/>
      <c r="U241" s="1793"/>
      <c r="V241" s="1791"/>
      <c r="W241" s="1792"/>
      <c r="X241" s="1793"/>
      <c r="Y241" s="1791"/>
      <c r="Z241" s="1792"/>
      <c r="AA241" s="1793"/>
      <c r="AB241" s="1791"/>
      <c r="AC241" s="1792"/>
      <c r="AD241" s="1793"/>
      <c r="AE241" s="1794">
        <f>SUM(J241:AD241)</f>
        <v>1958</v>
      </c>
      <c r="AF241" s="1795"/>
      <c r="AG241" s="1796"/>
      <c r="AI241" s="617"/>
      <c r="AJ241" s="618"/>
      <c r="AK241" s="618"/>
      <c r="AL241" s="618"/>
      <c r="AM241" s="618"/>
      <c r="AN241" s="618"/>
      <c r="AO241" s="618"/>
      <c r="AP241" s="619">
        <f>SUM(J241:AD241)-AE241</f>
        <v>0</v>
      </c>
      <c r="AQ241" s="18"/>
      <c r="AR241" s="631">
        <f>J241-J269</f>
        <v>0</v>
      </c>
      <c r="AS241" s="672">
        <f>M241-M269</f>
        <v>0</v>
      </c>
      <c r="AT241" s="672">
        <f>P241-P269</f>
        <v>0</v>
      </c>
      <c r="AU241" s="672">
        <f>S241-S269</f>
        <v>0</v>
      </c>
      <c r="AV241" s="672">
        <f>V241-V269</f>
        <v>0</v>
      </c>
      <c r="AW241" s="672">
        <f>Y241-Y269</f>
        <v>0</v>
      </c>
      <c r="AX241" s="672">
        <f>AB241-AB269</f>
        <v>0</v>
      </c>
      <c r="AY241" s="619">
        <f>AE241-AE269</f>
        <v>0</v>
      </c>
      <c r="BA241" s="617"/>
      <c r="BB241" s="618"/>
      <c r="BC241" s="618"/>
      <c r="BD241" s="618"/>
      <c r="BE241" s="618"/>
      <c r="BF241" s="618"/>
      <c r="BG241" s="618"/>
      <c r="BH241" s="629"/>
    </row>
    <row r="242" spans="1:60" s="592" customFormat="1" x14ac:dyDescent="0.2">
      <c r="A242" s="605"/>
      <c r="D242" s="1779" t="s">
        <v>27</v>
      </c>
      <c r="E242" s="1780"/>
      <c r="F242" s="1780"/>
      <c r="G242" s="1780"/>
      <c r="H242" s="1780"/>
      <c r="I242" s="1781"/>
      <c r="J242" s="1782"/>
      <c r="K242" s="1783"/>
      <c r="L242" s="1784"/>
      <c r="M242" s="1782"/>
      <c r="N242" s="1783"/>
      <c r="O242" s="1784"/>
      <c r="P242" s="1782"/>
      <c r="Q242" s="1783"/>
      <c r="R242" s="1784"/>
      <c r="S242" s="1782"/>
      <c r="T242" s="1783"/>
      <c r="U242" s="1784"/>
      <c r="V242" s="1782"/>
      <c r="W242" s="1783"/>
      <c r="X242" s="1784"/>
      <c r="Y242" s="1782"/>
      <c r="Z242" s="1783"/>
      <c r="AA242" s="1784"/>
      <c r="AB242" s="1782"/>
      <c r="AC242" s="1783"/>
      <c r="AD242" s="1784"/>
      <c r="AE242" s="1785">
        <f>SUM(J242:AD242)</f>
        <v>0</v>
      </c>
      <c r="AF242" s="1786"/>
      <c r="AG242" s="1787"/>
      <c r="AI242" s="617"/>
      <c r="AJ242" s="618"/>
      <c r="AK242" s="618"/>
      <c r="AL242" s="618"/>
      <c r="AM242" s="618"/>
      <c r="AN242" s="618"/>
      <c r="AO242" s="618"/>
      <c r="AP242" s="619">
        <f t="shared" ref="AP242:AP243" si="9">SUM(J242:AD242)-AE242</f>
        <v>0</v>
      </c>
      <c r="AQ242" s="18"/>
      <c r="AR242" s="617"/>
      <c r="AS242" s="618"/>
      <c r="AT242" s="618"/>
      <c r="AU242" s="618"/>
      <c r="AV242" s="618"/>
      <c r="AW242" s="618"/>
      <c r="AX242" s="618"/>
      <c r="AY242" s="629"/>
      <c r="BA242" s="617"/>
      <c r="BB242" s="618"/>
      <c r="BC242" s="618"/>
      <c r="BD242" s="618"/>
      <c r="BE242" s="618"/>
      <c r="BF242" s="618"/>
      <c r="BG242" s="618"/>
      <c r="BH242" s="629"/>
    </row>
    <row r="243" spans="1:60" s="592" customFormat="1" x14ac:dyDescent="0.2">
      <c r="A243" s="605"/>
      <c r="D243" s="1779" t="s">
        <v>28</v>
      </c>
      <c r="E243" s="1780"/>
      <c r="F243" s="1780"/>
      <c r="G243" s="1780"/>
      <c r="H243" s="1780"/>
      <c r="I243" s="1781"/>
      <c r="J243" s="1782"/>
      <c r="K243" s="1783"/>
      <c r="L243" s="1784"/>
      <c r="M243" s="1782"/>
      <c r="N243" s="1783"/>
      <c r="O243" s="1784"/>
      <c r="P243" s="1782"/>
      <c r="Q243" s="1783"/>
      <c r="R243" s="1784"/>
      <c r="S243" s="1782"/>
      <c r="T243" s="1783"/>
      <c r="U243" s="1784"/>
      <c r="V243" s="1782"/>
      <c r="W243" s="1783"/>
      <c r="X243" s="1784"/>
      <c r="Y243" s="1782"/>
      <c r="Z243" s="1783"/>
      <c r="AA243" s="1784"/>
      <c r="AB243" s="1782"/>
      <c r="AC243" s="1783"/>
      <c r="AD243" s="1784"/>
      <c r="AE243" s="1785">
        <f>SUM(J243:AD243)</f>
        <v>0</v>
      </c>
      <c r="AF243" s="1786"/>
      <c r="AG243" s="1787"/>
      <c r="AI243" s="617"/>
      <c r="AJ243" s="618"/>
      <c r="AK243" s="618"/>
      <c r="AL243" s="618"/>
      <c r="AM243" s="618"/>
      <c r="AN243" s="618"/>
      <c r="AO243" s="618"/>
      <c r="AP243" s="619">
        <f t="shared" si="9"/>
        <v>0</v>
      </c>
      <c r="AQ243" s="18"/>
      <c r="AR243" s="617"/>
      <c r="AS243" s="618"/>
      <c r="AT243" s="618"/>
      <c r="AU243" s="618"/>
      <c r="AV243" s="618"/>
      <c r="AW243" s="618"/>
      <c r="AX243" s="618"/>
      <c r="AY243" s="629"/>
      <c r="BA243" s="689" t="s">
        <v>1059</v>
      </c>
      <c r="BB243" s="618"/>
      <c r="BC243" s="618"/>
      <c r="BD243" s="618"/>
      <c r="BE243" s="618"/>
      <c r="BF243" s="618"/>
      <c r="BG243" s="618"/>
      <c r="BH243" s="629"/>
    </row>
    <row r="244" spans="1:60" s="592" customFormat="1" x14ac:dyDescent="0.2">
      <c r="A244" s="605"/>
      <c r="D244" s="1739" t="s">
        <v>29</v>
      </c>
      <c r="E244" s="1739"/>
      <c r="F244" s="1739"/>
      <c r="G244" s="1739"/>
      <c r="H244" s="1739"/>
      <c r="I244" s="1739"/>
      <c r="J244" s="1716"/>
      <c r="K244" s="1716"/>
      <c r="L244" s="1716"/>
      <c r="M244" s="1716"/>
      <c r="N244" s="1716"/>
      <c r="O244" s="1716"/>
      <c r="P244" s="1716"/>
      <c r="Q244" s="1716"/>
      <c r="R244" s="1716"/>
      <c r="S244" s="1716"/>
      <c r="T244" s="1716"/>
      <c r="U244" s="1716"/>
      <c r="V244" s="1716"/>
      <c r="W244" s="1716"/>
      <c r="X244" s="1716"/>
      <c r="Y244" s="1716"/>
      <c r="Z244" s="1716"/>
      <c r="AA244" s="1716"/>
      <c r="AB244" s="1716"/>
      <c r="AC244" s="1716"/>
      <c r="AD244" s="1716"/>
      <c r="AE244" s="1720">
        <f>SUM(J244:AD244)</f>
        <v>0</v>
      </c>
      <c r="AF244" s="1720"/>
      <c r="AG244" s="1720"/>
      <c r="AI244" s="617"/>
      <c r="AJ244" s="618"/>
      <c r="AK244" s="618"/>
      <c r="AL244" s="618"/>
      <c r="AM244" s="618"/>
      <c r="AN244" s="618"/>
      <c r="AO244" s="618"/>
      <c r="AP244" s="619">
        <f>SUM(J244:AD244)-AE244</f>
        <v>0</v>
      </c>
      <c r="AQ244" s="18"/>
      <c r="AR244" s="617"/>
      <c r="AS244" s="618"/>
      <c r="AT244" s="618"/>
      <c r="AU244" s="618"/>
      <c r="AV244" s="618"/>
      <c r="AW244" s="618"/>
      <c r="AX244" s="618"/>
      <c r="AY244" s="629"/>
      <c r="BA244" s="617"/>
      <c r="BB244" s="618"/>
      <c r="BC244" s="618"/>
      <c r="BD244" s="618"/>
      <c r="BE244" s="618"/>
      <c r="BF244" s="618"/>
      <c r="BG244" s="618"/>
      <c r="BH244" s="629"/>
    </row>
    <row r="245" spans="1:60" s="592" customFormat="1" ht="21.75" customHeight="1" thickBot="1" x14ac:dyDescent="0.25">
      <c r="A245" s="605"/>
      <c r="D245" s="1774" t="s">
        <v>30</v>
      </c>
      <c r="E245" s="1775"/>
      <c r="F245" s="1775"/>
      <c r="G245" s="1775"/>
      <c r="H245" s="1775"/>
      <c r="I245" s="1776"/>
      <c r="J245" s="1773">
        <f>J241+J242-J243+J244</f>
        <v>0</v>
      </c>
      <c r="K245" s="1773"/>
      <c r="L245" s="1773"/>
      <c r="M245" s="1773">
        <f t="shared" ref="M245" si="10">M241+M242-M243+M244</f>
        <v>1958</v>
      </c>
      <c r="N245" s="1773"/>
      <c r="O245" s="1773"/>
      <c r="P245" s="1773">
        <f t="shared" ref="P245" si="11">P241+P242-P243+P244</f>
        <v>0</v>
      </c>
      <c r="Q245" s="1773"/>
      <c r="R245" s="1773"/>
      <c r="S245" s="1773">
        <f t="shared" ref="S245" si="12">S241+S242-S243+S244</f>
        <v>0</v>
      </c>
      <c r="T245" s="1773"/>
      <c r="U245" s="1773"/>
      <c r="V245" s="1773">
        <f t="shared" ref="V245" si="13">V241+V242-V243+V244</f>
        <v>0</v>
      </c>
      <c r="W245" s="1773"/>
      <c r="X245" s="1773"/>
      <c r="Y245" s="1773">
        <f t="shared" ref="Y245" si="14">Y241+Y242-Y243+Y244</f>
        <v>0</v>
      </c>
      <c r="Z245" s="1773"/>
      <c r="AA245" s="1773"/>
      <c r="AB245" s="1773">
        <f t="shared" ref="AB245" si="15">AB241+AB242-AB243+AB244</f>
        <v>0</v>
      </c>
      <c r="AC245" s="1773"/>
      <c r="AD245" s="1773"/>
      <c r="AE245" s="1773">
        <f t="shared" ref="AE245" si="16">AE241+AE242-AE243+AE244</f>
        <v>1958</v>
      </c>
      <c r="AF245" s="1773"/>
      <c r="AG245" s="1773"/>
      <c r="AI245" s="631">
        <f>J241+J242-J243+J244-J245</f>
        <v>0</v>
      </c>
      <c r="AJ245" s="672">
        <f>M241+M242-M243+M244-M245</f>
        <v>0</v>
      </c>
      <c r="AK245" s="672">
        <f>P241+P242-P243+P244-P245</f>
        <v>0</v>
      </c>
      <c r="AL245" s="672">
        <f>S241+S242-S243+S244-S245</f>
        <v>0</v>
      </c>
      <c r="AM245" s="672">
        <f>V241+V242-V243+V244-V245</f>
        <v>0</v>
      </c>
      <c r="AN245" s="672">
        <f>Y241+Y242-Y243+Y244-Y245</f>
        <v>0</v>
      </c>
      <c r="AO245" s="672">
        <f>AB241+AB242-AB243+AB244-AB245</f>
        <v>0</v>
      </c>
      <c r="AP245" s="619">
        <f>AE241+AE242-AE243+AE244-AE245</f>
        <v>0</v>
      </c>
      <c r="AQ245" s="18"/>
      <c r="AR245" s="617"/>
      <c r="AS245" s="618"/>
      <c r="AT245" s="618"/>
      <c r="AU245" s="618"/>
      <c r="AV245" s="618"/>
      <c r="AW245" s="618"/>
      <c r="AX245" s="618"/>
      <c r="AY245" s="629"/>
      <c r="BA245" s="631">
        <f>J245+J251-BS!$E$13</f>
        <v>0</v>
      </c>
      <c r="BB245" s="672">
        <f>M245+M251-BS!$E$14</f>
        <v>0</v>
      </c>
      <c r="BC245" s="672">
        <f>P245+P251-BS!$E$15</f>
        <v>0</v>
      </c>
      <c r="BD245" s="672">
        <f>S245+S251-BS!$E$16</f>
        <v>0</v>
      </c>
      <c r="BE245" s="672">
        <f>V245+V251-BS!$E$17</f>
        <v>0</v>
      </c>
      <c r="BF245" s="672">
        <f>Y245+Y251-BS!$E$18</f>
        <v>0</v>
      </c>
      <c r="BG245" s="672">
        <f>AB245+AB251-BS!$E$19</f>
        <v>0</v>
      </c>
      <c r="BH245" s="619">
        <f>AE245+AE251-BS!$E$12</f>
        <v>0</v>
      </c>
    </row>
    <row r="246" spans="1:60" s="592" customFormat="1" ht="15" thickBot="1" x14ac:dyDescent="0.25">
      <c r="A246" s="605"/>
      <c r="D246" s="1777" t="s">
        <v>33</v>
      </c>
      <c r="E246" s="1777"/>
      <c r="F246" s="1777"/>
      <c r="G246" s="1777"/>
      <c r="H246" s="1777"/>
      <c r="I246" s="1777"/>
      <c r="J246" s="1777"/>
      <c r="K246" s="1777"/>
      <c r="L246" s="1777"/>
      <c r="M246" s="1777"/>
      <c r="N246" s="1777"/>
      <c r="O246" s="1777"/>
      <c r="P246" s="1777"/>
      <c r="Q246" s="1777"/>
      <c r="R246" s="1777"/>
      <c r="S246" s="1777"/>
      <c r="T246" s="1777"/>
      <c r="U246" s="1777"/>
      <c r="V246" s="1777"/>
      <c r="W246" s="1777"/>
      <c r="X246" s="1777"/>
      <c r="Y246" s="1777"/>
      <c r="Z246" s="1777"/>
      <c r="AA246" s="1777"/>
      <c r="AB246" s="1777"/>
      <c r="AC246" s="1777"/>
      <c r="AD246" s="1777"/>
      <c r="AE246" s="1777"/>
      <c r="AF246" s="1777"/>
      <c r="AG246" s="1777"/>
      <c r="AH246" s="616"/>
      <c r="AI246" s="617"/>
      <c r="AJ246" s="618"/>
      <c r="AK246" s="618"/>
      <c r="AL246" s="618"/>
      <c r="AM246" s="618"/>
      <c r="AN246" s="618"/>
      <c r="AO246" s="618"/>
      <c r="AP246" s="619"/>
      <c r="AQ246" s="18"/>
      <c r="AR246" s="617"/>
      <c r="AS246" s="618"/>
      <c r="AT246" s="618"/>
      <c r="AU246" s="618"/>
      <c r="AV246" s="618"/>
      <c r="AW246" s="618"/>
      <c r="AX246" s="618"/>
      <c r="AY246" s="629"/>
      <c r="BA246" s="617"/>
      <c r="BB246" s="618"/>
      <c r="BC246" s="618"/>
      <c r="BD246" s="618"/>
      <c r="BE246" s="618"/>
      <c r="BF246" s="618"/>
      <c r="BG246" s="618"/>
      <c r="BH246" s="629"/>
    </row>
    <row r="247" spans="1:60" s="592" customFormat="1" ht="21.75" customHeight="1" x14ac:dyDescent="0.2">
      <c r="A247" s="605"/>
      <c r="D247" s="1788" t="s">
        <v>32</v>
      </c>
      <c r="E247" s="1789"/>
      <c r="F247" s="1789"/>
      <c r="G247" s="1789"/>
      <c r="H247" s="1789"/>
      <c r="I247" s="1790"/>
      <c r="J247" s="1791"/>
      <c r="K247" s="1792"/>
      <c r="L247" s="1793"/>
      <c r="M247" s="1791"/>
      <c r="N247" s="1792"/>
      <c r="O247" s="1793"/>
      <c r="P247" s="1791"/>
      <c r="Q247" s="1792"/>
      <c r="R247" s="1793"/>
      <c r="S247" s="1791"/>
      <c r="T247" s="1792"/>
      <c r="U247" s="1793"/>
      <c r="V247" s="1791"/>
      <c r="W247" s="1792"/>
      <c r="X247" s="1793"/>
      <c r="Y247" s="1791"/>
      <c r="Z247" s="1792"/>
      <c r="AA247" s="1793"/>
      <c r="AB247" s="1791"/>
      <c r="AC247" s="1792"/>
      <c r="AD247" s="1793"/>
      <c r="AE247" s="1794">
        <f>SUM(J247:AD247)</f>
        <v>0</v>
      </c>
      <c r="AF247" s="1795"/>
      <c r="AG247" s="1796"/>
      <c r="AI247" s="617"/>
      <c r="AJ247" s="618"/>
      <c r="AK247" s="618"/>
      <c r="AL247" s="618"/>
      <c r="AM247" s="618"/>
      <c r="AN247" s="618"/>
      <c r="AO247" s="618"/>
      <c r="AP247" s="619">
        <f>SUM(J247:AD247)-AE247</f>
        <v>0</v>
      </c>
      <c r="AQ247" s="18"/>
      <c r="AR247" s="631">
        <f>J247-J275</f>
        <v>0</v>
      </c>
      <c r="AS247" s="672">
        <f>M247-M275</f>
        <v>0</v>
      </c>
      <c r="AT247" s="672">
        <f>P247-P275</f>
        <v>0</v>
      </c>
      <c r="AU247" s="672">
        <f>S247-S275</f>
        <v>0</v>
      </c>
      <c r="AV247" s="672">
        <f>V247-V275</f>
        <v>0</v>
      </c>
      <c r="AW247" s="672">
        <f>Y247-Y275</f>
        <v>0</v>
      </c>
      <c r="AX247" s="672">
        <f>AB247-AB275</f>
        <v>0</v>
      </c>
      <c r="AY247" s="619">
        <f>AE247-AE275</f>
        <v>0</v>
      </c>
      <c r="BA247" s="617"/>
      <c r="BB247" s="618"/>
      <c r="BC247" s="618"/>
      <c r="BD247" s="618"/>
      <c r="BE247" s="618"/>
      <c r="BF247" s="618"/>
      <c r="BG247" s="618"/>
      <c r="BH247" s="629"/>
    </row>
    <row r="248" spans="1:60" s="592" customFormat="1" x14ac:dyDescent="0.2">
      <c r="A248" s="605"/>
      <c r="D248" s="1779" t="s">
        <v>27</v>
      </c>
      <c r="E248" s="1780"/>
      <c r="F248" s="1780"/>
      <c r="G248" s="1780"/>
      <c r="H248" s="1780"/>
      <c r="I248" s="1781"/>
      <c r="J248" s="1782"/>
      <c r="K248" s="1783"/>
      <c r="L248" s="1784"/>
      <c r="M248" s="1782"/>
      <c r="N248" s="1783"/>
      <c r="O248" s="1784"/>
      <c r="P248" s="1782"/>
      <c r="Q248" s="1783"/>
      <c r="R248" s="1784"/>
      <c r="S248" s="1782"/>
      <c r="T248" s="1783"/>
      <c r="U248" s="1784"/>
      <c r="V248" s="1782"/>
      <c r="W248" s="1783"/>
      <c r="X248" s="1784"/>
      <c r="Y248" s="1782"/>
      <c r="Z248" s="1783"/>
      <c r="AA248" s="1784"/>
      <c r="AB248" s="1782"/>
      <c r="AC248" s="1783"/>
      <c r="AD248" s="1784"/>
      <c r="AE248" s="1785">
        <f>SUM(J248:AD248)</f>
        <v>0</v>
      </c>
      <c r="AF248" s="1786"/>
      <c r="AG248" s="1787"/>
      <c r="AI248" s="617"/>
      <c r="AJ248" s="618"/>
      <c r="AK248" s="618"/>
      <c r="AL248" s="618"/>
      <c r="AM248" s="618"/>
      <c r="AN248" s="618"/>
      <c r="AO248" s="618"/>
      <c r="AP248" s="619">
        <f t="shared" ref="AP248:AP249" si="17">SUM(J248:AD248)-AE248</f>
        <v>0</v>
      </c>
      <c r="AQ248" s="18"/>
      <c r="AR248" s="617"/>
      <c r="AS248" s="618"/>
      <c r="AT248" s="618"/>
      <c r="AU248" s="618"/>
      <c r="AV248" s="618"/>
      <c r="AW248" s="618"/>
      <c r="AX248" s="618"/>
      <c r="AY248" s="629"/>
      <c r="BA248" s="617"/>
      <c r="BB248" s="618"/>
      <c r="BC248" s="618"/>
      <c r="BD248" s="618"/>
      <c r="BE248" s="618"/>
      <c r="BF248" s="618"/>
      <c r="BG248" s="618"/>
      <c r="BH248" s="629"/>
    </row>
    <row r="249" spans="1:60" s="592" customFormat="1" x14ac:dyDescent="0.2">
      <c r="A249" s="605"/>
      <c r="D249" s="1779" t="s">
        <v>28</v>
      </c>
      <c r="E249" s="1780"/>
      <c r="F249" s="1780"/>
      <c r="G249" s="1780"/>
      <c r="H249" s="1780"/>
      <c r="I249" s="1781"/>
      <c r="J249" s="1782"/>
      <c r="K249" s="1783"/>
      <c r="L249" s="1784"/>
      <c r="M249" s="1782"/>
      <c r="N249" s="1783"/>
      <c r="O249" s="1784"/>
      <c r="P249" s="1782"/>
      <c r="Q249" s="1783"/>
      <c r="R249" s="1784"/>
      <c r="S249" s="1782"/>
      <c r="T249" s="1783"/>
      <c r="U249" s="1784"/>
      <c r="V249" s="1782"/>
      <c r="W249" s="1783"/>
      <c r="X249" s="1784"/>
      <c r="Y249" s="1782"/>
      <c r="Z249" s="1783"/>
      <c r="AA249" s="1784"/>
      <c r="AB249" s="1782"/>
      <c r="AC249" s="1783"/>
      <c r="AD249" s="1784"/>
      <c r="AE249" s="1785">
        <f>SUM(J248:AD248)</f>
        <v>0</v>
      </c>
      <c r="AF249" s="1786"/>
      <c r="AG249" s="1787"/>
      <c r="AI249" s="617"/>
      <c r="AJ249" s="618"/>
      <c r="AK249" s="618"/>
      <c r="AL249" s="618"/>
      <c r="AM249" s="618"/>
      <c r="AN249" s="618"/>
      <c r="AO249" s="618"/>
      <c r="AP249" s="619">
        <f t="shared" si="17"/>
        <v>0</v>
      </c>
      <c r="AQ249" s="18"/>
      <c r="AR249" s="617"/>
      <c r="AS249" s="618"/>
      <c r="AT249" s="618"/>
      <c r="AU249" s="618"/>
      <c r="AV249" s="618"/>
      <c r="AW249" s="618"/>
      <c r="AX249" s="618"/>
      <c r="AY249" s="629"/>
      <c r="BA249" s="617"/>
      <c r="BB249" s="618"/>
      <c r="BC249" s="618"/>
      <c r="BD249" s="618"/>
      <c r="BE249" s="618"/>
      <c r="BF249" s="618"/>
      <c r="BG249" s="618"/>
      <c r="BH249" s="629"/>
    </row>
    <row r="250" spans="1:60" s="592" customFormat="1" x14ac:dyDescent="0.2">
      <c r="A250" s="605"/>
      <c r="D250" s="1739" t="s">
        <v>29</v>
      </c>
      <c r="E250" s="1739"/>
      <c r="F250" s="1739"/>
      <c r="G250" s="1739"/>
      <c r="H250" s="1739"/>
      <c r="I250" s="1739"/>
      <c r="J250" s="1716"/>
      <c r="K250" s="1716"/>
      <c r="L250" s="1716"/>
      <c r="M250" s="1716"/>
      <c r="N250" s="1716"/>
      <c r="O250" s="1716"/>
      <c r="P250" s="1716"/>
      <c r="Q250" s="1716"/>
      <c r="R250" s="1716"/>
      <c r="S250" s="1716"/>
      <c r="T250" s="1716"/>
      <c r="U250" s="1716"/>
      <c r="V250" s="1716"/>
      <c r="W250" s="1716"/>
      <c r="X250" s="1716"/>
      <c r="Y250" s="1716"/>
      <c r="Z250" s="1716"/>
      <c r="AA250" s="1716"/>
      <c r="AB250" s="1716"/>
      <c r="AC250" s="1716"/>
      <c r="AD250" s="1716"/>
      <c r="AE250" s="1720">
        <f>SUM(J250:AD250)</f>
        <v>0</v>
      </c>
      <c r="AF250" s="1720"/>
      <c r="AG250" s="1720"/>
      <c r="AI250" s="617"/>
      <c r="AJ250" s="618"/>
      <c r="AK250" s="618"/>
      <c r="AL250" s="618"/>
      <c r="AM250" s="618"/>
      <c r="AN250" s="618"/>
      <c r="AO250" s="618"/>
      <c r="AP250" s="619">
        <f>SUM(J250:AD250)-AE250</f>
        <v>0</v>
      </c>
      <c r="AQ250" s="18"/>
      <c r="AR250" s="617"/>
      <c r="AS250" s="618"/>
      <c r="AT250" s="618"/>
      <c r="AU250" s="618"/>
      <c r="AV250" s="618"/>
      <c r="AW250" s="618"/>
      <c r="AX250" s="618"/>
      <c r="AY250" s="629"/>
      <c r="BA250" s="617"/>
      <c r="BB250" s="618"/>
      <c r="BC250" s="618"/>
      <c r="BD250" s="618"/>
      <c r="BE250" s="618"/>
      <c r="BF250" s="618"/>
      <c r="BG250" s="618"/>
      <c r="BH250" s="629"/>
    </row>
    <row r="251" spans="1:60" s="592" customFormat="1" ht="21.75" customHeight="1" thickBot="1" x14ac:dyDescent="0.25">
      <c r="A251" s="605"/>
      <c r="D251" s="1774" t="s">
        <v>30</v>
      </c>
      <c r="E251" s="1775"/>
      <c r="F251" s="1775"/>
      <c r="G251" s="1775"/>
      <c r="H251" s="1775"/>
      <c r="I251" s="1776"/>
      <c r="J251" s="1773">
        <f>J247+J248-J249+J250</f>
        <v>0</v>
      </c>
      <c r="K251" s="1773"/>
      <c r="L251" s="1773"/>
      <c r="M251" s="1773">
        <f t="shared" ref="M251" si="18">M247+M248-M249+M250</f>
        <v>0</v>
      </c>
      <c r="N251" s="1773"/>
      <c r="O251" s="1773"/>
      <c r="P251" s="1773">
        <f t="shared" ref="P251" si="19">P247+P248-P249+P250</f>
        <v>0</v>
      </c>
      <c r="Q251" s="1773"/>
      <c r="R251" s="1773"/>
      <c r="S251" s="1773">
        <f t="shared" ref="S251" si="20">S247+S248-S249+S250</f>
        <v>0</v>
      </c>
      <c r="T251" s="1773"/>
      <c r="U251" s="1773"/>
      <c r="V251" s="1773">
        <f t="shared" ref="V251" si="21">V247+V248-V249+V250</f>
        <v>0</v>
      </c>
      <c r="W251" s="1773"/>
      <c r="X251" s="1773"/>
      <c r="Y251" s="1773">
        <f t="shared" ref="Y251" si="22">Y247+Y248-Y249+Y250</f>
        <v>0</v>
      </c>
      <c r="Z251" s="1773"/>
      <c r="AA251" s="1773"/>
      <c r="AB251" s="1773">
        <f t="shared" ref="AB251" si="23">AB247+AB248-AB249+AB250</f>
        <v>0</v>
      </c>
      <c r="AC251" s="1773"/>
      <c r="AD251" s="1773"/>
      <c r="AE251" s="1773">
        <f t="shared" ref="AE251" si="24">AE247+AE248-AE249+AE250</f>
        <v>0</v>
      </c>
      <c r="AF251" s="1773"/>
      <c r="AG251" s="1773"/>
      <c r="AI251" s="631">
        <f>J247+J248-J249+J250-J251</f>
        <v>0</v>
      </c>
      <c r="AJ251" s="672">
        <f>M247+M248-M249+M250-M251</f>
        <v>0</v>
      </c>
      <c r="AK251" s="672">
        <f>P247+P248-P249+P250-P251</f>
        <v>0</v>
      </c>
      <c r="AL251" s="672">
        <f>S247+S248-S249+S250-S251</f>
        <v>0</v>
      </c>
      <c r="AM251" s="672">
        <f>V247+V248-V249+V250-V251</f>
        <v>0</v>
      </c>
      <c r="AN251" s="672">
        <f>Y247+Y248-Y249+Y250-Y251</f>
        <v>0</v>
      </c>
      <c r="AO251" s="672">
        <f>AB247+AB248-AB249+AB250-AB251</f>
        <v>0</v>
      </c>
      <c r="AP251" s="619">
        <f>AE247+AE248-AE249+AE250-AE251</f>
        <v>0</v>
      </c>
      <c r="AQ251" s="18"/>
      <c r="AR251" s="617"/>
      <c r="AS251" s="618"/>
      <c r="AT251" s="618"/>
      <c r="AU251" s="618"/>
      <c r="AV251" s="618"/>
      <c r="AW251" s="618"/>
      <c r="AX251" s="618"/>
      <c r="AY251" s="629"/>
      <c r="BA251" s="617"/>
      <c r="BB251" s="618"/>
      <c r="BC251" s="618"/>
      <c r="BD251" s="618"/>
      <c r="BE251" s="618"/>
      <c r="BF251" s="618"/>
      <c r="BG251" s="618"/>
      <c r="BH251" s="629"/>
    </row>
    <row r="252" spans="1:60" s="592" customFormat="1" ht="15" thickBot="1" x14ac:dyDescent="0.25">
      <c r="A252" s="605"/>
      <c r="D252" s="1777" t="s">
        <v>34</v>
      </c>
      <c r="E252" s="1777"/>
      <c r="F252" s="1777"/>
      <c r="G252" s="1777"/>
      <c r="H252" s="1777"/>
      <c r="I252" s="1777"/>
      <c r="J252" s="1777"/>
      <c r="K252" s="1777"/>
      <c r="L252" s="1777"/>
      <c r="M252" s="1777"/>
      <c r="N252" s="1777"/>
      <c r="O252" s="1777"/>
      <c r="P252" s="1777"/>
      <c r="Q252" s="1777"/>
      <c r="R252" s="1777"/>
      <c r="S252" s="1777"/>
      <c r="T252" s="1777"/>
      <c r="U252" s="1777"/>
      <c r="V252" s="1777"/>
      <c r="W252" s="1777"/>
      <c r="X252" s="1777"/>
      <c r="Y252" s="1777"/>
      <c r="Z252" s="1777"/>
      <c r="AA252" s="1777"/>
      <c r="AB252" s="1777"/>
      <c r="AC252" s="1777"/>
      <c r="AD252" s="1777"/>
      <c r="AE252" s="1777"/>
      <c r="AF252" s="1777"/>
      <c r="AG252" s="1777"/>
      <c r="AH252" s="616"/>
      <c r="AI252" s="617"/>
      <c r="AJ252" s="618"/>
      <c r="AK252" s="618"/>
      <c r="AL252" s="618"/>
      <c r="AM252" s="618"/>
      <c r="AN252" s="618"/>
      <c r="AO252" s="618"/>
      <c r="AP252" s="619"/>
      <c r="AQ252" s="18"/>
      <c r="AR252" s="617"/>
      <c r="AS252" s="618"/>
      <c r="AT252" s="618"/>
      <c r="AU252" s="618"/>
      <c r="AV252" s="618"/>
      <c r="AW252" s="618"/>
      <c r="AX252" s="618"/>
      <c r="AY252" s="629"/>
      <c r="BA252" s="617"/>
      <c r="BB252" s="618"/>
      <c r="BC252" s="618"/>
      <c r="BD252" s="618"/>
      <c r="BE252" s="618"/>
      <c r="BF252" s="618"/>
      <c r="BG252" s="618"/>
      <c r="BH252" s="629"/>
    </row>
    <row r="253" spans="1:60" s="592" customFormat="1" ht="21.75" customHeight="1" x14ac:dyDescent="0.2">
      <c r="A253" s="605"/>
      <c r="D253" s="1763" t="s">
        <v>32</v>
      </c>
      <c r="E253" s="1763"/>
      <c r="F253" s="1763"/>
      <c r="G253" s="1763"/>
      <c r="H253" s="1763"/>
      <c r="I253" s="1763"/>
      <c r="J253" s="1778">
        <f>J235-J241-J247</f>
        <v>0</v>
      </c>
      <c r="K253" s="1778"/>
      <c r="L253" s="1778"/>
      <c r="M253" s="1778">
        <f>M235-M241-M247</f>
        <v>0</v>
      </c>
      <c r="N253" s="1778"/>
      <c r="O253" s="1778"/>
      <c r="P253" s="1778">
        <f>P235-P241-P247</f>
        <v>0</v>
      </c>
      <c r="Q253" s="1778"/>
      <c r="R253" s="1778"/>
      <c r="S253" s="1778">
        <f>S235-S241-S247</f>
        <v>0</v>
      </c>
      <c r="T253" s="1778"/>
      <c r="U253" s="1778"/>
      <c r="V253" s="1778">
        <f>V235-V241-V247</f>
        <v>0</v>
      </c>
      <c r="W253" s="1778"/>
      <c r="X253" s="1778"/>
      <c r="Y253" s="1778">
        <f>Y235-Y241-Y247</f>
        <v>0</v>
      </c>
      <c r="Z253" s="1778"/>
      <c r="AA253" s="1778"/>
      <c r="AB253" s="1778">
        <f>AB235-AB241-AB247</f>
        <v>0</v>
      </c>
      <c r="AC253" s="1778"/>
      <c r="AD253" s="1778"/>
      <c r="AE253" s="1778">
        <f>AE235-AE241-AE247</f>
        <v>0</v>
      </c>
      <c r="AF253" s="1778"/>
      <c r="AG253" s="1778"/>
      <c r="AI253" s="631">
        <f>J235-J241-J247-J253</f>
        <v>0</v>
      </c>
      <c r="AJ253" s="672">
        <f>M235-M241-M247-M253</f>
        <v>0</v>
      </c>
      <c r="AK253" s="672">
        <f>P235-P241-P247-P253</f>
        <v>0</v>
      </c>
      <c r="AL253" s="672">
        <f>S235-S241-S247-S253</f>
        <v>0</v>
      </c>
      <c r="AM253" s="672">
        <f>V235-V241-V247-V253</f>
        <v>0</v>
      </c>
      <c r="AN253" s="672">
        <f>Y235-Y241-Y247-Y253</f>
        <v>0</v>
      </c>
      <c r="AO253" s="672">
        <f>AB235-AB241-AB247-AB253</f>
        <v>0</v>
      </c>
      <c r="AP253" s="619">
        <f>SUM(J253:AD253)-AE253</f>
        <v>0</v>
      </c>
      <c r="AQ253" s="18"/>
      <c r="AR253" s="631">
        <f>J253-J278</f>
        <v>0</v>
      </c>
      <c r="AS253" s="672">
        <f>M253-M278</f>
        <v>0</v>
      </c>
      <c r="AT253" s="672">
        <f>P253-P278</f>
        <v>0</v>
      </c>
      <c r="AU253" s="672">
        <f>S253-S278</f>
        <v>0</v>
      </c>
      <c r="AV253" s="672">
        <f>V253-V278</f>
        <v>0</v>
      </c>
      <c r="AW253" s="672">
        <f>Y253-Y278</f>
        <v>0</v>
      </c>
      <c r="AX253" s="672">
        <f>AB253-AB278</f>
        <v>0</v>
      </c>
      <c r="AY253" s="619">
        <f>AE253-AE278</f>
        <v>0</v>
      </c>
      <c r="BA253" s="617"/>
      <c r="BB253" s="618"/>
      <c r="BC253" s="618"/>
      <c r="BD253" s="618"/>
      <c r="BE253" s="618"/>
      <c r="BF253" s="618"/>
      <c r="BG253" s="618"/>
      <c r="BH253" s="629"/>
    </row>
    <row r="254" spans="1:60" s="592" customFormat="1" ht="21.75" customHeight="1" thickBot="1" x14ac:dyDescent="0.25">
      <c r="A254" s="605"/>
      <c r="D254" s="1735" t="s">
        <v>30</v>
      </c>
      <c r="E254" s="1735"/>
      <c r="F254" s="1735"/>
      <c r="G254" s="1735"/>
      <c r="H254" s="1735"/>
      <c r="I254" s="1735"/>
      <c r="J254" s="1773">
        <f>J239-J245-J251</f>
        <v>0</v>
      </c>
      <c r="K254" s="1773"/>
      <c r="L254" s="1773"/>
      <c r="M254" s="1773">
        <f>M239-M245-M251</f>
        <v>0</v>
      </c>
      <c r="N254" s="1773"/>
      <c r="O254" s="1773"/>
      <c r="P254" s="1773">
        <f>P239-P245-P251</f>
        <v>0</v>
      </c>
      <c r="Q254" s="1773"/>
      <c r="R254" s="1773"/>
      <c r="S254" s="1773">
        <f>S239-S245-S251</f>
        <v>0</v>
      </c>
      <c r="T254" s="1773"/>
      <c r="U254" s="1773"/>
      <c r="V254" s="1773">
        <f>V239-V245-V251</f>
        <v>0</v>
      </c>
      <c r="W254" s="1773"/>
      <c r="X254" s="1773"/>
      <c r="Y254" s="1773">
        <f>Y239-Y245-Y251</f>
        <v>0</v>
      </c>
      <c r="Z254" s="1773"/>
      <c r="AA254" s="1773"/>
      <c r="AB254" s="1773">
        <f>AB239-AB245-AB251</f>
        <v>0</v>
      </c>
      <c r="AC254" s="1773"/>
      <c r="AD254" s="1773"/>
      <c r="AE254" s="1773">
        <f>AE239-AE245-AE251</f>
        <v>0</v>
      </c>
      <c r="AF254" s="1773"/>
      <c r="AG254" s="1773"/>
      <c r="AI254" s="620">
        <f>J239-J245-J251-J254</f>
        <v>0</v>
      </c>
      <c r="AJ254" s="621">
        <f>M239-M245-M251-M254</f>
        <v>0</v>
      </c>
      <c r="AK254" s="621">
        <f>P239-P245-P251-P254</f>
        <v>0</v>
      </c>
      <c r="AL254" s="621">
        <f>S239-S245-S251-S254</f>
        <v>0</v>
      </c>
      <c r="AM254" s="621">
        <f>V239-V245-V251-V254</f>
        <v>0</v>
      </c>
      <c r="AN254" s="621">
        <f>Y239-Y245-Y251-Y254</f>
        <v>0</v>
      </c>
      <c r="AO254" s="621">
        <f>AB239-AB245-AB251-AB254</f>
        <v>0</v>
      </c>
      <c r="AP254" s="622">
        <f>SUM(J254:AD254)-AE254</f>
        <v>0</v>
      </c>
      <c r="AQ254" s="18"/>
      <c r="AR254" s="793"/>
      <c r="AS254" s="794"/>
      <c r="AT254" s="794"/>
      <c r="AU254" s="794"/>
      <c r="AV254" s="794"/>
      <c r="AW254" s="794"/>
      <c r="AX254" s="794"/>
      <c r="AY254" s="795"/>
      <c r="BA254" s="620">
        <f>J254-BS!$F$13</f>
        <v>0</v>
      </c>
      <c r="BB254" s="621">
        <f>M254-BS!$F$14</f>
        <v>0</v>
      </c>
      <c r="BC254" s="621">
        <f>P254-BS!$F$15</f>
        <v>0</v>
      </c>
      <c r="BD254" s="621">
        <f>S254-BS!$F$16</f>
        <v>0</v>
      </c>
      <c r="BE254" s="621">
        <f>V254-BS!$F$17</f>
        <v>0</v>
      </c>
      <c r="BF254" s="621">
        <f>Y254-BS!$F$18</f>
        <v>0</v>
      </c>
      <c r="BG254" s="621">
        <f>AB254-BS!$F$19</f>
        <v>0</v>
      </c>
      <c r="BH254" s="622">
        <f>AE254-BS!$F$12</f>
        <v>0</v>
      </c>
    </row>
    <row r="255" spans="1:60" s="592" customFormat="1" ht="15" thickBot="1" x14ac:dyDescent="0.25">
      <c r="A255" s="605"/>
      <c r="D255" s="789"/>
      <c r="E255" s="789"/>
      <c r="F255" s="789"/>
      <c r="G255" s="789"/>
      <c r="AI255" s="18"/>
      <c r="AJ255" s="18"/>
      <c r="AK255" s="18"/>
      <c r="AL255" s="18"/>
      <c r="AM255" s="18"/>
      <c r="AN255" s="18"/>
      <c r="AO255" s="18"/>
      <c r="AP255" s="18"/>
      <c r="AQ255" s="18"/>
    </row>
    <row r="256" spans="1:60" s="592" customFormat="1" ht="15" thickBot="1" x14ac:dyDescent="0.25">
      <c r="A256" s="605" t="s">
        <v>1438</v>
      </c>
      <c r="D256" s="1767" t="s">
        <v>20</v>
      </c>
      <c r="E256" s="1768"/>
      <c r="F256" s="1768"/>
      <c r="G256" s="1768"/>
      <c r="H256" s="1768"/>
      <c r="I256" s="1769"/>
      <c r="J256" s="1703" t="s">
        <v>3</v>
      </c>
      <c r="K256" s="1703"/>
      <c r="L256" s="1703"/>
      <c r="M256" s="1703"/>
      <c r="N256" s="1703"/>
      <c r="O256" s="1703"/>
      <c r="P256" s="1703"/>
      <c r="Q256" s="1703"/>
      <c r="R256" s="1703"/>
      <c r="S256" s="1703"/>
      <c r="T256" s="1703"/>
      <c r="U256" s="1703"/>
      <c r="V256" s="1703"/>
      <c r="W256" s="1703"/>
      <c r="X256" s="1703"/>
      <c r="Y256" s="1703"/>
      <c r="Z256" s="1703"/>
      <c r="AA256" s="1703"/>
      <c r="AB256" s="1703"/>
      <c r="AC256" s="1703"/>
      <c r="AD256" s="1703"/>
      <c r="AE256" s="1703"/>
      <c r="AF256" s="1703"/>
      <c r="AG256" s="1703"/>
      <c r="AI256" s="18"/>
      <c r="AJ256" s="18"/>
      <c r="AK256" s="18"/>
      <c r="AL256" s="18"/>
      <c r="AM256" s="18"/>
      <c r="AN256" s="18"/>
      <c r="AO256" s="18"/>
      <c r="AP256" s="18"/>
      <c r="AQ256" s="18"/>
    </row>
    <row r="257" spans="1:60" s="592" customFormat="1" ht="33.75" customHeight="1" thickTop="1" thickBot="1" x14ac:dyDescent="0.25">
      <c r="A257" s="605"/>
      <c r="D257" s="1770"/>
      <c r="E257" s="1771"/>
      <c r="F257" s="1771"/>
      <c r="G257" s="1771"/>
      <c r="H257" s="1771"/>
      <c r="I257" s="1772"/>
      <c r="J257" s="1704" t="s">
        <v>441</v>
      </c>
      <c r="K257" s="1704"/>
      <c r="L257" s="1704"/>
      <c r="M257" s="1704" t="s">
        <v>21</v>
      </c>
      <c r="N257" s="1704"/>
      <c r="O257" s="1704"/>
      <c r="P257" s="1704" t="s">
        <v>442</v>
      </c>
      <c r="Q257" s="1704"/>
      <c r="R257" s="1704"/>
      <c r="S257" s="1704" t="s">
        <v>22</v>
      </c>
      <c r="T257" s="1704"/>
      <c r="U257" s="1704"/>
      <c r="V257" s="1704" t="s">
        <v>23</v>
      </c>
      <c r="W257" s="1704"/>
      <c r="X257" s="1704"/>
      <c r="Y257" s="1704" t="s">
        <v>443</v>
      </c>
      <c r="Z257" s="1704"/>
      <c r="AA257" s="1704"/>
      <c r="AB257" s="1704" t="s">
        <v>24</v>
      </c>
      <c r="AC257" s="1704"/>
      <c r="AD257" s="1704"/>
      <c r="AE257" s="1704" t="s">
        <v>14</v>
      </c>
      <c r="AF257" s="1704"/>
      <c r="AG257" s="1704"/>
      <c r="AI257" s="780" t="s">
        <v>441</v>
      </c>
      <c r="AJ257" s="781" t="s">
        <v>21</v>
      </c>
      <c r="AK257" s="781" t="s">
        <v>442</v>
      </c>
      <c r="AL257" s="780" t="s">
        <v>22</v>
      </c>
      <c r="AM257" s="781" t="s">
        <v>23</v>
      </c>
      <c r="AN257" s="781" t="s">
        <v>443</v>
      </c>
      <c r="AO257" s="781" t="s">
        <v>24</v>
      </c>
      <c r="AP257" s="781" t="s">
        <v>14</v>
      </c>
      <c r="AQ257" s="18"/>
      <c r="AR257" s="59" t="s">
        <v>441</v>
      </c>
      <c r="AS257" s="779" t="s">
        <v>21</v>
      </c>
      <c r="AT257" s="779" t="s">
        <v>442</v>
      </c>
      <c r="AU257" s="59" t="s">
        <v>22</v>
      </c>
      <c r="AV257" s="779" t="s">
        <v>23</v>
      </c>
      <c r="AW257" s="779" t="s">
        <v>443</v>
      </c>
      <c r="AX257" s="779" t="s">
        <v>24</v>
      </c>
      <c r="AY257" s="779" t="s">
        <v>14</v>
      </c>
      <c r="BA257" s="780" t="s">
        <v>441</v>
      </c>
      <c r="BB257" s="781" t="s">
        <v>21</v>
      </c>
      <c r="BC257" s="781" t="s">
        <v>442</v>
      </c>
      <c r="BD257" s="780" t="s">
        <v>22</v>
      </c>
      <c r="BE257" s="781" t="s">
        <v>23</v>
      </c>
      <c r="BF257" s="781" t="s">
        <v>443</v>
      </c>
      <c r="BG257" s="781" t="s">
        <v>24</v>
      </c>
      <c r="BH257" s="781" t="s">
        <v>14</v>
      </c>
    </row>
    <row r="258" spans="1:60" s="592" customFormat="1" ht="15" thickBot="1" x14ac:dyDescent="0.25">
      <c r="A258" s="605"/>
      <c r="D258" s="1777" t="s">
        <v>25</v>
      </c>
      <c r="E258" s="1777"/>
      <c r="F258" s="1777"/>
      <c r="G258" s="1777"/>
      <c r="H258" s="1777"/>
      <c r="I258" s="1777"/>
      <c r="J258" s="1777"/>
      <c r="K258" s="1777"/>
      <c r="L258" s="1777"/>
      <c r="M258" s="1777"/>
      <c r="N258" s="1777"/>
      <c r="O258" s="1777"/>
      <c r="P258" s="1777"/>
      <c r="Q258" s="1777"/>
      <c r="R258" s="1777"/>
      <c r="S258" s="1777"/>
      <c r="T258" s="1777"/>
      <c r="U258" s="1777"/>
      <c r="V258" s="1777"/>
      <c r="W258" s="1777"/>
      <c r="X258" s="1777"/>
      <c r="Y258" s="1777"/>
      <c r="Z258" s="1777"/>
      <c r="AA258" s="1777"/>
      <c r="AB258" s="1777"/>
      <c r="AC258" s="1777"/>
      <c r="AD258" s="1777"/>
      <c r="AE258" s="1777"/>
      <c r="AF258" s="1777"/>
      <c r="AG258" s="1777"/>
      <c r="AH258" s="616"/>
      <c r="AI258" s="623"/>
      <c r="AJ258" s="624"/>
      <c r="AK258" s="624"/>
      <c r="AL258" s="624"/>
      <c r="AM258" s="624"/>
      <c r="AN258" s="624"/>
      <c r="AO258" s="624"/>
      <c r="AP258" s="628"/>
      <c r="AQ258" s="18"/>
      <c r="BA258" s="623"/>
      <c r="BB258" s="624"/>
      <c r="BC258" s="624"/>
      <c r="BD258" s="624"/>
      <c r="BE258" s="624"/>
      <c r="BF258" s="624"/>
      <c r="BG258" s="624"/>
      <c r="BH258" s="628"/>
    </row>
    <row r="259" spans="1:60" s="592" customFormat="1" ht="21.75" customHeight="1" x14ac:dyDescent="0.2">
      <c r="A259" s="605"/>
      <c r="D259" s="1765" t="s">
        <v>26</v>
      </c>
      <c r="E259" s="1765"/>
      <c r="F259" s="1765"/>
      <c r="G259" s="1765"/>
      <c r="H259" s="1765"/>
      <c r="I259" s="1765"/>
      <c r="J259" s="1797"/>
      <c r="K259" s="1797"/>
      <c r="L259" s="1797"/>
      <c r="M259" s="1797">
        <v>1958</v>
      </c>
      <c r="N259" s="1797"/>
      <c r="O259" s="1797"/>
      <c r="P259" s="1797"/>
      <c r="Q259" s="1797"/>
      <c r="R259" s="1797"/>
      <c r="S259" s="1797"/>
      <c r="T259" s="1797"/>
      <c r="U259" s="1797"/>
      <c r="V259" s="1797"/>
      <c r="W259" s="1797"/>
      <c r="X259" s="1797"/>
      <c r="Y259" s="1797"/>
      <c r="Z259" s="1797"/>
      <c r="AA259" s="1797"/>
      <c r="AB259" s="1797"/>
      <c r="AC259" s="1797"/>
      <c r="AD259" s="1797"/>
      <c r="AE259" s="1759">
        <f>SUM(J259:AD259)</f>
        <v>1958</v>
      </c>
      <c r="AF259" s="1759"/>
      <c r="AG259" s="1759"/>
      <c r="AI259" s="617"/>
      <c r="AJ259" s="618"/>
      <c r="AK259" s="618"/>
      <c r="AL259" s="618"/>
      <c r="AM259" s="618"/>
      <c r="AN259" s="618"/>
      <c r="AO259" s="618"/>
      <c r="AP259" s="619">
        <f>SUM(J259:AD259)-AE259</f>
        <v>0</v>
      </c>
      <c r="AQ259" s="18"/>
      <c r="BA259" s="617"/>
      <c r="BB259" s="618"/>
      <c r="BC259" s="618"/>
      <c r="BD259" s="618"/>
      <c r="BE259" s="618"/>
      <c r="BF259" s="618"/>
      <c r="BG259" s="618"/>
      <c r="BH259" s="629"/>
    </row>
    <row r="260" spans="1:60" s="592" customFormat="1" x14ac:dyDescent="0.2">
      <c r="A260" s="605"/>
      <c r="D260" s="1739" t="s">
        <v>27</v>
      </c>
      <c r="E260" s="1739"/>
      <c r="F260" s="1739"/>
      <c r="G260" s="1739"/>
      <c r="H260" s="1739"/>
      <c r="I260" s="1739"/>
      <c r="J260" s="1716"/>
      <c r="K260" s="1716"/>
      <c r="L260" s="1716"/>
      <c r="M260" s="1716"/>
      <c r="N260" s="1716"/>
      <c r="O260" s="1716"/>
      <c r="P260" s="1716"/>
      <c r="Q260" s="1716"/>
      <c r="R260" s="1716"/>
      <c r="S260" s="1716"/>
      <c r="T260" s="1716"/>
      <c r="U260" s="1716"/>
      <c r="V260" s="1716"/>
      <c r="W260" s="1716"/>
      <c r="X260" s="1716"/>
      <c r="Y260" s="1716"/>
      <c r="Z260" s="1716"/>
      <c r="AA260" s="1716"/>
      <c r="AB260" s="1716"/>
      <c r="AC260" s="1716"/>
      <c r="AD260" s="1716"/>
      <c r="AE260" s="1720">
        <f>SUM(J260:AD260)</f>
        <v>0</v>
      </c>
      <c r="AF260" s="1720"/>
      <c r="AG260" s="1720"/>
      <c r="AI260" s="617"/>
      <c r="AJ260" s="618"/>
      <c r="AK260" s="618"/>
      <c r="AL260" s="618"/>
      <c r="AM260" s="618"/>
      <c r="AN260" s="618"/>
      <c r="AO260" s="618"/>
      <c r="AP260" s="619">
        <f>SUM(J260:AD260)-AE260</f>
        <v>0</v>
      </c>
      <c r="AQ260" s="18"/>
      <c r="BA260" s="617"/>
      <c r="BB260" s="618"/>
      <c r="BC260" s="618"/>
      <c r="BD260" s="618"/>
      <c r="BE260" s="618"/>
      <c r="BF260" s="618"/>
      <c r="BG260" s="618"/>
      <c r="BH260" s="629"/>
    </row>
    <row r="261" spans="1:60" s="592" customFormat="1" x14ac:dyDescent="0.2">
      <c r="A261" s="605"/>
      <c r="D261" s="1739" t="s">
        <v>28</v>
      </c>
      <c r="E261" s="1739"/>
      <c r="F261" s="1739"/>
      <c r="G261" s="1739"/>
      <c r="H261" s="1739"/>
      <c r="I261" s="1739"/>
      <c r="J261" s="1716"/>
      <c r="K261" s="1716"/>
      <c r="L261" s="1716"/>
      <c r="M261" s="1716"/>
      <c r="N261" s="1716"/>
      <c r="O261" s="1716"/>
      <c r="P261" s="1716"/>
      <c r="Q261" s="1716"/>
      <c r="R261" s="1716"/>
      <c r="S261" s="1716"/>
      <c r="T261" s="1716"/>
      <c r="U261" s="1716"/>
      <c r="V261" s="1716"/>
      <c r="W261" s="1716"/>
      <c r="X261" s="1716"/>
      <c r="Y261" s="1716"/>
      <c r="Z261" s="1716"/>
      <c r="AA261" s="1716"/>
      <c r="AB261" s="1716"/>
      <c r="AC261" s="1716"/>
      <c r="AD261" s="1716"/>
      <c r="AE261" s="1720">
        <f t="shared" ref="AE261" si="25">SUM(J261:AD261)</f>
        <v>0</v>
      </c>
      <c r="AF261" s="1720"/>
      <c r="AG261" s="1720"/>
      <c r="AI261" s="617"/>
      <c r="AJ261" s="618"/>
      <c r="AK261" s="618"/>
      <c r="AL261" s="618"/>
      <c r="AM261" s="618"/>
      <c r="AN261" s="618"/>
      <c r="AO261" s="618"/>
      <c r="AP261" s="619">
        <f t="shared" ref="AP261" si="26">SUM(J261:AD261)-AE261</f>
        <v>0</v>
      </c>
      <c r="AQ261" s="18"/>
      <c r="BA261" s="617"/>
      <c r="BB261" s="618"/>
      <c r="BC261" s="618"/>
      <c r="BD261" s="618"/>
      <c r="BE261" s="618"/>
      <c r="BF261" s="618"/>
      <c r="BG261" s="618"/>
      <c r="BH261" s="629"/>
    </row>
    <row r="262" spans="1:60" s="592" customFormat="1" x14ac:dyDescent="0.2">
      <c r="A262" s="605"/>
      <c r="D262" s="1739" t="s">
        <v>29</v>
      </c>
      <c r="E262" s="1739"/>
      <c r="F262" s="1739"/>
      <c r="G262" s="1739"/>
      <c r="H262" s="1739"/>
      <c r="I262" s="1739"/>
      <c r="J262" s="1716"/>
      <c r="K262" s="1716"/>
      <c r="L262" s="1716"/>
      <c r="M262" s="1716"/>
      <c r="N262" s="1716"/>
      <c r="O262" s="1716"/>
      <c r="P262" s="1716"/>
      <c r="Q262" s="1716"/>
      <c r="R262" s="1716"/>
      <c r="S262" s="1716"/>
      <c r="T262" s="1716"/>
      <c r="U262" s="1716"/>
      <c r="V262" s="1716"/>
      <c r="W262" s="1716"/>
      <c r="X262" s="1716"/>
      <c r="Y262" s="1716"/>
      <c r="Z262" s="1716"/>
      <c r="AA262" s="1716"/>
      <c r="AB262" s="1716"/>
      <c r="AC262" s="1716"/>
      <c r="AD262" s="1716"/>
      <c r="AE262" s="1720">
        <f>SUM(J262:AD262)</f>
        <v>0</v>
      </c>
      <c r="AF262" s="1720"/>
      <c r="AG262" s="1720"/>
      <c r="AI262" s="617"/>
      <c r="AJ262" s="618"/>
      <c r="AK262" s="618"/>
      <c r="AL262" s="618"/>
      <c r="AM262" s="618"/>
      <c r="AN262" s="618"/>
      <c r="AO262" s="618"/>
      <c r="AP262" s="619">
        <f>SUM(J262:AD262)-AE262</f>
        <v>0</v>
      </c>
      <c r="AQ262" s="18"/>
      <c r="BA262" s="617"/>
      <c r="BB262" s="618"/>
      <c r="BC262" s="618"/>
      <c r="BD262" s="618"/>
      <c r="BE262" s="618"/>
      <c r="BF262" s="618"/>
      <c r="BG262" s="618"/>
      <c r="BH262" s="629"/>
    </row>
    <row r="263" spans="1:60" s="592" customFormat="1" ht="21.75" customHeight="1" thickBot="1" x14ac:dyDescent="0.25">
      <c r="A263" s="605"/>
      <c r="D263" s="1735" t="s">
        <v>30</v>
      </c>
      <c r="E263" s="1735"/>
      <c r="F263" s="1735"/>
      <c r="G263" s="1735"/>
      <c r="H263" s="1735"/>
      <c r="I263" s="1735"/>
      <c r="J263" s="1773">
        <f>J259+J260-J261+J262</f>
        <v>0</v>
      </c>
      <c r="K263" s="1773"/>
      <c r="L263" s="1773"/>
      <c r="M263" s="1773">
        <f t="shared" ref="M263" si="27">M259+M260-M261+M262</f>
        <v>1958</v>
      </c>
      <c r="N263" s="1773"/>
      <c r="O263" s="1773"/>
      <c r="P263" s="1773">
        <f t="shared" ref="P263" si="28">P259+P260-P261+P262</f>
        <v>0</v>
      </c>
      <c r="Q263" s="1773"/>
      <c r="R263" s="1773"/>
      <c r="S263" s="1773">
        <f t="shared" ref="S263" si="29">S259+S260-S261+S262</f>
        <v>0</v>
      </c>
      <c r="T263" s="1773"/>
      <c r="U263" s="1773"/>
      <c r="V263" s="1773">
        <f t="shared" ref="V263" si="30">V259+V260-V261+V262</f>
        <v>0</v>
      </c>
      <c r="W263" s="1773"/>
      <c r="X263" s="1773"/>
      <c r="Y263" s="1773">
        <f t="shared" ref="Y263" si="31">Y259+Y260-Y261+Y262</f>
        <v>0</v>
      </c>
      <c r="Z263" s="1773"/>
      <c r="AA263" s="1773"/>
      <c r="AB263" s="1773">
        <f t="shared" ref="AB263" si="32">AB259+AB260-AB261+AB262</f>
        <v>0</v>
      </c>
      <c r="AC263" s="1773"/>
      <c r="AD263" s="1773"/>
      <c r="AE263" s="1773">
        <f t="shared" ref="AE263" si="33">AE259+AE260-AE261+AE262</f>
        <v>1958</v>
      </c>
      <c r="AF263" s="1773"/>
      <c r="AG263" s="1773"/>
      <c r="AI263" s="631">
        <f>J259+J260-J261+J262-J263</f>
        <v>0</v>
      </c>
      <c r="AJ263" s="672">
        <f>M259+M260-M261+M262-M263</f>
        <v>0</v>
      </c>
      <c r="AK263" s="672">
        <f>P259+P260-P261+P262-P263</f>
        <v>0</v>
      </c>
      <c r="AL263" s="672">
        <f>S259+S260-S261+S262-S263</f>
        <v>0</v>
      </c>
      <c r="AM263" s="672">
        <f>V259+V260-V261+V262-V263</f>
        <v>0</v>
      </c>
      <c r="AN263" s="672">
        <f>Y259+Y260-Y261+Y262-Y263</f>
        <v>0</v>
      </c>
      <c r="AO263" s="672">
        <f>AB259+AB260-AB261+AB262-AB263</f>
        <v>0</v>
      </c>
      <c r="AP263" s="619">
        <f>AE259+AE260-AE261+AE262-AE263</f>
        <v>0</v>
      </c>
      <c r="AQ263" s="18"/>
      <c r="BA263" s="631"/>
      <c r="BB263" s="672"/>
      <c r="BC263" s="672"/>
      <c r="BD263" s="672"/>
      <c r="BE263" s="672"/>
      <c r="BF263" s="672"/>
      <c r="BG263" s="672"/>
      <c r="BH263" s="619"/>
    </row>
    <row r="264" spans="1:60" s="592" customFormat="1" ht="15" thickBot="1" x14ac:dyDescent="0.25">
      <c r="A264" s="605"/>
      <c r="D264" s="1777" t="s">
        <v>31</v>
      </c>
      <c r="E264" s="1777"/>
      <c r="F264" s="1777"/>
      <c r="G264" s="1777"/>
      <c r="H264" s="1777"/>
      <c r="I264" s="1777"/>
      <c r="J264" s="1777"/>
      <c r="K264" s="1777"/>
      <c r="L264" s="1777"/>
      <c r="M264" s="1777"/>
      <c r="N264" s="1777"/>
      <c r="O264" s="1777"/>
      <c r="P264" s="1777"/>
      <c r="Q264" s="1777"/>
      <c r="R264" s="1777"/>
      <c r="S264" s="1777"/>
      <c r="T264" s="1777"/>
      <c r="U264" s="1777"/>
      <c r="V264" s="1777"/>
      <c r="W264" s="1777"/>
      <c r="X264" s="1777"/>
      <c r="Y264" s="1777"/>
      <c r="Z264" s="1777"/>
      <c r="AA264" s="1777"/>
      <c r="AB264" s="1777"/>
      <c r="AC264" s="1777"/>
      <c r="AD264" s="1777"/>
      <c r="AE264" s="1777"/>
      <c r="AF264" s="1777"/>
      <c r="AG264" s="1777"/>
      <c r="AH264" s="616"/>
      <c r="AI264" s="617"/>
      <c r="AJ264" s="618"/>
      <c r="AK264" s="618"/>
      <c r="AL264" s="618"/>
      <c r="AM264" s="618"/>
      <c r="AN264" s="618"/>
      <c r="AO264" s="618"/>
      <c r="AP264" s="619"/>
      <c r="AQ264" s="18"/>
      <c r="BA264" s="617"/>
      <c r="BB264" s="618"/>
      <c r="BC264" s="618"/>
      <c r="BD264" s="618"/>
      <c r="BE264" s="618"/>
      <c r="BF264" s="618"/>
      <c r="BG264" s="618"/>
      <c r="BH264" s="629"/>
    </row>
    <row r="265" spans="1:60" s="592" customFormat="1" ht="21.75" customHeight="1" x14ac:dyDescent="0.2">
      <c r="A265" s="605"/>
      <c r="D265" s="1788" t="s">
        <v>32</v>
      </c>
      <c r="E265" s="1789"/>
      <c r="F265" s="1789"/>
      <c r="G265" s="1789"/>
      <c r="H265" s="1789"/>
      <c r="I265" s="1790"/>
      <c r="J265" s="1791"/>
      <c r="K265" s="1792"/>
      <c r="L265" s="1793"/>
      <c r="M265" s="1791">
        <v>1958</v>
      </c>
      <c r="N265" s="1792"/>
      <c r="O265" s="1793"/>
      <c r="P265" s="1791"/>
      <c r="Q265" s="1792"/>
      <c r="R265" s="1793"/>
      <c r="S265" s="1791"/>
      <c r="T265" s="1792"/>
      <c r="U265" s="1793"/>
      <c r="V265" s="1791"/>
      <c r="W265" s="1792"/>
      <c r="X265" s="1793"/>
      <c r="Y265" s="1791"/>
      <c r="Z265" s="1792"/>
      <c r="AA265" s="1793"/>
      <c r="AB265" s="1791"/>
      <c r="AC265" s="1792"/>
      <c r="AD265" s="1793"/>
      <c r="AE265" s="1794">
        <f>SUM(J265:AD265)</f>
        <v>1958</v>
      </c>
      <c r="AF265" s="1795"/>
      <c r="AG265" s="1796"/>
      <c r="AI265" s="617"/>
      <c r="AJ265" s="618"/>
      <c r="AK265" s="618"/>
      <c r="AL265" s="618"/>
      <c r="AM265" s="618"/>
      <c r="AN265" s="618"/>
      <c r="AO265" s="618"/>
      <c r="AP265" s="619">
        <f>SUM(J265:AD265)-AE265</f>
        <v>0</v>
      </c>
      <c r="AQ265" s="18"/>
      <c r="BA265" s="617"/>
      <c r="BB265" s="618"/>
      <c r="BC265" s="618"/>
      <c r="BD265" s="618"/>
      <c r="BE265" s="618"/>
      <c r="BF265" s="618"/>
      <c r="BG265" s="618"/>
      <c r="BH265" s="629"/>
    </row>
    <row r="266" spans="1:60" s="592" customFormat="1" x14ac:dyDescent="0.2">
      <c r="A266" s="605"/>
      <c r="D266" s="1779" t="s">
        <v>27</v>
      </c>
      <c r="E266" s="1780"/>
      <c r="F266" s="1780"/>
      <c r="G266" s="1780"/>
      <c r="H266" s="1780"/>
      <c r="I266" s="1781"/>
      <c r="J266" s="1782"/>
      <c r="K266" s="1783"/>
      <c r="L266" s="1784"/>
      <c r="M266" s="1782"/>
      <c r="N266" s="1783"/>
      <c r="O266" s="1784"/>
      <c r="P266" s="1782"/>
      <c r="Q266" s="1783"/>
      <c r="R266" s="1784"/>
      <c r="S266" s="1782"/>
      <c r="T266" s="1783"/>
      <c r="U266" s="1784"/>
      <c r="V266" s="1782"/>
      <c r="W266" s="1783"/>
      <c r="X266" s="1784"/>
      <c r="Y266" s="1782"/>
      <c r="Z266" s="1783"/>
      <c r="AA266" s="1784"/>
      <c r="AB266" s="1782"/>
      <c r="AC266" s="1783"/>
      <c r="AD266" s="1784"/>
      <c r="AE266" s="1785">
        <f>SUM(J266:AD266)</f>
        <v>0</v>
      </c>
      <c r="AF266" s="1786"/>
      <c r="AG266" s="1787"/>
      <c r="AI266" s="617"/>
      <c r="AJ266" s="618"/>
      <c r="AK266" s="618"/>
      <c r="AL266" s="618"/>
      <c r="AM266" s="618"/>
      <c r="AN266" s="618"/>
      <c r="AO266" s="618"/>
      <c r="AP266" s="619">
        <f t="shared" ref="AP266:AP267" si="34">SUM(J266:AD266)-AE266</f>
        <v>0</v>
      </c>
      <c r="AQ266" s="18"/>
      <c r="BA266" s="617"/>
      <c r="BB266" s="618"/>
      <c r="BC266" s="618"/>
      <c r="BD266" s="618"/>
      <c r="BE266" s="618"/>
      <c r="BF266" s="618"/>
      <c r="BG266" s="618"/>
      <c r="BH266" s="629"/>
    </row>
    <row r="267" spans="1:60" s="592" customFormat="1" x14ac:dyDescent="0.2">
      <c r="A267" s="605"/>
      <c r="D267" s="1779" t="s">
        <v>28</v>
      </c>
      <c r="E267" s="1780"/>
      <c r="F267" s="1780"/>
      <c r="G267" s="1780"/>
      <c r="H267" s="1780"/>
      <c r="I267" s="1781"/>
      <c r="J267" s="1782"/>
      <c r="K267" s="1783"/>
      <c r="L267" s="1784"/>
      <c r="M267" s="1782"/>
      <c r="N267" s="1783"/>
      <c r="O267" s="1784"/>
      <c r="P267" s="1782"/>
      <c r="Q267" s="1783"/>
      <c r="R267" s="1784"/>
      <c r="S267" s="1782"/>
      <c r="T267" s="1783"/>
      <c r="U267" s="1784"/>
      <c r="V267" s="1782"/>
      <c r="W267" s="1783"/>
      <c r="X267" s="1784"/>
      <c r="Y267" s="1782"/>
      <c r="Z267" s="1783"/>
      <c r="AA267" s="1784"/>
      <c r="AB267" s="1782"/>
      <c r="AC267" s="1783"/>
      <c r="AD267" s="1784"/>
      <c r="AE267" s="1785">
        <f>SUM(J267:AD267)</f>
        <v>0</v>
      </c>
      <c r="AF267" s="1786"/>
      <c r="AG267" s="1787"/>
      <c r="AI267" s="617"/>
      <c r="AJ267" s="618"/>
      <c r="AK267" s="618"/>
      <c r="AL267" s="618"/>
      <c r="AM267" s="618"/>
      <c r="AN267" s="618"/>
      <c r="AO267" s="618"/>
      <c r="AP267" s="619">
        <f t="shared" si="34"/>
        <v>0</v>
      </c>
      <c r="AQ267" s="18"/>
      <c r="BA267" s="689"/>
      <c r="BB267" s="618"/>
      <c r="BC267" s="618"/>
      <c r="BD267" s="618"/>
      <c r="BE267" s="618"/>
      <c r="BF267" s="618"/>
      <c r="BG267" s="618"/>
      <c r="BH267" s="629"/>
    </row>
    <row r="268" spans="1:60" s="592" customFormat="1" x14ac:dyDescent="0.2">
      <c r="A268" s="605"/>
      <c r="D268" s="1739" t="s">
        <v>29</v>
      </c>
      <c r="E268" s="1739"/>
      <c r="F268" s="1739"/>
      <c r="G268" s="1739"/>
      <c r="H268" s="1739"/>
      <c r="I268" s="1739"/>
      <c r="J268" s="1716"/>
      <c r="K268" s="1716"/>
      <c r="L268" s="1716"/>
      <c r="M268" s="1716"/>
      <c r="N268" s="1716"/>
      <c r="O268" s="1716"/>
      <c r="P268" s="1716"/>
      <c r="Q268" s="1716"/>
      <c r="R268" s="1716"/>
      <c r="S268" s="1716"/>
      <c r="T268" s="1716"/>
      <c r="U268" s="1716"/>
      <c r="V268" s="1716"/>
      <c r="W268" s="1716"/>
      <c r="X268" s="1716"/>
      <c r="Y268" s="1716"/>
      <c r="Z268" s="1716"/>
      <c r="AA268" s="1716"/>
      <c r="AB268" s="1716"/>
      <c r="AC268" s="1716"/>
      <c r="AD268" s="1716"/>
      <c r="AE268" s="1720">
        <f>SUM(J268:AD268)</f>
        <v>0</v>
      </c>
      <c r="AF268" s="1720"/>
      <c r="AG268" s="1720"/>
      <c r="AI268" s="617"/>
      <c r="AJ268" s="618"/>
      <c r="AK268" s="618"/>
      <c r="AL268" s="618"/>
      <c r="AM268" s="618"/>
      <c r="AN268" s="618"/>
      <c r="AO268" s="618"/>
      <c r="AP268" s="619">
        <f>SUM(J268:AD268)-AE268</f>
        <v>0</v>
      </c>
      <c r="AQ268" s="18"/>
      <c r="BA268" s="617"/>
      <c r="BB268" s="618"/>
      <c r="BC268" s="618"/>
      <c r="BD268" s="618"/>
      <c r="BE268" s="618"/>
      <c r="BF268" s="618"/>
      <c r="BG268" s="618"/>
      <c r="BH268" s="629"/>
    </row>
    <row r="269" spans="1:60" s="592" customFormat="1" ht="21.75" customHeight="1" thickBot="1" x14ac:dyDescent="0.25">
      <c r="A269" s="605"/>
      <c r="D269" s="1774" t="s">
        <v>30</v>
      </c>
      <c r="E269" s="1775"/>
      <c r="F269" s="1775"/>
      <c r="G269" s="1775"/>
      <c r="H269" s="1775"/>
      <c r="I269" s="1776"/>
      <c r="J269" s="1773">
        <f>J265+J266-J267+J268</f>
        <v>0</v>
      </c>
      <c r="K269" s="1773"/>
      <c r="L269" s="1773"/>
      <c r="M269" s="1773">
        <f t="shared" ref="M269" si="35">M265+M266-M267+M268</f>
        <v>1958</v>
      </c>
      <c r="N269" s="1773"/>
      <c r="O269" s="1773"/>
      <c r="P269" s="1773">
        <f t="shared" ref="P269" si="36">P265+P266-P267+P268</f>
        <v>0</v>
      </c>
      <c r="Q269" s="1773"/>
      <c r="R269" s="1773"/>
      <c r="S269" s="1773">
        <f t="shared" ref="S269" si="37">S265+S266-S267+S268</f>
        <v>0</v>
      </c>
      <c r="T269" s="1773"/>
      <c r="U269" s="1773"/>
      <c r="V269" s="1773">
        <f t="shared" ref="V269" si="38">V265+V266-V267+V268</f>
        <v>0</v>
      </c>
      <c r="W269" s="1773"/>
      <c r="X269" s="1773"/>
      <c r="Y269" s="1773">
        <f t="shared" ref="Y269" si="39">Y265+Y266-Y267+Y268</f>
        <v>0</v>
      </c>
      <c r="Z269" s="1773"/>
      <c r="AA269" s="1773"/>
      <c r="AB269" s="1773">
        <f t="shared" ref="AB269" si="40">AB265+AB266-AB267+AB268</f>
        <v>0</v>
      </c>
      <c r="AC269" s="1773"/>
      <c r="AD269" s="1773"/>
      <c r="AE269" s="1773">
        <f t="shared" ref="AE269" si="41">AE265+AE266-AE267+AE268</f>
        <v>1958</v>
      </c>
      <c r="AF269" s="1773"/>
      <c r="AG269" s="1773"/>
      <c r="AI269" s="631">
        <f>J265+J266-J267+J268-J269</f>
        <v>0</v>
      </c>
      <c r="AJ269" s="672">
        <f>M265+M266-M267+M268-M269</f>
        <v>0</v>
      </c>
      <c r="AK269" s="672">
        <f>P265+P266-P267+P268-P269</f>
        <v>0</v>
      </c>
      <c r="AL269" s="672">
        <f>S265+S266-S267+S268-S269</f>
        <v>0</v>
      </c>
      <c r="AM269" s="672">
        <f>V265+V266-V267+V268-V269</f>
        <v>0</v>
      </c>
      <c r="AN269" s="672">
        <f>Y265+Y266-Y267+Y268-Y269</f>
        <v>0</v>
      </c>
      <c r="AO269" s="672">
        <f>AB265+AB266-AB267+AB268-AB269</f>
        <v>0</v>
      </c>
      <c r="AP269" s="619">
        <f>AE265+AE266-AE267+AE268-AE269</f>
        <v>0</v>
      </c>
      <c r="AQ269" s="18"/>
      <c r="BA269" s="631"/>
      <c r="BB269" s="672"/>
      <c r="BC269" s="672"/>
      <c r="BD269" s="672"/>
      <c r="BE269" s="672"/>
      <c r="BF269" s="672"/>
      <c r="BG269" s="672"/>
      <c r="BH269" s="619"/>
    </row>
    <row r="270" spans="1:60" s="592" customFormat="1" ht="15" thickBot="1" x14ac:dyDescent="0.25">
      <c r="A270" s="605"/>
      <c r="D270" s="1777" t="s">
        <v>33</v>
      </c>
      <c r="E270" s="1777"/>
      <c r="F270" s="1777"/>
      <c r="G270" s="1777"/>
      <c r="H270" s="1777"/>
      <c r="I270" s="1777"/>
      <c r="J270" s="1777"/>
      <c r="K270" s="1777"/>
      <c r="L270" s="1777"/>
      <c r="M270" s="1777"/>
      <c r="N270" s="1777"/>
      <c r="O270" s="1777"/>
      <c r="P270" s="1777"/>
      <c r="Q270" s="1777"/>
      <c r="R270" s="1777"/>
      <c r="S270" s="1777"/>
      <c r="T270" s="1777"/>
      <c r="U270" s="1777"/>
      <c r="V270" s="1777"/>
      <c r="W270" s="1777"/>
      <c r="X270" s="1777"/>
      <c r="Y270" s="1777"/>
      <c r="Z270" s="1777"/>
      <c r="AA270" s="1777"/>
      <c r="AB270" s="1777"/>
      <c r="AC270" s="1777"/>
      <c r="AD270" s="1777"/>
      <c r="AE270" s="1777"/>
      <c r="AF270" s="1777"/>
      <c r="AG270" s="1777"/>
      <c r="AH270" s="616"/>
      <c r="AI270" s="617"/>
      <c r="AJ270" s="618"/>
      <c r="AK270" s="618"/>
      <c r="AL270" s="618"/>
      <c r="AM270" s="618"/>
      <c r="AN270" s="618"/>
      <c r="AO270" s="618"/>
      <c r="AP270" s="619"/>
      <c r="AQ270" s="18"/>
      <c r="BA270" s="617"/>
      <c r="BB270" s="618"/>
      <c r="BC270" s="618"/>
      <c r="BD270" s="618"/>
      <c r="BE270" s="618"/>
      <c r="BF270" s="618"/>
      <c r="BG270" s="618"/>
      <c r="BH270" s="629"/>
    </row>
    <row r="271" spans="1:60" s="592" customFormat="1" ht="21.75" customHeight="1" x14ac:dyDescent="0.2">
      <c r="A271" s="605"/>
      <c r="D271" s="1788" t="s">
        <v>32</v>
      </c>
      <c r="E271" s="1789"/>
      <c r="F271" s="1789"/>
      <c r="G271" s="1789"/>
      <c r="H271" s="1789"/>
      <c r="I271" s="1790"/>
      <c r="J271" s="1791"/>
      <c r="K271" s="1792"/>
      <c r="L271" s="1793"/>
      <c r="M271" s="1791"/>
      <c r="N271" s="1792"/>
      <c r="O271" s="1793"/>
      <c r="P271" s="1791"/>
      <c r="Q271" s="1792"/>
      <c r="R271" s="1793"/>
      <c r="S271" s="1791"/>
      <c r="T271" s="1792"/>
      <c r="U271" s="1793"/>
      <c r="V271" s="1791"/>
      <c r="W271" s="1792"/>
      <c r="X271" s="1793"/>
      <c r="Y271" s="1791"/>
      <c r="Z271" s="1792"/>
      <c r="AA271" s="1793"/>
      <c r="AB271" s="1791"/>
      <c r="AC271" s="1792"/>
      <c r="AD271" s="1793"/>
      <c r="AE271" s="1794">
        <f>SUM(J271:AD271)</f>
        <v>0</v>
      </c>
      <c r="AF271" s="1795"/>
      <c r="AG271" s="1796"/>
      <c r="AI271" s="617"/>
      <c r="AJ271" s="618"/>
      <c r="AK271" s="618"/>
      <c r="AL271" s="618"/>
      <c r="AM271" s="618"/>
      <c r="AN271" s="618"/>
      <c r="AO271" s="618"/>
      <c r="AP271" s="619">
        <f>SUM(J271:AD271)-AE271</f>
        <v>0</v>
      </c>
      <c r="AQ271" s="18"/>
      <c r="BA271" s="617"/>
      <c r="BB271" s="618"/>
      <c r="BC271" s="618"/>
      <c r="BD271" s="618"/>
      <c r="BE271" s="618"/>
      <c r="BF271" s="618"/>
      <c r="BG271" s="618"/>
      <c r="BH271" s="629"/>
    </row>
    <row r="272" spans="1:60" s="592" customFormat="1" x14ac:dyDescent="0.2">
      <c r="A272" s="605"/>
      <c r="D272" s="1779" t="s">
        <v>27</v>
      </c>
      <c r="E272" s="1780"/>
      <c r="F272" s="1780"/>
      <c r="G272" s="1780"/>
      <c r="H272" s="1780"/>
      <c r="I272" s="1781"/>
      <c r="J272" s="1782"/>
      <c r="K272" s="1783"/>
      <c r="L272" s="1784"/>
      <c r="M272" s="1782"/>
      <c r="N272" s="1783"/>
      <c r="O272" s="1784"/>
      <c r="P272" s="1782"/>
      <c r="Q272" s="1783"/>
      <c r="R272" s="1784"/>
      <c r="S272" s="1782"/>
      <c r="T272" s="1783"/>
      <c r="U272" s="1784"/>
      <c r="V272" s="1782"/>
      <c r="W272" s="1783"/>
      <c r="X272" s="1784"/>
      <c r="Y272" s="1782"/>
      <c r="Z272" s="1783"/>
      <c r="AA272" s="1784"/>
      <c r="AB272" s="1782"/>
      <c r="AC272" s="1783"/>
      <c r="AD272" s="1784"/>
      <c r="AE272" s="1785">
        <f>SUM(J272:AD272)</f>
        <v>0</v>
      </c>
      <c r="AF272" s="1786"/>
      <c r="AG272" s="1787"/>
      <c r="AI272" s="617"/>
      <c r="AJ272" s="618"/>
      <c r="AK272" s="618"/>
      <c r="AL272" s="618"/>
      <c r="AM272" s="618"/>
      <c r="AN272" s="618"/>
      <c r="AO272" s="618"/>
      <c r="AP272" s="619">
        <f t="shared" ref="AP272:AP273" si="42">SUM(J272:AD272)-AE272</f>
        <v>0</v>
      </c>
      <c r="AQ272" s="18"/>
      <c r="BA272" s="617"/>
      <c r="BB272" s="618"/>
      <c r="BC272" s="618"/>
      <c r="BD272" s="618"/>
      <c r="BE272" s="618"/>
      <c r="BF272" s="618"/>
      <c r="BG272" s="618"/>
      <c r="BH272" s="629"/>
    </row>
    <row r="273" spans="1:63" s="592" customFormat="1" x14ac:dyDescent="0.2">
      <c r="A273" s="605"/>
      <c r="D273" s="1779" t="s">
        <v>28</v>
      </c>
      <c r="E273" s="1780"/>
      <c r="F273" s="1780"/>
      <c r="G273" s="1780"/>
      <c r="H273" s="1780"/>
      <c r="I273" s="1781"/>
      <c r="J273" s="1782"/>
      <c r="K273" s="1783"/>
      <c r="L273" s="1784"/>
      <c r="M273" s="1782"/>
      <c r="N273" s="1783"/>
      <c r="O273" s="1784"/>
      <c r="P273" s="1782"/>
      <c r="Q273" s="1783"/>
      <c r="R273" s="1784"/>
      <c r="S273" s="1782"/>
      <c r="T273" s="1783"/>
      <c r="U273" s="1784"/>
      <c r="V273" s="1782"/>
      <c r="W273" s="1783"/>
      <c r="X273" s="1784"/>
      <c r="Y273" s="1782"/>
      <c r="Z273" s="1783"/>
      <c r="AA273" s="1784"/>
      <c r="AB273" s="1782"/>
      <c r="AC273" s="1783"/>
      <c r="AD273" s="1784"/>
      <c r="AE273" s="1785">
        <f>SUM(J272:AD272)</f>
        <v>0</v>
      </c>
      <c r="AF273" s="1786"/>
      <c r="AG273" s="1787"/>
      <c r="AI273" s="617"/>
      <c r="AJ273" s="618"/>
      <c r="AK273" s="618"/>
      <c r="AL273" s="618"/>
      <c r="AM273" s="618"/>
      <c r="AN273" s="618"/>
      <c r="AO273" s="618"/>
      <c r="AP273" s="619">
        <f t="shared" si="42"/>
        <v>0</v>
      </c>
      <c r="AQ273" s="18"/>
      <c r="BA273" s="617"/>
      <c r="BB273" s="618"/>
      <c r="BC273" s="618"/>
      <c r="BD273" s="618"/>
      <c r="BE273" s="618"/>
      <c r="BF273" s="618"/>
      <c r="BG273" s="618"/>
      <c r="BH273" s="629"/>
    </row>
    <row r="274" spans="1:63" s="592" customFormat="1" x14ac:dyDescent="0.2">
      <c r="A274" s="605"/>
      <c r="D274" s="1739" t="s">
        <v>29</v>
      </c>
      <c r="E274" s="1739"/>
      <c r="F274" s="1739"/>
      <c r="G274" s="1739"/>
      <c r="H274" s="1739"/>
      <c r="I274" s="1739"/>
      <c r="J274" s="1716"/>
      <c r="K274" s="1716"/>
      <c r="L274" s="1716"/>
      <c r="M274" s="1716"/>
      <c r="N274" s="1716"/>
      <c r="O274" s="1716"/>
      <c r="P274" s="1716"/>
      <c r="Q274" s="1716"/>
      <c r="R274" s="1716"/>
      <c r="S274" s="1716"/>
      <c r="T274" s="1716"/>
      <c r="U274" s="1716"/>
      <c r="V274" s="1716"/>
      <c r="W274" s="1716"/>
      <c r="X274" s="1716"/>
      <c r="Y274" s="1716"/>
      <c r="Z274" s="1716"/>
      <c r="AA274" s="1716"/>
      <c r="AB274" s="1716"/>
      <c r="AC274" s="1716"/>
      <c r="AD274" s="1716"/>
      <c r="AE274" s="1720">
        <f>SUM(J274:AD274)</f>
        <v>0</v>
      </c>
      <c r="AF274" s="1720"/>
      <c r="AG274" s="1720"/>
      <c r="AI274" s="617"/>
      <c r="AJ274" s="618"/>
      <c r="AK274" s="618"/>
      <c r="AL274" s="618"/>
      <c r="AM274" s="618"/>
      <c r="AN274" s="618"/>
      <c r="AO274" s="618"/>
      <c r="AP274" s="619">
        <f>SUM(J274:AD274)-AE274</f>
        <v>0</v>
      </c>
      <c r="AQ274" s="18"/>
      <c r="BA274" s="617"/>
      <c r="BB274" s="618"/>
      <c r="BC274" s="618"/>
      <c r="BD274" s="618"/>
      <c r="BE274" s="618"/>
      <c r="BF274" s="618"/>
      <c r="BG274" s="618"/>
      <c r="BH274" s="629"/>
    </row>
    <row r="275" spans="1:63" s="592" customFormat="1" ht="21.75" customHeight="1" thickBot="1" x14ac:dyDescent="0.25">
      <c r="A275" s="605"/>
      <c r="D275" s="1774" t="s">
        <v>30</v>
      </c>
      <c r="E275" s="1775"/>
      <c r="F275" s="1775"/>
      <c r="G275" s="1775"/>
      <c r="H275" s="1775"/>
      <c r="I275" s="1776"/>
      <c r="J275" s="1773">
        <f>J271+J272-J273+J274</f>
        <v>0</v>
      </c>
      <c r="K275" s="1773"/>
      <c r="L275" s="1773"/>
      <c r="M275" s="1773">
        <f t="shared" ref="M275" si="43">M271+M272-M273+M274</f>
        <v>0</v>
      </c>
      <c r="N275" s="1773"/>
      <c r="O275" s="1773"/>
      <c r="P275" s="1773">
        <f t="shared" ref="P275" si="44">P271+P272-P273+P274</f>
        <v>0</v>
      </c>
      <c r="Q275" s="1773"/>
      <c r="R275" s="1773"/>
      <c r="S275" s="1773">
        <f t="shared" ref="S275" si="45">S271+S272-S273+S274</f>
        <v>0</v>
      </c>
      <c r="T275" s="1773"/>
      <c r="U275" s="1773"/>
      <c r="V275" s="1773">
        <f t="shared" ref="V275" si="46">V271+V272-V273+V274</f>
        <v>0</v>
      </c>
      <c r="W275" s="1773"/>
      <c r="X275" s="1773"/>
      <c r="Y275" s="1773">
        <f t="shared" ref="Y275" si="47">Y271+Y272-Y273+Y274</f>
        <v>0</v>
      </c>
      <c r="Z275" s="1773"/>
      <c r="AA275" s="1773"/>
      <c r="AB275" s="1773">
        <f t="shared" ref="AB275" si="48">AB271+AB272-AB273+AB274</f>
        <v>0</v>
      </c>
      <c r="AC275" s="1773"/>
      <c r="AD275" s="1773"/>
      <c r="AE275" s="1773">
        <f t="shared" ref="AE275" si="49">AE271+AE272-AE273+AE274</f>
        <v>0</v>
      </c>
      <c r="AF275" s="1773"/>
      <c r="AG275" s="1773"/>
      <c r="AI275" s="631">
        <f>J271+J272-J273+J274-J275</f>
        <v>0</v>
      </c>
      <c r="AJ275" s="672">
        <f>M271+M272-M273+M274-M275</f>
        <v>0</v>
      </c>
      <c r="AK275" s="672">
        <f>P271+P272-P273+P274-P275</f>
        <v>0</v>
      </c>
      <c r="AL275" s="672">
        <f>S271+S272-S273+S274-S275</f>
        <v>0</v>
      </c>
      <c r="AM275" s="672">
        <f>V271+V272-V273+V274-V275</f>
        <v>0</v>
      </c>
      <c r="AN275" s="672">
        <f>Y271+Y272-Y273+Y274-Y275</f>
        <v>0</v>
      </c>
      <c r="AO275" s="672">
        <f>AB271+AB272-AB273+AB274-AB275</f>
        <v>0</v>
      </c>
      <c r="AP275" s="619">
        <f>AE271+AE272-AE273+AE274-AE275</f>
        <v>0</v>
      </c>
      <c r="AQ275" s="18"/>
      <c r="BA275" s="617"/>
      <c r="BB275" s="618"/>
      <c r="BC275" s="618"/>
      <c r="BD275" s="618"/>
      <c r="BE275" s="618"/>
      <c r="BF275" s="618"/>
      <c r="BG275" s="618"/>
      <c r="BH275" s="629"/>
    </row>
    <row r="276" spans="1:63" s="592" customFormat="1" ht="15" thickBot="1" x14ac:dyDescent="0.25">
      <c r="A276" s="605"/>
      <c r="D276" s="1777" t="s">
        <v>34</v>
      </c>
      <c r="E276" s="1777"/>
      <c r="F276" s="1777"/>
      <c r="G276" s="1777"/>
      <c r="H276" s="1777"/>
      <c r="I276" s="1777"/>
      <c r="J276" s="1777"/>
      <c r="K276" s="1777"/>
      <c r="L276" s="1777"/>
      <c r="M276" s="1777"/>
      <c r="N276" s="1777"/>
      <c r="O276" s="1777"/>
      <c r="P276" s="1777"/>
      <c r="Q276" s="1777"/>
      <c r="R276" s="1777"/>
      <c r="S276" s="1777"/>
      <c r="T276" s="1777"/>
      <c r="U276" s="1777"/>
      <c r="V276" s="1777"/>
      <c r="W276" s="1777"/>
      <c r="X276" s="1777"/>
      <c r="Y276" s="1777"/>
      <c r="Z276" s="1777"/>
      <c r="AA276" s="1777"/>
      <c r="AB276" s="1777"/>
      <c r="AC276" s="1777"/>
      <c r="AD276" s="1777"/>
      <c r="AE276" s="1777"/>
      <c r="AF276" s="1777"/>
      <c r="AG276" s="1777"/>
      <c r="AH276" s="616"/>
      <c r="AI276" s="617"/>
      <c r="AJ276" s="618"/>
      <c r="AK276" s="618"/>
      <c r="AL276" s="618"/>
      <c r="AM276" s="618"/>
      <c r="AN276" s="618"/>
      <c r="AO276" s="618"/>
      <c r="AP276" s="619"/>
      <c r="AQ276" s="18"/>
      <c r="BA276" s="617"/>
      <c r="BB276" s="618"/>
      <c r="BC276" s="618"/>
      <c r="BD276" s="618"/>
      <c r="BE276" s="618"/>
      <c r="BF276" s="618"/>
      <c r="BG276" s="618"/>
      <c r="BH276" s="629"/>
    </row>
    <row r="277" spans="1:63" s="592" customFormat="1" ht="21.75" customHeight="1" x14ac:dyDescent="0.2">
      <c r="A277" s="605"/>
      <c r="D277" s="1763" t="s">
        <v>32</v>
      </c>
      <c r="E277" s="1763"/>
      <c r="F277" s="1763"/>
      <c r="G277" s="1763"/>
      <c r="H277" s="1763"/>
      <c r="I277" s="1763"/>
      <c r="J277" s="1778">
        <f>J259-J265-J271</f>
        <v>0</v>
      </c>
      <c r="K277" s="1778"/>
      <c r="L277" s="1778"/>
      <c r="M277" s="1778">
        <f>M259-M265-M271</f>
        <v>0</v>
      </c>
      <c r="N277" s="1778"/>
      <c r="O277" s="1778"/>
      <c r="P277" s="1778">
        <f>P259-P265-P271</f>
        <v>0</v>
      </c>
      <c r="Q277" s="1778"/>
      <c r="R277" s="1778"/>
      <c r="S277" s="1778">
        <f>S259-S265-S271</f>
        <v>0</v>
      </c>
      <c r="T277" s="1778"/>
      <c r="U277" s="1778"/>
      <c r="V277" s="1778">
        <f>V259-V265-V271</f>
        <v>0</v>
      </c>
      <c r="W277" s="1778"/>
      <c r="X277" s="1778"/>
      <c r="Y277" s="1778">
        <f>Y259-Y265-Y271</f>
        <v>0</v>
      </c>
      <c r="Z277" s="1778"/>
      <c r="AA277" s="1778"/>
      <c r="AB277" s="1778">
        <f>AB259-AB265-AB271</f>
        <v>0</v>
      </c>
      <c r="AC277" s="1778"/>
      <c r="AD277" s="1778"/>
      <c r="AE277" s="1778">
        <f>AE259-AE265-AE271</f>
        <v>0</v>
      </c>
      <c r="AF277" s="1778"/>
      <c r="AG277" s="1778"/>
      <c r="AI277" s="631">
        <f>J259-J265-J271-J277</f>
        <v>0</v>
      </c>
      <c r="AJ277" s="672">
        <f>M259-M265-M271-M277</f>
        <v>0</v>
      </c>
      <c r="AK277" s="672">
        <f>P259-P265-P271-P277</f>
        <v>0</v>
      </c>
      <c r="AL277" s="672">
        <f>S259-S265-S271-S277</f>
        <v>0</v>
      </c>
      <c r="AM277" s="672">
        <f>V259-V265-V271-V277</f>
        <v>0</v>
      </c>
      <c r="AN277" s="672">
        <f>Y259-Y265-Y271-Y277</f>
        <v>0</v>
      </c>
      <c r="AO277" s="672">
        <f>AB259-AB265-AB271-AB277</f>
        <v>0</v>
      </c>
      <c r="AP277" s="619">
        <f>SUM(J277:AD277)-AE277</f>
        <v>0</v>
      </c>
      <c r="AQ277" s="18"/>
      <c r="BA277" s="617"/>
      <c r="BB277" s="618"/>
      <c r="BC277" s="618"/>
      <c r="BD277" s="618"/>
      <c r="BE277" s="618"/>
      <c r="BF277" s="618"/>
      <c r="BG277" s="618"/>
      <c r="BH277" s="629"/>
    </row>
    <row r="278" spans="1:63" s="592" customFormat="1" ht="21.75" customHeight="1" thickBot="1" x14ac:dyDescent="0.25">
      <c r="A278" s="605"/>
      <c r="D278" s="1735" t="s">
        <v>30</v>
      </c>
      <c r="E278" s="1735"/>
      <c r="F278" s="1735"/>
      <c r="G278" s="1735"/>
      <c r="H278" s="1735"/>
      <c r="I278" s="1735"/>
      <c r="J278" s="1773">
        <f>J263-J269-J275</f>
        <v>0</v>
      </c>
      <c r="K278" s="1773"/>
      <c r="L278" s="1773"/>
      <c r="M278" s="1773">
        <f>M263-M269-M275</f>
        <v>0</v>
      </c>
      <c r="N278" s="1773"/>
      <c r="O278" s="1773"/>
      <c r="P278" s="1773">
        <f>P263-P269-P275</f>
        <v>0</v>
      </c>
      <c r="Q278" s="1773"/>
      <c r="R278" s="1773"/>
      <c r="S278" s="1773">
        <f>S263-S269-S275</f>
        <v>0</v>
      </c>
      <c r="T278" s="1773"/>
      <c r="U278" s="1773"/>
      <c r="V278" s="1773">
        <f>V263-V269-V275</f>
        <v>0</v>
      </c>
      <c r="W278" s="1773"/>
      <c r="X278" s="1773"/>
      <c r="Y278" s="1773">
        <f>Y263-Y269-Y275</f>
        <v>0</v>
      </c>
      <c r="Z278" s="1773"/>
      <c r="AA278" s="1773"/>
      <c r="AB278" s="1773">
        <f>AB263-AB269-AB275</f>
        <v>0</v>
      </c>
      <c r="AC278" s="1773"/>
      <c r="AD278" s="1773"/>
      <c r="AE278" s="1773">
        <f>AE263-AE269-AE275</f>
        <v>0</v>
      </c>
      <c r="AF278" s="1773"/>
      <c r="AG278" s="1773"/>
      <c r="AI278" s="620">
        <f>J263-J269-J275-J278</f>
        <v>0</v>
      </c>
      <c r="AJ278" s="621">
        <f>M263-M269-M275-M278</f>
        <v>0</v>
      </c>
      <c r="AK278" s="621">
        <f>P263-P269-P275-P278</f>
        <v>0</v>
      </c>
      <c r="AL278" s="621">
        <f>S263-S269-S275-S278</f>
        <v>0</v>
      </c>
      <c r="AM278" s="621">
        <f>V263-V269-V275-V278</f>
        <v>0</v>
      </c>
      <c r="AN278" s="621">
        <f>Y263-Y269-Y275-Y278</f>
        <v>0</v>
      </c>
      <c r="AO278" s="621">
        <f>AB263-AB269-AB275-AB278</f>
        <v>0</v>
      </c>
      <c r="AP278" s="622">
        <f>SUM(J278:AD278)-AE278</f>
        <v>0</v>
      </c>
      <c r="AQ278" s="18"/>
      <c r="BA278" s="620">
        <f>J278-BS!$G$13</f>
        <v>0</v>
      </c>
      <c r="BB278" s="621">
        <f>M278-BS!$G$14</f>
        <v>0</v>
      </c>
      <c r="BC278" s="621">
        <f>P278-BS!$G$15</f>
        <v>0</v>
      </c>
      <c r="BD278" s="621">
        <f>S278-BS!$G$16</f>
        <v>0</v>
      </c>
      <c r="BE278" s="621">
        <f>V278-BS!$G$17</f>
        <v>0</v>
      </c>
      <c r="BF278" s="621">
        <f>Y278-BS!$G$18</f>
        <v>0</v>
      </c>
      <c r="BG278" s="621">
        <f>AB278-BS!$G$19</f>
        <v>0</v>
      </c>
      <c r="BH278" s="622">
        <f>AE278-BS!$G$12</f>
        <v>0</v>
      </c>
    </row>
    <row r="279" spans="1:63" s="592" customFormat="1" ht="15" thickBot="1" x14ac:dyDescent="0.25">
      <c r="A279" s="605"/>
      <c r="D279" s="789"/>
      <c r="E279" s="789"/>
      <c r="F279" s="789"/>
      <c r="G279" s="789"/>
      <c r="AI279" s="18"/>
      <c r="AJ279" s="18"/>
      <c r="AK279" s="18"/>
      <c r="AL279" s="18"/>
      <c r="AM279" s="18"/>
      <c r="AN279" s="18"/>
      <c r="AO279" s="18"/>
      <c r="AP279" s="18"/>
      <c r="AQ279" s="18"/>
    </row>
    <row r="280" spans="1:63" s="592" customFormat="1" ht="31.5" customHeight="1" thickBot="1" x14ac:dyDescent="0.25">
      <c r="A280" s="605">
        <v>4</v>
      </c>
      <c r="D280" s="1703" t="s">
        <v>20</v>
      </c>
      <c r="E280" s="1703"/>
      <c r="F280" s="1703"/>
      <c r="G280" s="1703"/>
      <c r="H280" s="1703"/>
      <c r="I280" s="1703"/>
      <c r="J280" s="1703"/>
      <c r="K280" s="1703"/>
      <c r="L280" s="1703"/>
      <c r="M280" s="1703"/>
      <c r="N280" s="1703"/>
      <c r="O280" s="1703"/>
      <c r="P280" s="1703"/>
      <c r="Q280" s="1703"/>
      <c r="R280" s="1703"/>
      <c r="S280" s="1703" t="s">
        <v>36</v>
      </c>
      <c r="T280" s="1703"/>
      <c r="U280" s="1703"/>
      <c r="V280" s="1703"/>
      <c r="W280" s="1703"/>
      <c r="X280" s="1703"/>
      <c r="Y280" s="1703"/>
      <c r="Z280" s="1703"/>
      <c r="AA280" s="1703"/>
      <c r="AB280" s="1703"/>
      <c r="AC280" s="1703"/>
      <c r="AD280" s="1703"/>
      <c r="AE280" s="1703"/>
      <c r="AF280" s="1703"/>
      <c r="AG280" s="1703"/>
      <c r="AI280" s="18"/>
      <c r="AJ280" s="18"/>
      <c r="AK280" s="18"/>
      <c r="AL280" s="18"/>
      <c r="AM280" s="18"/>
      <c r="AN280" s="18"/>
      <c r="AO280" s="18"/>
      <c r="AP280" s="18"/>
      <c r="AQ280" s="18"/>
    </row>
    <row r="281" spans="1:63" s="592" customFormat="1" ht="31.5" customHeight="1" x14ac:dyDescent="0.2">
      <c r="A281" s="605"/>
      <c r="D281" s="1934" t="s">
        <v>37</v>
      </c>
      <c r="E281" s="1934"/>
      <c r="F281" s="1934"/>
      <c r="G281" s="1934"/>
      <c r="H281" s="1934"/>
      <c r="I281" s="1934"/>
      <c r="J281" s="1934"/>
      <c r="K281" s="1934"/>
      <c r="L281" s="1934"/>
      <c r="M281" s="1934"/>
      <c r="N281" s="1934"/>
      <c r="O281" s="1934"/>
      <c r="P281" s="1934"/>
      <c r="Q281" s="1934"/>
      <c r="R281" s="1934"/>
      <c r="S281" s="1935">
        <v>0</v>
      </c>
      <c r="T281" s="1935"/>
      <c r="U281" s="1935"/>
      <c r="V281" s="1935"/>
      <c r="W281" s="1935"/>
      <c r="X281" s="1935"/>
      <c r="Y281" s="1935"/>
      <c r="Z281" s="1935"/>
      <c r="AA281" s="1935"/>
      <c r="AB281" s="1935"/>
      <c r="AC281" s="1935"/>
      <c r="AD281" s="1935"/>
      <c r="AE281" s="1935"/>
      <c r="AF281" s="1935"/>
      <c r="AG281" s="1935"/>
      <c r="AI281" s="18"/>
      <c r="AJ281" s="18"/>
      <c r="AK281" s="18"/>
      <c r="AL281" s="18"/>
      <c r="AM281" s="18"/>
      <c r="AN281" s="18"/>
      <c r="AO281" s="18"/>
      <c r="AP281" s="18"/>
      <c r="AQ281" s="18"/>
    </row>
    <row r="282" spans="1:63" s="592" customFormat="1" ht="31.5" customHeight="1" thickBot="1" x14ac:dyDescent="0.25">
      <c r="A282" s="605"/>
      <c r="D282" s="1901" t="s">
        <v>38</v>
      </c>
      <c r="E282" s="1901"/>
      <c r="F282" s="1901"/>
      <c r="G282" s="1901"/>
      <c r="H282" s="1901"/>
      <c r="I282" s="1901"/>
      <c r="J282" s="1901"/>
      <c r="K282" s="1901"/>
      <c r="L282" s="1901"/>
      <c r="M282" s="1901"/>
      <c r="N282" s="1901"/>
      <c r="O282" s="1901"/>
      <c r="P282" s="1901"/>
      <c r="Q282" s="1901"/>
      <c r="R282" s="1901"/>
      <c r="S282" s="1817">
        <v>0</v>
      </c>
      <c r="T282" s="1817"/>
      <c r="U282" s="1817"/>
      <c r="V282" s="1817"/>
      <c r="W282" s="1817"/>
      <c r="X282" s="1817"/>
      <c r="Y282" s="1817"/>
      <c r="Z282" s="1817"/>
      <c r="AA282" s="1817"/>
      <c r="AB282" s="1817"/>
      <c r="AC282" s="1817"/>
      <c r="AD282" s="1817"/>
      <c r="AE282" s="1817"/>
      <c r="AF282" s="1817"/>
      <c r="AG282" s="1817"/>
      <c r="AI282" s="18"/>
      <c r="AJ282" s="18"/>
      <c r="AK282" s="18"/>
      <c r="AL282" s="18"/>
      <c r="AM282" s="18"/>
      <c r="AN282" s="18"/>
      <c r="AO282" s="18"/>
      <c r="AP282" s="18"/>
      <c r="AQ282" s="18"/>
    </row>
    <row r="283" spans="1:63" s="592" customFormat="1" x14ac:dyDescent="0.2">
      <c r="A283" s="605"/>
      <c r="AI283" s="18"/>
      <c r="AJ283" s="18"/>
      <c r="AK283" s="18"/>
      <c r="AL283" s="18"/>
      <c r="AM283" s="18"/>
      <c r="AN283" s="18"/>
      <c r="AO283" s="18"/>
      <c r="AP283" s="18"/>
      <c r="AQ283" s="18"/>
    </row>
    <row r="284" spans="1:63" s="592" customFormat="1" x14ac:dyDescent="0.2">
      <c r="A284" s="605"/>
      <c r="D284" s="590" t="s">
        <v>1439</v>
      </c>
      <c r="E284" s="782"/>
      <c r="F284" s="782"/>
      <c r="G284" s="782"/>
      <c r="H284" s="782"/>
      <c r="I284" s="782"/>
      <c r="J284" s="782"/>
      <c r="K284" s="782"/>
      <c r="L284" s="782"/>
      <c r="M284" s="782"/>
      <c r="N284" s="782"/>
      <c r="O284" s="782"/>
      <c r="P284" s="782"/>
      <c r="Q284" s="782"/>
      <c r="R284" s="782"/>
      <c r="S284" s="782"/>
      <c r="T284" s="782"/>
      <c r="U284" s="782"/>
      <c r="V284" s="782"/>
      <c r="W284" s="782"/>
      <c r="X284" s="782"/>
      <c r="Y284" s="782"/>
      <c r="Z284" s="782"/>
      <c r="AA284" s="782"/>
      <c r="AB284" s="782"/>
      <c r="AC284" s="782"/>
      <c r="AD284" s="782"/>
      <c r="AE284" s="782"/>
      <c r="AF284" s="782"/>
      <c r="AG284" s="782"/>
      <c r="AI284" s="18"/>
      <c r="AJ284" s="18"/>
      <c r="AK284" s="18"/>
      <c r="AL284" s="18"/>
      <c r="AM284" s="18"/>
      <c r="AN284" s="18"/>
      <c r="AO284" s="18"/>
      <c r="AP284" s="18"/>
      <c r="AQ284" s="18"/>
    </row>
    <row r="285" spans="1:63" s="592" customFormat="1" x14ac:dyDescent="0.2">
      <c r="A285" s="605"/>
      <c r="E285" s="782"/>
      <c r="F285" s="782"/>
      <c r="G285" s="782"/>
      <c r="H285" s="782"/>
      <c r="I285" s="782"/>
      <c r="J285" s="782"/>
      <c r="K285" s="782"/>
      <c r="L285" s="782"/>
      <c r="M285" s="782"/>
      <c r="N285" s="782"/>
      <c r="O285" s="782"/>
      <c r="P285" s="782"/>
      <c r="Q285" s="782"/>
      <c r="R285" s="782"/>
      <c r="S285" s="782"/>
      <c r="T285" s="782"/>
      <c r="U285" s="782"/>
      <c r="V285" s="782"/>
      <c r="W285" s="782"/>
      <c r="X285" s="782"/>
      <c r="Y285" s="782"/>
      <c r="Z285" s="782"/>
      <c r="AA285" s="782"/>
      <c r="AB285" s="782"/>
      <c r="AC285" s="782"/>
      <c r="AD285" s="782"/>
      <c r="AE285" s="782"/>
      <c r="AF285" s="782"/>
      <c r="AG285" s="782"/>
      <c r="AI285" s="18"/>
      <c r="AJ285" s="18"/>
      <c r="AK285" s="18"/>
      <c r="AL285" s="18"/>
      <c r="AM285" s="18"/>
      <c r="AN285" s="18"/>
      <c r="AO285" s="18"/>
      <c r="AP285" s="18"/>
      <c r="AQ285" s="18"/>
    </row>
    <row r="286" spans="1:63" s="592" customFormat="1" x14ac:dyDescent="0.2">
      <c r="A286" s="605"/>
      <c r="D286" s="790" t="s">
        <v>1440</v>
      </c>
      <c r="E286" s="782"/>
      <c r="F286" s="782"/>
      <c r="G286" s="782"/>
      <c r="H286" s="782"/>
      <c r="I286" s="782"/>
      <c r="J286" s="782"/>
      <c r="K286" s="782"/>
      <c r="L286" s="782"/>
      <c r="M286" s="782"/>
      <c r="N286" s="782"/>
      <c r="O286" s="782"/>
      <c r="P286" s="782"/>
      <c r="Q286" s="782"/>
      <c r="R286" s="782"/>
      <c r="S286" s="782"/>
      <c r="T286" s="782"/>
      <c r="U286" s="782"/>
      <c r="V286" s="782"/>
      <c r="W286" s="782"/>
      <c r="X286" s="782"/>
      <c r="Y286" s="782"/>
      <c r="Z286" s="782"/>
      <c r="AA286" s="782"/>
      <c r="AB286" s="782"/>
      <c r="AC286" s="782"/>
      <c r="AD286" s="782"/>
      <c r="AE286" s="782"/>
      <c r="AF286" s="782"/>
      <c r="AG286" s="782"/>
      <c r="AI286" s="18"/>
      <c r="AJ286" s="18"/>
      <c r="AK286" s="18"/>
      <c r="AL286" s="18"/>
      <c r="AM286" s="18"/>
      <c r="AN286" s="18"/>
      <c r="AO286" s="18"/>
      <c r="AP286" s="18"/>
      <c r="AQ286" s="18"/>
    </row>
    <row r="287" spans="1:63" s="592" customFormat="1" ht="15" thickBot="1" x14ac:dyDescent="0.25">
      <c r="A287" s="605"/>
      <c r="D287" s="796"/>
      <c r="E287" s="782"/>
      <c r="F287" s="782"/>
      <c r="G287" s="782"/>
      <c r="H287" s="782"/>
      <c r="I287" s="782"/>
      <c r="J287" s="782"/>
      <c r="K287" s="782"/>
      <c r="L287" s="782"/>
      <c r="M287" s="782"/>
      <c r="N287" s="782"/>
      <c r="O287" s="782"/>
      <c r="P287" s="782"/>
      <c r="Q287" s="782"/>
      <c r="R287" s="782"/>
      <c r="S287" s="782"/>
      <c r="T287" s="782"/>
      <c r="U287" s="782"/>
      <c r="V287" s="782"/>
      <c r="W287" s="782"/>
      <c r="X287" s="782"/>
      <c r="Y287" s="782"/>
      <c r="Z287" s="782"/>
      <c r="AA287" s="782"/>
      <c r="AB287" s="782"/>
      <c r="AC287" s="782"/>
      <c r="AD287" s="782"/>
      <c r="AE287" s="782"/>
      <c r="AF287" s="782"/>
      <c r="AG287" s="782"/>
      <c r="AI287" s="1507" t="s">
        <v>1056</v>
      </c>
      <c r="AJ287" s="1507"/>
      <c r="AK287" s="1507"/>
      <c r="AL287" s="1507"/>
      <c r="AM287" s="1507"/>
      <c r="AN287" s="1507"/>
      <c r="AO287" s="1507"/>
      <c r="AP287" s="1507"/>
      <c r="AQ287" s="1507"/>
      <c r="AR287" s="618"/>
      <c r="AS287" s="1507" t="s">
        <v>1057</v>
      </c>
      <c r="AT287" s="1507"/>
      <c r="AU287" s="1507"/>
      <c r="AV287" s="1507"/>
      <c r="AW287" s="1507"/>
      <c r="AX287" s="1507"/>
      <c r="AY287" s="1507"/>
      <c r="AZ287" s="1507"/>
      <c r="BA287" s="1507"/>
      <c r="BB287" s="618"/>
      <c r="BC287" s="1507" t="s">
        <v>1058</v>
      </c>
      <c r="BD287" s="1507"/>
      <c r="BE287" s="1507"/>
      <c r="BF287" s="1507"/>
      <c r="BG287" s="1507"/>
      <c r="BH287" s="1507"/>
      <c r="BI287" s="1507"/>
      <c r="BJ287" s="1507"/>
      <c r="BK287" s="1507"/>
    </row>
    <row r="288" spans="1:63" s="592" customFormat="1" ht="15.75" customHeight="1" thickBot="1" x14ac:dyDescent="0.25">
      <c r="A288" s="605" t="s">
        <v>1441</v>
      </c>
      <c r="D288" s="1767" t="s">
        <v>40</v>
      </c>
      <c r="E288" s="1768"/>
      <c r="F288" s="1768"/>
      <c r="G288" s="1769"/>
      <c r="H288" s="1703" t="s">
        <v>2</v>
      </c>
      <c r="I288" s="1703"/>
      <c r="J288" s="1703"/>
      <c r="K288" s="1703"/>
      <c r="L288" s="1703"/>
      <c r="M288" s="1703"/>
      <c r="N288" s="1703"/>
      <c r="O288" s="1703"/>
      <c r="P288" s="1703"/>
      <c r="Q288" s="1703"/>
      <c r="R288" s="1703"/>
      <c r="S288" s="1703"/>
      <c r="T288" s="1703"/>
      <c r="U288" s="1703"/>
      <c r="V288" s="1703"/>
      <c r="W288" s="1703"/>
      <c r="X288" s="1703"/>
      <c r="Y288" s="1703"/>
      <c r="Z288" s="1703"/>
      <c r="AA288" s="1703"/>
      <c r="AB288" s="1703"/>
      <c r="AC288" s="1703"/>
      <c r="AD288" s="1703"/>
      <c r="AE288" s="1703"/>
      <c r="AF288" s="1703"/>
      <c r="AG288" s="1703"/>
      <c r="AH288" s="1703"/>
      <c r="AI288" s="18"/>
      <c r="AJ288" s="18"/>
      <c r="AK288" s="18"/>
      <c r="AL288" s="18"/>
      <c r="AM288" s="18"/>
      <c r="AN288" s="18"/>
      <c r="AO288" s="18"/>
      <c r="AP288" s="18"/>
      <c r="AQ288" s="18"/>
    </row>
    <row r="289" spans="1:63" s="592" customFormat="1" ht="55.5" customHeight="1" thickTop="1" thickBot="1" x14ac:dyDescent="0.25">
      <c r="A289" s="605"/>
      <c r="D289" s="1770"/>
      <c r="E289" s="1771"/>
      <c r="F289" s="1771"/>
      <c r="G289" s="1772"/>
      <c r="H289" s="1704" t="s">
        <v>41</v>
      </c>
      <c r="I289" s="1704"/>
      <c r="J289" s="1704"/>
      <c r="K289" s="1704" t="s">
        <v>42</v>
      </c>
      <c r="L289" s="1704"/>
      <c r="M289" s="1704"/>
      <c r="N289" s="1704" t="s">
        <v>43</v>
      </c>
      <c r="O289" s="1704"/>
      <c r="P289" s="1704"/>
      <c r="Q289" s="1704" t="s">
        <v>1442</v>
      </c>
      <c r="R289" s="1704"/>
      <c r="S289" s="1704"/>
      <c r="T289" s="1704" t="s">
        <v>44</v>
      </c>
      <c r="U289" s="1704"/>
      <c r="V289" s="1704"/>
      <c r="W289" s="1704" t="s">
        <v>45</v>
      </c>
      <c r="X289" s="1704"/>
      <c r="Y289" s="1704"/>
      <c r="Z289" s="1704" t="s">
        <v>445</v>
      </c>
      <c r="AA289" s="1704"/>
      <c r="AB289" s="1704"/>
      <c r="AC289" s="1704" t="s">
        <v>46</v>
      </c>
      <c r="AD289" s="1704"/>
      <c r="AE289" s="1704"/>
      <c r="AF289" s="1704" t="s">
        <v>14</v>
      </c>
      <c r="AG289" s="1704"/>
      <c r="AH289" s="1704"/>
      <c r="AI289" s="958" t="s">
        <v>41</v>
      </c>
      <c r="AJ289" s="780" t="s">
        <v>42</v>
      </c>
      <c r="AK289" s="780" t="s">
        <v>43</v>
      </c>
      <c r="AL289" s="780" t="s">
        <v>444</v>
      </c>
      <c r="AM289" s="780" t="s">
        <v>44</v>
      </c>
      <c r="AN289" s="780" t="s">
        <v>45</v>
      </c>
      <c r="AO289" s="780" t="s">
        <v>445</v>
      </c>
      <c r="AP289" s="780" t="s">
        <v>46</v>
      </c>
      <c r="AQ289" s="780" t="s">
        <v>14</v>
      </c>
      <c r="AS289" s="780" t="s">
        <v>41</v>
      </c>
      <c r="AT289" s="780" t="s">
        <v>42</v>
      </c>
      <c r="AU289" s="780" t="s">
        <v>43</v>
      </c>
      <c r="AV289" s="780" t="s">
        <v>444</v>
      </c>
      <c r="AW289" s="780" t="s">
        <v>44</v>
      </c>
      <c r="AX289" s="780" t="s">
        <v>45</v>
      </c>
      <c r="AY289" s="780" t="s">
        <v>445</v>
      </c>
      <c r="AZ289" s="780" t="s">
        <v>46</v>
      </c>
      <c r="BA289" s="780" t="s">
        <v>14</v>
      </c>
      <c r="BC289" s="780" t="s">
        <v>41</v>
      </c>
      <c r="BD289" s="780" t="s">
        <v>42</v>
      </c>
      <c r="BE289" s="780" t="s">
        <v>43</v>
      </c>
      <c r="BF289" s="780" t="s">
        <v>444</v>
      </c>
      <c r="BG289" s="780" t="s">
        <v>44</v>
      </c>
      <c r="BH289" s="780" t="s">
        <v>45</v>
      </c>
      <c r="BI289" s="780" t="s">
        <v>445</v>
      </c>
      <c r="BJ289" s="780" t="s">
        <v>46</v>
      </c>
      <c r="BK289" s="780" t="s">
        <v>14</v>
      </c>
    </row>
    <row r="290" spans="1:63" s="592" customFormat="1" ht="15.75" customHeight="1" thickBot="1" x14ac:dyDescent="0.25">
      <c r="A290" s="605"/>
      <c r="D290" s="1760" t="s">
        <v>25</v>
      </c>
      <c r="E290" s="1761"/>
      <c r="F290" s="1761"/>
      <c r="G290" s="1761"/>
      <c r="H290" s="1761"/>
      <c r="I290" s="1761"/>
      <c r="J290" s="1761"/>
      <c r="K290" s="1761"/>
      <c r="L290" s="1761"/>
      <c r="M290" s="1761"/>
      <c r="N290" s="1761"/>
      <c r="O290" s="1761"/>
      <c r="P290" s="1761"/>
      <c r="Q290" s="1761"/>
      <c r="R290" s="1761"/>
      <c r="S290" s="1761"/>
      <c r="T290" s="1761"/>
      <c r="U290" s="1761"/>
      <c r="V290" s="1761"/>
      <c r="W290" s="1761"/>
      <c r="X290" s="1761"/>
      <c r="Y290" s="1761"/>
      <c r="Z290" s="1761"/>
      <c r="AA290" s="1761"/>
      <c r="AB290" s="1761"/>
      <c r="AC290" s="1761"/>
      <c r="AD290" s="1761"/>
      <c r="AE290" s="1761"/>
      <c r="AF290" s="1761"/>
      <c r="AG290" s="1761"/>
      <c r="AH290" s="1762"/>
      <c r="AI290" s="624"/>
      <c r="AJ290" s="624"/>
      <c r="AK290" s="624"/>
      <c r="AL290" s="624"/>
      <c r="AM290" s="624"/>
      <c r="AN290" s="624"/>
      <c r="AO290" s="624"/>
      <c r="AP290" s="624"/>
      <c r="AQ290" s="628"/>
      <c r="AS290" s="623"/>
      <c r="AT290" s="624"/>
      <c r="AU290" s="624"/>
      <c r="AV290" s="624"/>
      <c r="AW290" s="624"/>
      <c r="AX290" s="624"/>
      <c r="AY290" s="624"/>
      <c r="AZ290" s="624"/>
      <c r="BA290" s="628"/>
      <c r="BC290" s="623"/>
      <c r="BD290" s="624"/>
      <c r="BE290" s="624"/>
      <c r="BF290" s="624"/>
      <c r="BG290" s="624"/>
      <c r="BH290" s="624"/>
      <c r="BI290" s="624"/>
      <c r="BJ290" s="624"/>
      <c r="BK290" s="628"/>
    </row>
    <row r="291" spans="1:63" s="592" customFormat="1" ht="21.75" customHeight="1" x14ac:dyDescent="0.2">
      <c r="A291" s="605"/>
      <c r="D291" s="1765" t="s">
        <v>26</v>
      </c>
      <c r="E291" s="1765"/>
      <c r="F291" s="1765"/>
      <c r="G291" s="1765"/>
      <c r="H291" s="1740">
        <v>298745</v>
      </c>
      <c r="I291" s="1740"/>
      <c r="J291" s="1740"/>
      <c r="K291" s="1766">
        <v>1093706</v>
      </c>
      <c r="L291" s="1766"/>
      <c r="M291" s="1766"/>
      <c r="N291" s="1766"/>
      <c r="O291" s="1766"/>
      <c r="P291" s="1766"/>
      <c r="Q291" s="1766"/>
      <c r="R291" s="1766"/>
      <c r="S291" s="1766"/>
      <c r="T291" s="1766"/>
      <c r="U291" s="1766"/>
      <c r="V291" s="1766"/>
      <c r="W291" s="1766">
        <v>145447</v>
      </c>
      <c r="X291" s="1766"/>
      <c r="Y291" s="1766"/>
      <c r="Z291" s="1766"/>
      <c r="AA291" s="1766"/>
      <c r="AB291" s="1766"/>
      <c r="AC291" s="1766"/>
      <c r="AD291" s="1766"/>
      <c r="AE291" s="1766"/>
      <c r="AF291" s="1759">
        <f>SUM(H291:AE291)</f>
        <v>1537898</v>
      </c>
      <c r="AG291" s="1759"/>
      <c r="AH291" s="1759"/>
      <c r="AI291" s="618"/>
      <c r="AJ291" s="618"/>
      <c r="AK291" s="618"/>
      <c r="AL291" s="618"/>
      <c r="AM291" s="618"/>
      <c r="AN291" s="618"/>
      <c r="AO291" s="618"/>
      <c r="AP291" s="618"/>
      <c r="AQ291" s="619">
        <f>SUM(H291:AE291)-AF291</f>
        <v>0</v>
      </c>
      <c r="AS291" s="631">
        <f>H291-H320</f>
        <v>0</v>
      </c>
      <c r="AT291" s="672">
        <f>K291-K320</f>
        <v>0</v>
      </c>
      <c r="AU291" s="672">
        <f>N291-N320</f>
        <v>0</v>
      </c>
      <c r="AV291" s="672">
        <f>Q291-Q320</f>
        <v>0</v>
      </c>
      <c r="AW291" s="672">
        <f>T291-T320</f>
        <v>0</v>
      </c>
      <c r="AX291" s="672">
        <f>W291-W320</f>
        <v>0</v>
      </c>
      <c r="AY291" s="672">
        <f>Z291-Z320</f>
        <v>0</v>
      </c>
      <c r="AZ291" s="672">
        <f>AC291-AC320</f>
        <v>0</v>
      </c>
      <c r="BA291" s="619">
        <f>AF291-AF320</f>
        <v>0</v>
      </c>
      <c r="BC291" s="617"/>
      <c r="BD291" s="618"/>
      <c r="BE291" s="618"/>
      <c r="BF291" s="618"/>
      <c r="BG291" s="618"/>
      <c r="BH291" s="618"/>
      <c r="BI291" s="618"/>
      <c r="BJ291" s="618"/>
      <c r="BK291" s="629"/>
    </row>
    <row r="292" spans="1:63" s="592" customFormat="1" x14ac:dyDescent="0.2">
      <c r="A292" s="605"/>
      <c r="D292" s="1739" t="s">
        <v>27</v>
      </c>
      <c r="E292" s="1739"/>
      <c r="F292" s="1739"/>
      <c r="G292" s="1739"/>
      <c r="H292" s="1702"/>
      <c r="I292" s="1702"/>
      <c r="J292" s="1702"/>
      <c r="K292" s="1734">
        <v>3375</v>
      </c>
      <c r="L292" s="1734"/>
      <c r="M292" s="1734"/>
      <c r="N292" s="1734"/>
      <c r="O292" s="1734"/>
      <c r="P292" s="1734"/>
      <c r="Q292" s="1734"/>
      <c r="R292" s="1734"/>
      <c r="S292" s="1734"/>
      <c r="T292" s="1734"/>
      <c r="U292" s="1734"/>
      <c r="V292" s="1734"/>
      <c r="W292" s="1734">
        <v>20342</v>
      </c>
      <c r="X292" s="1734"/>
      <c r="Y292" s="1734"/>
      <c r="Z292" s="1734">
        <v>4433</v>
      </c>
      <c r="AA292" s="1734"/>
      <c r="AB292" s="1734"/>
      <c r="AC292" s="1734"/>
      <c r="AD292" s="1734"/>
      <c r="AE292" s="1734"/>
      <c r="AF292" s="1720">
        <f>SUM(H292:AE292)</f>
        <v>28150</v>
      </c>
      <c r="AG292" s="1720"/>
      <c r="AH292" s="1720"/>
      <c r="AI292" s="618"/>
      <c r="AJ292" s="618"/>
      <c r="AK292" s="618"/>
      <c r="AL292" s="618"/>
      <c r="AM292" s="618"/>
      <c r="AN292" s="618"/>
      <c r="AO292" s="618"/>
      <c r="AP292" s="618"/>
      <c r="AQ292" s="619">
        <f t="shared" ref="AQ292:AQ293" si="50">SUM(H292:AE292)-AF292</f>
        <v>0</v>
      </c>
      <c r="AS292" s="617"/>
      <c r="AT292" s="618"/>
      <c r="AU292" s="618"/>
      <c r="AV292" s="618"/>
      <c r="AW292" s="618"/>
      <c r="AX292" s="618"/>
      <c r="AY292" s="618"/>
      <c r="AZ292" s="618"/>
      <c r="BA292" s="629"/>
      <c r="BC292" s="617"/>
      <c r="BD292" s="618"/>
      <c r="BE292" s="618"/>
      <c r="BF292" s="618"/>
      <c r="BG292" s="618"/>
      <c r="BH292" s="618"/>
      <c r="BI292" s="618"/>
      <c r="BJ292" s="618"/>
      <c r="BK292" s="629"/>
    </row>
    <row r="293" spans="1:63" s="592" customFormat="1" x14ac:dyDescent="0.2">
      <c r="A293" s="605"/>
      <c r="D293" s="1739" t="s">
        <v>28</v>
      </c>
      <c r="E293" s="1739"/>
      <c r="F293" s="1739"/>
      <c r="G293" s="1739"/>
      <c r="H293" s="1702"/>
      <c r="I293" s="1702"/>
      <c r="J293" s="1702"/>
      <c r="K293" s="1734"/>
      <c r="L293" s="1734"/>
      <c r="M293" s="1734"/>
      <c r="N293" s="1734"/>
      <c r="O293" s="1734"/>
      <c r="P293" s="1734"/>
      <c r="Q293" s="1734"/>
      <c r="R293" s="1734"/>
      <c r="S293" s="1734"/>
      <c r="T293" s="1734"/>
      <c r="U293" s="1734"/>
      <c r="V293" s="1734"/>
      <c r="W293" s="1734">
        <v>20046</v>
      </c>
      <c r="X293" s="1734"/>
      <c r="Y293" s="1734"/>
      <c r="Z293" s="1734"/>
      <c r="AA293" s="1734"/>
      <c r="AB293" s="1734"/>
      <c r="AC293" s="1734"/>
      <c r="AD293" s="1734"/>
      <c r="AE293" s="1734"/>
      <c r="AF293" s="1720">
        <f>SUM(H293:AE293)</f>
        <v>20046</v>
      </c>
      <c r="AG293" s="1720"/>
      <c r="AH293" s="1720"/>
      <c r="AI293" s="618"/>
      <c r="AJ293" s="618"/>
      <c r="AK293" s="618"/>
      <c r="AL293" s="618"/>
      <c r="AM293" s="618"/>
      <c r="AN293" s="618"/>
      <c r="AO293" s="618"/>
      <c r="AP293" s="618"/>
      <c r="AQ293" s="619">
        <f t="shared" si="50"/>
        <v>0</v>
      </c>
      <c r="AS293" s="617"/>
      <c r="AT293" s="618"/>
      <c r="AU293" s="618"/>
      <c r="AV293" s="618"/>
      <c r="AW293" s="618"/>
      <c r="AX293" s="618"/>
      <c r="AY293" s="618"/>
      <c r="AZ293" s="618"/>
      <c r="BA293" s="629"/>
      <c r="BC293" s="617"/>
      <c r="BD293" s="618"/>
      <c r="BE293" s="618"/>
      <c r="BF293" s="618"/>
      <c r="BG293" s="618"/>
      <c r="BH293" s="618"/>
      <c r="BI293" s="618"/>
      <c r="BJ293" s="618"/>
      <c r="BK293" s="629"/>
    </row>
    <row r="294" spans="1:63" s="592" customFormat="1" x14ac:dyDescent="0.2">
      <c r="A294" s="605"/>
      <c r="D294" s="1739" t="s">
        <v>29</v>
      </c>
      <c r="E294" s="1739"/>
      <c r="F294" s="1739"/>
      <c r="G294" s="1739"/>
      <c r="H294" s="1702"/>
      <c r="I294" s="1702"/>
      <c r="J294" s="1702"/>
      <c r="K294" s="1734"/>
      <c r="L294" s="1734"/>
      <c r="M294" s="1734"/>
      <c r="N294" s="1734"/>
      <c r="O294" s="1734"/>
      <c r="P294" s="1734"/>
      <c r="Q294" s="1734"/>
      <c r="R294" s="1734"/>
      <c r="S294" s="1734"/>
      <c r="T294" s="1734"/>
      <c r="U294" s="1734"/>
      <c r="V294" s="1734"/>
      <c r="W294" s="1734"/>
      <c r="X294" s="1734"/>
      <c r="Y294" s="1734"/>
      <c r="Z294" s="1734"/>
      <c r="AA294" s="1734"/>
      <c r="AB294" s="1734"/>
      <c r="AC294" s="1734"/>
      <c r="AD294" s="1734"/>
      <c r="AE294" s="1734"/>
      <c r="AF294" s="1720">
        <f>SUM(H294:AE294)</f>
        <v>0</v>
      </c>
      <c r="AG294" s="1720"/>
      <c r="AH294" s="1720"/>
      <c r="AI294" s="618"/>
      <c r="AJ294" s="618"/>
      <c r="AK294" s="618"/>
      <c r="AL294" s="618"/>
      <c r="AM294" s="618"/>
      <c r="AN294" s="618"/>
      <c r="AO294" s="618"/>
      <c r="AP294" s="618"/>
      <c r="AQ294" s="619">
        <f>SUM(H294:AE294)-AF294</f>
        <v>0</v>
      </c>
      <c r="AS294" s="617"/>
      <c r="AT294" s="618"/>
      <c r="AU294" s="618"/>
      <c r="AV294" s="618"/>
      <c r="AW294" s="618"/>
      <c r="AX294" s="618"/>
      <c r="AY294" s="618"/>
      <c r="AZ294" s="618"/>
      <c r="BA294" s="629"/>
      <c r="BC294" s="617"/>
      <c r="BD294" s="618"/>
      <c r="BE294" s="618"/>
      <c r="BF294" s="618"/>
      <c r="BG294" s="618"/>
      <c r="BH294" s="618"/>
      <c r="BI294" s="618"/>
      <c r="BJ294" s="618"/>
      <c r="BK294" s="629"/>
    </row>
    <row r="295" spans="1:63" s="592" customFormat="1" ht="22.5" customHeight="1" thickBot="1" x14ac:dyDescent="0.25">
      <c r="A295" s="605"/>
      <c r="D295" s="1735" t="s">
        <v>30</v>
      </c>
      <c r="E295" s="1735"/>
      <c r="F295" s="1735"/>
      <c r="G295" s="1735"/>
      <c r="H295" s="1736">
        <f>H291+H292-H293+H294</f>
        <v>298745</v>
      </c>
      <c r="I295" s="1736"/>
      <c r="J295" s="1736"/>
      <c r="K295" s="1736">
        <v>1097080</v>
      </c>
      <c r="L295" s="1736"/>
      <c r="M295" s="1736"/>
      <c r="N295" s="1736">
        <f t="shared" ref="N295" si="51">N291+N292-N293+N294</f>
        <v>0</v>
      </c>
      <c r="O295" s="1736"/>
      <c r="P295" s="1736"/>
      <c r="Q295" s="1736">
        <f t="shared" ref="Q295" si="52">Q291+Q292-Q293+Q294</f>
        <v>0</v>
      </c>
      <c r="R295" s="1736"/>
      <c r="S295" s="1736"/>
      <c r="T295" s="1736">
        <f t="shared" ref="T295" si="53">T291+T292-T293+T294</f>
        <v>0</v>
      </c>
      <c r="U295" s="1736"/>
      <c r="V295" s="1736"/>
      <c r="W295" s="1736">
        <f t="shared" ref="W295" si="54">W291+W292-W293+W294</f>
        <v>145743</v>
      </c>
      <c r="X295" s="1736"/>
      <c r="Y295" s="1736"/>
      <c r="Z295" s="1736">
        <f t="shared" ref="Z295" si="55">Z291+Z292-Z293+Z294</f>
        <v>4433</v>
      </c>
      <c r="AA295" s="1736"/>
      <c r="AB295" s="1736"/>
      <c r="AC295" s="1736">
        <f t="shared" ref="AC295" si="56">AC291+AC292-AC293+AC294</f>
        <v>0</v>
      </c>
      <c r="AD295" s="1736"/>
      <c r="AE295" s="1736"/>
      <c r="AF295" s="1736">
        <f t="shared" ref="AF295" si="57">AF291+AF292-AF293+AF294</f>
        <v>1546002</v>
      </c>
      <c r="AG295" s="1736"/>
      <c r="AH295" s="1736"/>
      <c r="AI295" s="672">
        <f>H291+H292-H293+H294-H295</f>
        <v>0</v>
      </c>
      <c r="AJ295" s="672">
        <f>K291+K292-K293+K294-K295</f>
        <v>1</v>
      </c>
      <c r="AK295" s="672">
        <f>N291+N292-N293+N294-N295</f>
        <v>0</v>
      </c>
      <c r="AL295" s="672">
        <f>Q291+Q292-Q293+Q294-Q295</f>
        <v>0</v>
      </c>
      <c r="AM295" s="672">
        <f>T291+T292-T293+T294-T294</f>
        <v>0</v>
      </c>
      <c r="AN295" s="672">
        <f>W291+W292-W293+W294-W295</f>
        <v>0</v>
      </c>
      <c r="AO295" s="672">
        <f>Z291+Z292-Z293+Z294-Z295</f>
        <v>0</v>
      </c>
      <c r="AP295" s="672">
        <f>AC291+AC292-AC293+AC294-AC295</f>
        <v>0</v>
      </c>
      <c r="AQ295" s="619">
        <f>AF291+AF292-AF293+AF294-AF295</f>
        <v>0</v>
      </c>
      <c r="AS295" s="617"/>
      <c r="AT295" s="618"/>
      <c r="AU295" s="618"/>
      <c r="AV295" s="618"/>
      <c r="AW295" s="618"/>
      <c r="AX295" s="618"/>
      <c r="AY295" s="618"/>
      <c r="AZ295" s="618"/>
      <c r="BA295" s="629"/>
      <c r="BC295" s="631">
        <f>H295-BS!$D$21</f>
        <v>0</v>
      </c>
      <c r="BD295" s="672">
        <f>K295-BS!$D$22</f>
        <v>-1.0400000000372529</v>
      </c>
      <c r="BE295" s="672">
        <f>N295-BS!$D$23</f>
        <v>-145743</v>
      </c>
      <c r="BF295" s="672">
        <f>Q295-BS!$D$24</f>
        <v>0</v>
      </c>
      <c r="BG295" s="672">
        <f>T295-BS!$D$25</f>
        <v>0</v>
      </c>
      <c r="BH295" s="672">
        <f>W295-BS!$D$26</f>
        <v>145743</v>
      </c>
      <c r="BI295" s="672">
        <f>Z295-BS!$D$27</f>
        <v>1</v>
      </c>
      <c r="BJ295" s="672">
        <f>AC295-BS!$D$28</f>
        <v>0</v>
      </c>
      <c r="BK295" s="619">
        <f>AF295-BS!$D$20</f>
        <v>0.9599999999627471</v>
      </c>
    </row>
    <row r="296" spans="1:63" s="592" customFormat="1" ht="15.75" customHeight="1" thickBot="1" x14ac:dyDescent="0.25">
      <c r="A296" s="605"/>
      <c r="D296" s="1760" t="s">
        <v>31</v>
      </c>
      <c r="E296" s="1761"/>
      <c r="F296" s="1761"/>
      <c r="G296" s="1761"/>
      <c r="H296" s="1761"/>
      <c r="I296" s="1761"/>
      <c r="J296" s="1761"/>
      <c r="K296" s="1761"/>
      <c r="L296" s="1761"/>
      <c r="M296" s="1761"/>
      <c r="N296" s="1761"/>
      <c r="O296" s="1761"/>
      <c r="P296" s="1761"/>
      <c r="Q296" s="1761"/>
      <c r="R296" s="1761"/>
      <c r="S296" s="1761"/>
      <c r="T296" s="1761"/>
      <c r="U296" s="1761"/>
      <c r="V296" s="1761"/>
      <c r="W296" s="1761"/>
      <c r="X296" s="1761"/>
      <c r="Y296" s="1761"/>
      <c r="Z296" s="1761"/>
      <c r="AA296" s="1761"/>
      <c r="AB296" s="1761"/>
      <c r="AC296" s="1761"/>
      <c r="AD296" s="1761"/>
      <c r="AE296" s="1761"/>
      <c r="AF296" s="1761"/>
      <c r="AG296" s="1761"/>
      <c r="AH296" s="1762"/>
      <c r="AI296" s="618"/>
      <c r="AJ296" s="618"/>
      <c r="AK296" s="618"/>
      <c r="AL296" s="618"/>
      <c r="AM296" s="618"/>
      <c r="AN296" s="618"/>
      <c r="AO296" s="618"/>
      <c r="AP296" s="618"/>
      <c r="AQ296" s="619"/>
      <c r="AS296" s="617"/>
      <c r="AT296" s="618"/>
      <c r="AU296" s="618"/>
      <c r="AV296" s="618"/>
      <c r="AW296" s="618"/>
      <c r="AX296" s="618"/>
      <c r="AY296" s="618"/>
      <c r="AZ296" s="618"/>
      <c r="BA296" s="629"/>
      <c r="BC296" s="617"/>
      <c r="BD296" s="618"/>
      <c r="BE296" s="618"/>
      <c r="BF296" s="618"/>
      <c r="BG296" s="618"/>
      <c r="BH296" s="618"/>
      <c r="BI296" s="618"/>
      <c r="BJ296" s="618"/>
      <c r="BK296" s="629"/>
    </row>
    <row r="297" spans="1:63" s="592" customFormat="1" ht="22.5" customHeight="1" x14ac:dyDescent="0.2">
      <c r="A297" s="605"/>
      <c r="D297" s="1765" t="s">
        <v>32</v>
      </c>
      <c r="E297" s="1765"/>
      <c r="F297" s="1765"/>
      <c r="G297" s="1765"/>
      <c r="H297" s="1740"/>
      <c r="I297" s="1740"/>
      <c r="J297" s="1740"/>
      <c r="K297" s="1766">
        <v>168609</v>
      </c>
      <c r="L297" s="1766"/>
      <c r="M297" s="1766"/>
      <c r="N297" s="1766"/>
      <c r="O297" s="1766"/>
      <c r="P297" s="1766"/>
      <c r="Q297" s="1766"/>
      <c r="R297" s="1766"/>
      <c r="S297" s="1766"/>
      <c r="T297" s="1766"/>
      <c r="U297" s="1766"/>
      <c r="V297" s="1766"/>
      <c r="W297" s="1766">
        <v>56698</v>
      </c>
      <c r="X297" s="1766"/>
      <c r="Y297" s="1766"/>
      <c r="Z297" s="1766"/>
      <c r="AA297" s="1766"/>
      <c r="AB297" s="1766"/>
      <c r="AC297" s="1766"/>
      <c r="AD297" s="1766"/>
      <c r="AE297" s="1766"/>
      <c r="AF297" s="1759">
        <f>SUM(H297:AE297)</f>
        <v>225307</v>
      </c>
      <c r="AG297" s="1759"/>
      <c r="AH297" s="1759"/>
      <c r="AI297" s="618"/>
      <c r="AJ297" s="618"/>
      <c r="AK297" s="618"/>
      <c r="AL297" s="618"/>
      <c r="AM297" s="618"/>
      <c r="AN297" s="618"/>
      <c r="AO297" s="618"/>
      <c r="AP297" s="618"/>
      <c r="AQ297" s="619">
        <f>SUM(H297:AE297)-AF297</f>
        <v>0</v>
      </c>
      <c r="AS297" s="631">
        <f>H297-H326</f>
        <v>0</v>
      </c>
      <c r="AT297" s="672">
        <f>K297-K326</f>
        <v>0</v>
      </c>
      <c r="AU297" s="672">
        <f>N297-N326</f>
        <v>0</v>
      </c>
      <c r="AV297" s="672">
        <f>Q297-Q326</f>
        <v>0</v>
      </c>
      <c r="AW297" s="672">
        <f>T297-T326</f>
        <v>0</v>
      </c>
      <c r="AX297" s="672">
        <f>W297-W326</f>
        <v>1</v>
      </c>
      <c r="AY297" s="672">
        <f>Z297-Z326</f>
        <v>0</v>
      </c>
      <c r="AZ297" s="672">
        <f>AC297-AC326</f>
        <v>0</v>
      </c>
      <c r="BA297" s="619">
        <f>AF297-AF326</f>
        <v>1</v>
      </c>
      <c r="BC297" s="617"/>
      <c r="BD297" s="618"/>
      <c r="BE297" s="618"/>
      <c r="BF297" s="618"/>
      <c r="BG297" s="618"/>
      <c r="BH297" s="618"/>
      <c r="BI297" s="618"/>
      <c r="BJ297" s="618"/>
      <c r="BK297" s="629"/>
    </row>
    <row r="298" spans="1:63" s="592" customFormat="1" x14ac:dyDescent="0.2">
      <c r="A298" s="605"/>
      <c r="D298" s="1739" t="s">
        <v>27</v>
      </c>
      <c r="E298" s="1739"/>
      <c r="F298" s="1739"/>
      <c r="G298" s="1739"/>
      <c r="H298" s="1702"/>
      <c r="I298" s="1702"/>
      <c r="J298" s="1702"/>
      <c r="K298" s="1734">
        <v>54876</v>
      </c>
      <c r="L298" s="1734"/>
      <c r="M298" s="1734"/>
      <c r="N298" s="1734"/>
      <c r="O298" s="1734"/>
      <c r="P298" s="1734"/>
      <c r="Q298" s="1734"/>
      <c r="R298" s="1734"/>
      <c r="S298" s="1734"/>
      <c r="T298" s="1734"/>
      <c r="U298" s="1734"/>
      <c r="V298" s="1734"/>
      <c r="W298" s="1734">
        <v>15862</v>
      </c>
      <c r="X298" s="1734"/>
      <c r="Y298" s="1734"/>
      <c r="Z298" s="1734"/>
      <c r="AA298" s="1734"/>
      <c r="AB298" s="1734"/>
      <c r="AC298" s="1734"/>
      <c r="AD298" s="1734"/>
      <c r="AE298" s="1734"/>
      <c r="AF298" s="1720">
        <f>SUM(H298:AE298)</f>
        <v>70738</v>
      </c>
      <c r="AG298" s="1720"/>
      <c r="AH298" s="1720"/>
      <c r="AI298" s="618"/>
      <c r="AJ298" s="618"/>
      <c r="AK298" s="618"/>
      <c r="AL298" s="618"/>
      <c r="AM298" s="618"/>
      <c r="AN298" s="618"/>
      <c r="AO298" s="618"/>
      <c r="AP298" s="618"/>
      <c r="AQ298" s="619">
        <f t="shared" ref="AQ298:AQ299" si="58">SUM(H298:AE298)-AF298</f>
        <v>0</v>
      </c>
      <c r="AS298" s="617"/>
      <c r="AT298" s="618"/>
      <c r="AU298" s="618"/>
      <c r="AV298" s="618"/>
      <c r="AW298" s="618"/>
      <c r="AX298" s="618"/>
      <c r="AY298" s="618"/>
      <c r="AZ298" s="618"/>
      <c r="BA298" s="629"/>
      <c r="BC298" s="617"/>
      <c r="BD298" s="618"/>
      <c r="BE298" s="618"/>
      <c r="BF298" s="618"/>
      <c r="BG298" s="618"/>
      <c r="BH298" s="618"/>
      <c r="BI298" s="618"/>
      <c r="BJ298" s="618"/>
      <c r="BK298" s="629"/>
    </row>
    <row r="299" spans="1:63" s="592" customFormat="1" x14ac:dyDescent="0.2">
      <c r="A299" s="605"/>
      <c r="D299" s="1739" t="s">
        <v>28</v>
      </c>
      <c r="E299" s="1739"/>
      <c r="F299" s="1739"/>
      <c r="G299" s="1739"/>
      <c r="H299" s="1702"/>
      <c r="I299" s="1702"/>
      <c r="J299" s="1702"/>
      <c r="K299" s="1734"/>
      <c r="L299" s="1734"/>
      <c r="M299" s="1734"/>
      <c r="N299" s="1734"/>
      <c r="O299" s="1734"/>
      <c r="P299" s="1734"/>
      <c r="Q299" s="1734"/>
      <c r="R299" s="1734"/>
      <c r="S299" s="1734"/>
      <c r="T299" s="1734"/>
      <c r="U299" s="1734"/>
      <c r="V299" s="1734"/>
      <c r="W299" s="1734">
        <v>4800</v>
      </c>
      <c r="X299" s="1734"/>
      <c r="Y299" s="1734"/>
      <c r="Z299" s="1734"/>
      <c r="AA299" s="1734"/>
      <c r="AB299" s="1734"/>
      <c r="AC299" s="1734"/>
      <c r="AD299" s="1734"/>
      <c r="AE299" s="1734"/>
      <c r="AF299" s="1720">
        <f>SUM(H299:AE299)</f>
        <v>4800</v>
      </c>
      <c r="AG299" s="1720"/>
      <c r="AH299" s="1720"/>
      <c r="AI299" s="618"/>
      <c r="AJ299" s="618"/>
      <c r="AK299" s="618"/>
      <c r="AL299" s="618"/>
      <c r="AM299" s="618"/>
      <c r="AN299" s="618"/>
      <c r="AO299" s="618"/>
      <c r="AP299" s="618"/>
      <c r="AQ299" s="619">
        <f t="shared" si="58"/>
        <v>0</v>
      </c>
      <c r="AS299" s="617"/>
      <c r="AT299" s="618"/>
      <c r="AU299" s="618"/>
      <c r="AV299" s="618"/>
      <c r="AW299" s="618"/>
      <c r="AX299" s="618"/>
      <c r="AY299" s="618"/>
      <c r="AZ299" s="618"/>
      <c r="BA299" s="629"/>
      <c r="BC299" s="689" t="s">
        <v>1059</v>
      </c>
      <c r="BD299" s="618"/>
      <c r="BE299" s="618"/>
      <c r="BF299" s="618"/>
      <c r="BG299" s="618"/>
      <c r="BH299" s="618"/>
      <c r="BI299" s="618"/>
      <c r="BJ299" s="618"/>
      <c r="BK299" s="629"/>
    </row>
    <row r="300" spans="1:63" s="592" customFormat="1" x14ac:dyDescent="0.2">
      <c r="A300" s="605"/>
      <c r="D300" s="1739" t="s">
        <v>29</v>
      </c>
      <c r="E300" s="1739"/>
      <c r="F300" s="1739"/>
      <c r="G300" s="1739"/>
      <c r="H300" s="1702"/>
      <c r="I300" s="1702"/>
      <c r="J300" s="1702"/>
      <c r="K300" s="1734"/>
      <c r="L300" s="1734"/>
      <c r="M300" s="1734"/>
      <c r="N300" s="1734"/>
      <c r="O300" s="1734"/>
      <c r="P300" s="1734"/>
      <c r="Q300" s="1734"/>
      <c r="R300" s="1734"/>
      <c r="S300" s="1734"/>
      <c r="T300" s="1734"/>
      <c r="U300" s="1734"/>
      <c r="V300" s="1734"/>
      <c r="W300" s="1734"/>
      <c r="X300" s="1734"/>
      <c r="Y300" s="1734"/>
      <c r="Z300" s="1734"/>
      <c r="AA300" s="1734"/>
      <c r="AB300" s="1734"/>
      <c r="AC300" s="1734"/>
      <c r="AD300" s="1734"/>
      <c r="AE300" s="1734"/>
      <c r="AF300" s="1720">
        <f>SUM(H300:AE300)</f>
        <v>0</v>
      </c>
      <c r="AG300" s="1720"/>
      <c r="AH300" s="1720"/>
      <c r="AI300" s="618"/>
      <c r="AJ300" s="618"/>
      <c r="AK300" s="618"/>
      <c r="AL300" s="618"/>
      <c r="AM300" s="618"/>
      <c r="AN300" s="618"/>
      <c r="AO300" s="618"/>
      <c r="AP300" s="618"/>
      <c r="AQ300" s="619">
        <f>SUM(H300:AE300)-AF300</f>
        <v>0</v>
      </c>
      <c r="AS300" s="617"/>
      <c r="AT300" s="618"/>
      <c r="AU300" s="618"/>
      <c r="AV300" s="618"/>
      <c r="AW300" s="618"/>
      <c r="AX300" s="618"/>
      <c r="AY300" s="618"/>
      <c r="AZ300" s="618"/>
      <c r="BA300" s="629"/>
      <c r="BC300" s="617"/>
      <c r="BD300" s="618"/>
      <c r="BE300" s="618"/>
      <c r="BF300" s="618"/>
      <c r="BG300" s="618"/>
      <c r="BH300" s="618"/>
      <c r="BI300" s="618"/>
      <c r="BJ300" s="618"/>
      <c r="BK300" s="629"/>
    </row>
    <row r="301" spans="1:63" s="592" customFormat="1" ht="22.5" customHeight="1" thickBot="1" x14ac:dyDescent="0.25">
      <c r="A301" s="605"/>
      <c r="D301" s="1735" t="s">
        <v>30</v>
      </c>
      <c r="E301" s="1735"/>
      <c r="F301" s="1735"/>
      <c r="G301" s="1735"/>
      <c r="H301" s="1736">
        <f>H297+H298-H299+H300</f>
        <v>0</v>
      </c>
      <c r="I301" s="1736"/>
      <c r="J301" s="1736"/>
      <c r="K301" s="1736">
        <f t="shared" ref="K301" si="59">K297+K298-K299+K300</f>
        <v>223485</v>
      </c>
      <c r="L301" s="1736"/>
      <c r="M301" s="1736"/>
      <c r="N301" s="1736">
        <f t="shared" ref="N301" si="60">N297+N298-N299+N300</f>
        <v>0</v>
      </c>
      <c r="O301" s="1736"/>
      <c r="P301" s="1736"/>
      <c r="Q301" s="1736">
        <f t="shared" ref="Q301" si="61">Q297+Q298-Q299+Q300</f>
        <v>0</v>
      </c>
      <c r="R301" s="1736"/>
      <c r="S301" s="1736"/>
      <c r="T301" s="1736">
        <f t="shared" ref="T301" si="62">T297+T298-T299+T300</f>
        <v>0</v>
      </c>
      <c r="U301" s="1736"/>
      <c r="V301" s="1736"/>
      <c r="W301" s="1736">
        <f t="shared" ref="W301" si="63">W297+W298-W299+W300</f>
        <v>67760</v>
      </c>
      <c r="X301" s="1736"/>
      <c r="Y301" s="1736"/>
      <c r="Z301" s="1736">
        <f t="shared" ref="Z301" si="64">Z297+Z298-Z299+Z300</f>
        <v>0</v>
      </c>
      <c r="AA301" s="1736"/>
      <c r="AB301" s="1736"/>
      <c r="AC301" s="1736">
        <f t="shared" ref="AC301" si="65">AC297+AC298-AC299+AC300</f>
        <v>0</v>
      </c>
      <c r="AD301" s="1736"/>
      <c r="AE301" s="1736"/>
      <c r="AF301" s="1736">
        <f t="shared" ref="AF301" si="66">AF297+AF298-AF299+AF300</f>
        <v>291245</v>
      </c>
      <c r="AG301" s="1736"/>
      <c r="AH301" s="1736"/>
      <c r="AI301" s="672">
        <f>H297+H298-H299+H300-H301</f>
        <v>0</v>
      </c>
      <c r="AJ301" s="672">
        <f>K297+K298-K299+K300-K301</f>
        <v>0</v>
      </c>
      <c r="AK301" s="672">
        <f>N297+N298-N299+N300-N301</f>
        <v>0</v>
      </c>
      <c r="AL301" s="672">
        <f>Q297+Q298-Q299+Q300-Q301</f>
        <v>0</v>
      </c>
      <c r="AM301" s="672">
        <f>T297+T298-T299+T300-T300</f>
        <v>0</v>
      </c>
      <c r="AN301" s="672">
        <f>W297+W298-W299+W300-W301</f>
        <v>0</v>
      </c>
      <c r="AO301" s="672">
        <f>Z297+Z298-Z299+Z300-Z301</f>
        <v>0</v>
      </c>
      <c r="AP301" s="672">
        <f>AC297+AC298-AC299+AC300-AC301</f>
        <v>0</v>
      </c>
      <c r="AQ301" s="619">
        <f>AF297+AF298-AF299+AF300-AF301</f>
        <v>0</v>
      </c>
      <c r="AS301" s="617"/>
      <c r="AT301" s="618"/>
      <c r="AU301" s="618"/>
      <c r="AV301" s="618"/>
      <c r="AW301" s="618"/>
      <c r="AX301" s="618"/>
      <c r="AY301" s="618"/>
      <c r="AZ301" s="618"/>
      <c r="BA301" s="629"/>
      <c r="BC301" s="631">
        <f>H301+H307-BS!$E$21</f>
        <v>0</v>
      </c>
      <c r="BD301" s="672">
        <f>K301+K307-BS!$E$22</f>
        <v>0</v>
      </c>
      <c r="BE301" s="672">
        <f>N301+N307-BS!$E$23</f>
        <v>-67758.75</v>
      </c>
      <c r="BF301" s="672">
        <f>Q301+Q307-BS!$E$24</f>
        <v>0</v>
      </c>
      <c r="BG301" s="672">
        <f>T301+T307-BS!$E$25</f>
        <v>0</v>
      </c>
      <c r="BH301" s="672">
        <f>W301+W307-BS!$E$26</f>
        <v>67760</v>
      </c>
      <c r="BI301" s="672">
        <f>Z301+Z307-BS!$E$27</f>
        <v>0</v>
      </c>
      <c r="BJ301" s="672">
        <f>AC301+AC307-BS!$E$28</f>
        <v>0</v>
      </c>
      <c r="BK301" s="619">
        <f>AF301+AF307-BS!$E$20</f>
        <v>1.25</v>
      </c>
    </row>
    <row r="302" spans="1:63" s="592" customFormat="1" ht="15.75" customHeight="1" thickBot="1" x14ac:dyDescent="0.25">
      <c r="A302" s="605"/>
      <c r="D302" s="1760" t="s">
        <v>33</v>
      </c>
      <c r="E302" s="1761"/>
      <c r="F302" s="1761"/>
      <c r="G302" s="1761"/>
      <c r="H302" s="1761"/>
      <c r="I302" s="1761"/>
      <c r="J302" s="1761"/>
      <c r="K302" s="1761"/>
      <c r="L302" s="1761"/>
      <c r="M302" s="1761"/>
      <c r="N302" s="1761"/>
      <c r="O302" s="1761"/>
      <c r="P302" s="1761"/>
      <c r="Q302" s="1761"/>
      <c r="R302" s="1761"/>
      <c r="S302" s="1761"/>
      <c r="T302" s="1761"/>
      <c r="U302" s="1761"/>
      <c r="V302" s="1761"/>
      <c r="W302" s="1761"/>
      <c r="X302" s="1761"/>
      <c r="Y302" s="1761"/>
      <c r="Z302" s="1761"/>
      <c r="AA302" s="1761"/>
      <c r="AB302" s="1761"/>
      <c r="AC302" s="1761"/>
      <c r="AD302" s="1761"/>
      <c r="AE302" s="1761"/>
      <c r="AF302" s="1761"/>
      <c r="AG302" s="1761"/>
      <c r="AH302" s="1762"/>
      <c r="AI302" s="618"/>
      <c r="AJ302" s="618"/>
      <c r="AK302" s="618"/>
      <c r="AL302" s="618"/>
      <c r="AM302" s="618"/>
      <c r="AN302" s="618"/>
      <c r="AO302" s="618"/>
      <c r="AP302" s="618"/>
      <c r="AQ302" s="619"/>
      <c r="AS302" s="617"/>
      <c r="AT302" s="618"/>
      <c r="AU302" s="618"/>
      <c r="AV302" s="618"/>
      <c r="AW302" s="618"/>
      <c r="AX302" s="618"/>
      <c r="AY302" s="618"/>
      <c r="AZ302" s="618"/>
      <c r="BA302" s="629"/>
      <c r="BC302" s="617"/>
      <c r="BD302" s="618"/>
      <c r="BE302" s="618"/>
      <c r="BF302" s="618"/>
      <c r="BG302" s="618"/>
      <c r="BH302" s="618"/>
      <c r="BI302" s="618"/>
      <c r="BJ302" s="618"/>
      <c r="BK302" s="629"/>
    </row>
    <row r="303" spans="1:63" s="592" customFormat="1" ht="22.5" customHeight="1" x14ac:dyDescent="0.2">
      <c r="A303" s="605"/>
      <c r="D303" s="1765" t="s">
        <v>32</v>
      </c>
      <c r="E303" s="1765"/>
      <c r="F303" s="1765"/>
      <c r="G303" s="1765"/>
      <c r="H303" s="1740"/>
      <c r="I303" s="1740"/>
      <c r="J303" s="1740"/>
      <c r="K303" s="1766"/>
      <c r="L303" s="1766"/>
      <c r="M303" s="1766"/>
      <c r="N303" s="1766"/>
      <c r="O303" s="1766"/>
      <c r="P303" s="1766"/>
      <c r="Q303" s="1766"/>
      <c r="R303" s="1766"/>
      <c r="S303" s="1766"/>
      <c r="T303" s="1766"/>
      <c r="U303" s="1766"/>
      <c r="V303" s="1766"/>
      <c r="W303" s="1766"/>
      <c r="X303" s="1766"/>
      <c r="Y303" s="1766"/>
      <c r="Z303" s="1766"/>
      <c r="AA303" s="1766"/>
      <c r="AB303" s="1766"/>
      <c r="AC303" s="1766"/>
      <c r="AD303" s="1766"/>
      <c r="AE303" s="1766"/>
      <c r="AF303" s="1759">
        <f>SUM(H303:AE303)</f>
        <v>0</v>
      </c>
      <c r="AG303" s="1759"/>
      <c r="AH303" s="1759"/>
      <c r="AI303" s="618"/>
      <c r="AJ303" s="618"/>
      <c r="AK303" s="618"/>
      <c r="AL303" s="618"/>
      <c r="AM303" s="618"/>
      <c r="AN303" s="618"/>
      <c r="AO303" s="618"/>
      <c r="AP303" s="618"/>
      <c r="AQ303" s="619">
        <f>SUM(H303:AE303)-AF303</f>
        <v>0</v>
      </c>
      <c r="AS303" s="631">
        <f>H303-H332</f>
        <v>0</v>
      </c>
      <c r="AT303" s="672">
        <f>K303-K332</f>
        <v>0</v>
      </c>
      <c r="AU303" s="672">
        <f>N303-N332</f>
        <v>0</v>
      </c>
      <c r="AV303" s="672">
        <f>Q303-Q332</f>
        <v>0</v>
      </c>
      <c r="AW303" s="672">
        <f>T303-T332</f>
        <v>0</v>
      </c>
      <c r="AX303" s="672">
        <f>W303-W332</f>
        <v>0</v>
      </c>
      <c r="AY303" s="672">
        <f>Z303-Z332</f>
        <v>0</v>
      </c>
      <c r="AZ303" s="672">
        <f>AC303-AC332</f>
        <v>0</v>
      </c>
      <c r="BA303" s="619">
        <f>AF303-AF332</f>
        <v>0</v>
      </c>
      <c r="BC303" s="617"/>
      <c r="BD303" s="618"/>
      <c r="BE303" s="618"/>
      <c r="BF303" s="618"/>
      <c r="BG303" s="618"/>
      <c r="BH303" s="618"/>
      <c r="BI303" s="618"/>
      <c r="BJ303" s="618"/>
      <c r="BK303" s="629"/>
    </row>
    <row r="304" spans="1:63" s="592" customFormat="1" ht="15" customHeight="1" x14ac:dyDescent="0.2">
      <c r="A304" s="605"/>
      <c r="D304" s="1739" t="s">
        <v>27</v>
      </c>
      <c r="E304" s="1739"/>
      <c r="F304" s="1739"/>
      <c r="G304" s="1739"/>
      <c r="H304" s="1702"/>
      <c r="I304" s="1702"/>
      <c r="J304" s="1702"/>
      <c r="K304" s="1734"/>
      <c r="L304" s="1734"/>
      <c r="M304" s="1734"/>
      <c r="N304" s="1734"/>
      <c r="O304" s="1734"/>
      <c r="P304" s="1734"/>
      <c r="Q304" s="1734"/>
      <c r="R304" s="1734"/>
      <c r="S304" s="1734"/>
      <c r="T304" s="1734"/>
      <c r="U304" s="1734"/>
      <c r="V304" s="1734"/>
      <c r="W304" s="1734"/>
      <c r="X304" s="1734"/>
      <c r="Y304" s="1734"/>
      <c r="Z304" s="1734"/>
      <c r="AA304" s="1734"/>
      <c r="AB304" s="1734"/>
      <c r="AC304" s="1734"/>
      <c r="AD304" s="1734"/>
      <c r="AE304" s="1734"/>
      <c r="AF304" s="1720">
        <f>SUM(H304:AE304)</f>
        <v>0</v>
      </c>
      <c r="AG304" s="1720"/>
      <c r="AH304" s="1720"/>
      <c r="AI304" s="618"/>
      <c r="AJ304" s="618"/>
      <c r="AK304" s="618"/>
      <c r="AL304" s="618"/>
      <c r="AM304" s="618"/>
      <c r="AN304" s="618"/>
      <c r="AO304" s="618"/>
      <c r="AP304" s="618"/>
      <c r="AQ304" s="619">
        <f>SUM(H304:AE304)-AF304</f>
        <v>0</v>
      </c>
      <c r="AS304" s="617"/>
      <c r="AT304" s="618"/>
      <c r="AU304" s="618"/>
      <c r="AV304" s="618"/>
      <c r="AW304" s="618"/>
      <c r="AX304" s="618"/>
      <c r="AY304" s="618"/>
      <c r="AZ304" s="618"/>
      <c r="BA304" s="629"/>
      <c r="BC304" s="617"/>
      <c r="BD304" s="618"/>
      <c r="BE304" s="618"/>
      <c r="BF304" s="618"/>
      <c r="BG304" s="618"/>
      <c r="BH304" s="618"/>
      <c r="BI304" s="618"/>
      <c r="BJ304" s="618"/>
      <c r="BK304" s="629"/>
    </row>
    <row r="305" spans="1:63" s="592" customFormat="1" ht="15" customHeight="1" x14ac:dyDescent="0.2">
      <c r="A305" s="605"/>
      <c r="D305" s="1739" t="s">
        <v>28</v>
      </c>
      <c r="E305" s="1739"/>
      <c r="F305" s="1739"/>
      <c r="G305" s="1739"/>
      <c r="H305" s="1702"/>
      <c r="I305" s="1702"/>
      <c r="J305" s="1702"/>
      <c r="K305" s="1734"/>
      <c r="L305" s="1734"/>
      <c r="M305" s="1734"/>
      <c r="N305" s="1734"/>
      <c r="O305" s="1734"/>
      <c r="P305" s="1734"/>
      <c r="Q305" s="1734"/>
      <c r="R305" s="1734"/>
      <c r="S305" s="1734"/>
      <c r="T305" s="1734"/>
      <c r="U305" s="1734"/>
      <c r="V305" s="1734"/>
      <c r="W305" s="1734"/>
      <c r="X305" s="1734"/>
      <c r="Y305" s="1734"/>
      <c r="Z305" s="1734"/>
      <c r="AA305" s="1734"/>
      <c r="AB305" s="1734"/>
      <c r="AC305" s="1734"/>
      <c r="AD305" s="1734"/>
      <c r="AE305" s="1734"/>
      <c r="AF305" s="1720">
        <f>SUM(H305:AE305)</f>
        <v>0</v>
      </c>
      <c r="AG305" s="1720"/>
      <c r="AH305" s="1720"/>
      <c r="AI305" s="618"/>
      <c r="AJ305" s="618"/>
      <c r="AK305" s="618"/>
      <c r="AL305" s="618"/>
      <c r="AM305" s="618"/>
      <c r="AN305" s="618"/>
      <c r="AO305" s="618"/>
      <c r="AP305" s="618"/>
      <c r="AQ305" s="619">
        <f t="shared" ref="AQ305" si="67">SUM(H305:AE305)-AF305</f>
        <v>0</v>
      </c>
      <c r="AS305" s="617"/>
      <c r="AT305" s="618"/>
      <c r="AU305" s="618"/>
      <c r="AV305" s="618"/>
      <c r="AW305" s="618"/>
      <c r="AX305" s="618"/>
      <c r="AY305" s="618"/>
      <c r="AZ305" s="618"/>
      <c r="BA305" s="629"/>
      <c r="BC305" s="617"/>
      <c r="BD305" s="618"/>
      <c r="BE305" s="618"/>
      <c r="BF305" s="618"/>
      <c r="BG305" s="618"/>
      <c r="BH305" s="618"/>
      <c r="BI305" s="618"/>
      <c r="BJ305" s="618"/>
      <c r="BK305" s="629"/>
    </row>
    <row r="306" spans="1:63" s="592" customFormat="1" x14ac:dyDescent="0.2">
      <c r="A306" s="605"/>
      <c r="D306" s="1739" t="s">
        <v>29</v>
      </c>
      <c r="E306" s="1739"/>
      <c r="F306" s="1739"/>
      <c r="G306" s="1739"/>
      <c r="H306" s="1702"/>
      <c r="I306" s="1702"/>
      <c r="J306" s="1702"/>
      <c r="K306" s="1734"/>
      <c r="L306" s="1734"/>
      <c r="M306" s="1734"/>
      <c r="N306" s="1734"/>
      <c r="O306" s="1734"/>
      <c r="P306" s="1734"/>
      <c r="Q306" s="1734"/>
      <c r="R306" s="1734"/>
      <c r="S306" s="1734"/>
      <c r="T306" s="1734"/>
      <c r="U306" s="1734"/>
      <c r="V306" s="1734"/>
      <c r="W306" s="1734"/>
      <c r="X306" s="1734"/>
      <c r="Y306" s="1734"/>
      <c r="Z306" s="1734"/>
      <c r="AA306" s="1734"/>
      <c r="AB306" s="1734"/>
      <c r="AC306" s="1734"/>
      <c r="AD306" s="1734"/>
      <c r="AE306" s="1734"/>
      <c r="AF306" s="1720">
        <f>SUM(H306:AE306)</f>
        <v>0</v>
      </c>
      <c r="AG306" s="1720"/>
      <c r="AH306" s="1720"/>
      <c r="AI306" s="618"/>
      <c r="AJ306" s="618"/>
      <c r="AK306" s="618"/>
      <c r="AL306" s="618"/>
      <c r="AM306" s="618"/>
      <c r="AN306" s="618"/>
      <c r="AO306" s="618"/>
      <c r="AP306" s="618"/>
      <c r="AQ306" s="619">
        <f>SUM(H306:AE306)-AF306</f>
        <v>0</v>
      </c>
      <c r="AS306" s="617"/>
      <c r="AT306" s="618"/>
      <c r="AU306" s="618"/>
      <c r="AV306" s="618"/>
      <c r="AW306" s="618"/>
      <c r="AX306" s="618"/>
      <c r="AY306" s="618"/>
      <c r="AZ306" s="618"/>
      <c r="BA306" s="629"/>
      <c r="BC306" s="617"/>
      <c r="BD306" s="618"/>
      <c r="BE306" s="618"/>
      <c r="BF306" s="618"/>
      <c r="BG306" s="618"/>
      <c r="BH306" s="618"/>
      <c r="BI306" s="618"/>
      <c r="BJ306" s="618"/>
      <c r="BK306" s="629"/>
    </row>
    <row r="307" spans="1:63" s="592" customFormat="1" ht="22.5" customHeight="1" thickBot="1" x14ac:dyDescent="0.25">
      <c r="A307" s="605"/>
      <c r="D307" s="1735" t="s">
        <v>30</v>
      </c>
      <c r="E307" s="1735"/>
      <c r="F307" s="1735"/>
      <c r="G307" s="1735"/>
      <c r="H307" s="1736">
        <f>H303+H304-H305+H306</f>
        <v>0</v>
      </c>
      <c r="I307" s="1736"/>
      <c r="J307" s="1736"/>
      <c r="K307" s="1736">
        <f t="shared" ref="K307" si="68">K303+K304-K305+K306</f>
        <v>0</v>
      </c>
      <c r="L307" s="1736"/>
      <c r="M307" s="1736"/>
      <c r="N307" s="1736">
        <f t="shared" ref="N307" si="69">N303+N304-N305+N306</f>
        <v>0</v>
      </c>
      <c r="O307" s="1736"/>
      <c r="P307" s="1736"/>
      <c r="Q307" s="1736">
        <f t="shared" ref="Q307" si="70">Q303+Q304-Q305+Q306</f>
        <v>0</v>
      </c>
      <c r="R307" s="1736"/>
      <c r="S307" s="1736"/>
      <c r="T307" s="1736">
        <f t="shared" ref="T307" si="71">T303+T304-T305+T306</f>
        <v>0</v>
      </c>
      <c r="U307" s="1736"/>
      <c r="V307" s="1736"/>
      <c r="W307" s="1736">
        <f t="shared" ref="W307" si="72">W303+W304-W305+W306</f>
        <v>0</v>
      </c>
      <c r="X307" s="1736"/>
      <c r="Y307" s="1736"/>
      <c r="Z307" s="1736">
        <f t="shared" ref="Z307" si="73">Z303+Z304-Z305+Z306</f>
        <v>0</v>
      </c>
      <c r="AA307" s="1736"/>
      <c r="AB307" s="1736"/>
      <c r="AC307" s="1736">
        <f t="shared" ref="AC307" si="74">AC303+AC304-AC305+AC306</f>
        <v>0</v>
      </c>
      <c r="AD307" s="1736"/>
      <c r="AE307" s="1736"/>
      <c r="AF307" s="1736">
        <f t="shared" ref="AF307" si="75">AF303+AF304-AF305+AF306</f>
        <v>0</v>
      </c>
      <c r="AG307" s="1736"/>
      <c r="AH307" s="1736"/>
      <c r="AI307" s="672">
        <f>H303+H304-H305+H306-H307</f>
        <v>0</v>
      </c>
      <c r="AJ307" s="672">
        <f>K303+K304-K305+K306-K307</f>
        <v>0</v>
      </c>
      <c r="AK307" s="672">
        <f>N303+N304-N305+N306-N307</f>
        <v>0</v>
      </c>
      <c r="AL307" s="672">
        <f>Q303+Q304-Q305+Q306-Q307</f>
        <v>0</v>
      </c>
      <c r="AM307" s="672">
        <f>T303+T304-T305+T306-T306</f>
        <v>0</v>
      </c>
      <c r="AN307" s="672">
        <f>W303+W304-W305+W306-W307</f>
        <v>0</v>
      </c>
      <c r="AO307" s="672">
        <f>Z303+Z304-Z305+Z306-Z307</f>
        <v>0</v>
      </c>
      <c r="AP307" s="672">
        <f>AC303+AC304-AC305+AC306-AC307</f>
        <v>0</v>
      </c>
      <c r="AQ307" s="619">
        <f>AF303+AF304-AF305+AF306-AF307</f>
        <v>0</v>
      </c>
      <c r="AS307" s="617"/>
      <c r="AT307" s="618"/>
      <c r="AU307" s="618"/>
      <c r="AV307" s="618"/>
      <c r="AW307" s="618"/>
      <c r="AX307" s="618"/>
      <c r="AY307" s="618"/>
      <c r="AZ307" s="618"/>
      <c r="BA307" s="629"/>
      <c r="BC307" s="617"/>
      <c r="BD307" s="618"/>
      <c r="BE307" s="618"/>
      <c r="BF307" s="618"/>
      <c r="BG307" s="618"/>
      <c r="BH307" s="618"/>
      <c r="BI307" s="618"/>
      <c r="BJ307" s="618"/>
      <c r="BK307" s="629"/>
    </row>
    <row r="308" spans="1:63" s="592" customFormat="1" ht="15.75" customHeight="1" thickBot="1" x14ac:dyDescent="0.25">
      <c r="A308" s="605"/>
      <c r="D308" s="1760" t="s">
        <v>34</v>
      </c>
      <c r="E308" s="1761"/>
      <c r="F308" s="1761"/>
      <c r="G308" s="1761"/>
      <c r="H308" s="1761"/>
      <c r="I308" s="1761"/>
      <c r="J308" s="1761"/>
      <c r="K308" s="1761"/>
      <c r="L308" s="1761"/>
      <c r="M308" s="1761"/>
      <c r="N308" s="1761"/>
      <c r="O308" s="1761"/>
      <c r="P308" s="1761"/>
      <c r="Q308" s="1761"/>
      <c r="R308" s="1761"/>
      <c r="S308" s="1761"/>
      <c r="T308" s="1761"/>
      <c r="U308" s="1761"/>
      <c r="V308" s="1761"/>
      <c r="W308" s="1761"/>
      <c r="X308" s="1761"/>
      <c r="Y308" s="1761"/>
      <c r="Z308" s="1761"/>
      <c r="AA308" s="1761"/>
      <c r="AB308" s="1761"/>
      <c r="AC308" s="1761"/>
      <c r="AD308" s="1761"/>
      <c r="AE308" s="1761"/>
      <c r="AF308" s="1761"/>
      <c r="AG308" s="1761"/>
      <c r="AH308" s="1762"/>
      <c r="AI308" s="618"/>
      <c r="AJ308" s="618"/>
      <c r="AK308" s="618"/>
      <c r="AL308" s="618"/>
      <c r="AM308" s="618"/>
      <c r="AN308" s="618"/>
      <c r="AO308" s="618"/>
      <c r="AP308" s="618"/>
      <c r="AQ308" s="619"/>
      <c r="AS308" s="617"/>
      <c r="AT308" s="618"/>
      <c r="AU308" s="618"/>
      <c r="AV308" s="618"/>
      <c r="AW308" s="618"/>
      <c r="AX308" s="618"/>
      <c r="AY308" s="618"/>
      <c r="AZ308" s="618"/>
      <c r="BA308" s="629"/>
      <c r="BC308" s="617"/>
      <c r="BD308" s="618"/>
      <c r="BE308" s="618"/>
      <c r="BF308" s="618"/>
      <c r="BG308" s="618"/>
      <c r="BH308" s="618"/>
      <c r="BI308" s="618"/>
      <c r="BJ308" s="618"/>
      <c r="BK308" s="629"/>
    </row>
    <row r="309" spans="1:63" s="592" customFormat="1" ht="22.5" customHeight="1" x14ac:dyDescent="0.2">
      <c r="A309" s="605"/>
      <c r="D309" s="1763" t="s">
        <v>32</v>
      </c>
      <c r="E309" s="1763"/>
      <c r="F309" s="1763"/>
      <c r="G309" s="1763"/>
      <c r="H309" s="1764">
        <f>H291-H297-H303</f>
        <v>298745</v>
      </c>
      <c r="I309" s="1764"/>
      <c r="J309" s="1764"/>
      <c r="K309" s="1764">
        <f t="shared" ref="K309" si="76">K291-K297-K303</f>
        <v>925097</v>
      </c>
      <c r="L309" s="1764"/>
      <c r="M309" s="1764"/>
      <c r="N309" s="1764">
        <f t="shared" ref="N309" si="77">N291-N297-N303</f>
        <v>0</v>
      </c>
      <c r="O309" s="1764"/>
      <c r="P309" s="1764"/>
      <c r="Q309" s="1764">
        <f t="shared" ref="Q309" si="78">Q291-Q297-Q303</f>
        <v>0</v>
      </c>
      <c r="R309" s="1764"/>
      <c r="S309" s="1764"/>
      <c r="T309" s="1764">
        <f t="shared" ref="T309" si="79">T291-T297-T303</f>
        <v>0</v>
      </c>
      <c r="U309" s="1764"/>
      <c r="V309" s="1764"/>
      <c r="W309" s="1764">
        <f t="shared" ref="W309" si="80">W291-W297-W303</f>
        <v>88749</v>
      </c>
      <c r="X309" s="1764"/>
      <c r="Y309" s="1764"/>
      <c r="Z309" s="1764">
        <f t="shared" ref="Z309" si="81">Z291-Z297-Z303</f>
        <v>0</v>
      </c>
      <c r="AA309" s="1764"/>
      <c r="AB309" s="1764"/>
      <c r="AC309" s="1764">
        <f t="shared" ref="AC309" si="82">AC291-AC297-AC303</f>
        <v>0</v>
      </c>
      <c r="AD309" s="1764"/>
      <c r="AE309" s="1764"/>
      <c r="AF309" s="1764">
        <f t="shared" ref="AF309" si="83">AF291-AF297-AF303</f>
        <v>1312591</v>
      </c>
      <c r="AG309" s="1764"/>
      <c r="AH309" s="1764"/>
      <c r="AI309" s="672">
        <f>H291-H297-H303-H309</f>
        <v>0</v>
      </c>
      <c r="AJ309" s="672">
        <f>K291-K297-K303-K309</f>
        <v>0</v>
      </c>
      <c r="AK309" s="672">
        <f>N291-N297-N303-N309</f>
        <v>0</v>
      </c>
      <c r="AL309" s="672">
        <f>Q291-Q297-Q303-Q309</f>
        <v>0</v>
      </c>
      <c r="AM309" s="672">
        <f>T291-T297-T303-T309</f>
        <v>0</v>
      </c>
      <c r="AN309" s="672">
        <f>W291-W297-W303-W309</f>
        <v>0</v>
      </c>
      <c r="AO309" s="672">
        <f>Z291-Z297-Z303-Z309</f>
        <v>0</v>
      </c>
      <c r="AP309" s="672">
        <f>AC291-AC297-AC303-AC309</f>
        <v>0</v>
      </c>
      <c r="AQ309" s="619">
        <f>SUM(H309:AE309)-AF309</f>
        <v>0</v>
      </c>
      <c r="AS309" s="631">
        <f>H309-H335</f>
        <v>0</v>
      </c>
      <c r="AT309" s="672">
        <f>K309-K335</f>
        <v>0</v>
      </c>
      <c r="AU309" s="672">
        <f>N309-N335</f>
        <v>0</v>
      </c>
      <c r="AV309" s="672">
        <f>Q309-Q335</f>
        <v>0</v>
      </c>
      <c r="AW309" s="672">
        <f>T309-T335</f>
        <v>0</v>
      </c>
      <c r="AX309" s="672">
        <f>W309-W335</f>
        <v>-1</v>
      </c>
      <c r="AY309" s="672">
        <f>Z309-Z335</f>
        <v>0</v>
      </c>
      <c r="AZ309" s="672">
        <f>AC309-AC335</f>
        <v>0</v>
      </c>
      <c r="BA309" s="619">
        <f>AF309-AF335</f>
        <v>-1</v>
      </c>
      <c r="BC309" s="617"/>
      <c r="BD309" s="618"/>
      <c r="BE309" s="618"/>
      <c r="BF309" s="618"/>
      <c r="BG309" s="618"/>
      <c r="BH309" s="618"/>
      <c r="BI309" s="618"/>
      <c r="BJ309" s="618"/>
      <c r="BK309" s="629"/>
    </row>
    <row r="310" spans="1:63" s="592" customFormat="1" ht="22.5" customHeight="1" thickBot="1" x14ac:dyDescent="0.25">
      <c r="A310" s="605"/>
      <c r="D310" s="1735" t="s">
        <v>30</v>
      </c>
      <c r="E310" s="1735"/>
      <c r="F310" s="1735"/>
      <c r="G310" s="1735"/>
      <c r="H310" s="1736">
        <f>H295-H301-H307</f>
        <v>298745</v>
      </c>
      <c r="I310" s="1736"/>
      <c r="J310" s="1736"/>
      <c r="K310" s="1736">
        <f t="shared" ref="K310" si="84">K295-K301-K307</f>
        <v>873595</v>
      </c>
      <c r="L310" s="1736"/>
      <c r="M310" s="1736"/>
      <c r="N310" s="1736">
        <f t="shared" ref="N310" si="85">N295-N301-N307</f>
        <v>0</v>
      </c>
      <c r="O310" s="1736"/>
      <c r="P310" s="1736"/>
      <c r="Q310" s="1736">
        <f t="shared" ref="Q310" si="86">Q295-Q301-Q307</f>
        <v>0</v>
      </c>
      <c r="R310" s="1736"/>
      <c r="S310" s="1736"/>
      <c r="T310" s="1736">
        <f t="shared" ref="T310" si="87">T295-T301-T307</f>
        <v>0</v>
      </c>
      <c r="U310" s="1736"/>
      <c r="V310" s="1736"/>
      <c r="W310" s="1736">
        <f t="shared" ref="W310" si="88">W295-W301-W307</f>
        <v>77983</v>
      </c>
      <c r="X310" s="1736"/>
      <c r="Y310" s="1736"/>
      <c r="Z310" s="1736">
        <f t="shared" ref="Z310" si="89">Z295-Z301-Z307</f>
        <v>4433</v>
      </c>
      <c r="AA310" s="1736"/>
      <c r="AB310" s="1736"/>
      <c r="AC310" s="1736">
        <f t="shared" ref="AC310" si="90">AC295-AC301-AC307</f>
        <v>0</v>
      </c>
      <c r="AD310" s="1736"/>
      <c r="AE310" s="1736"/>
      <c r="AF310" s="1736">
        <f t="shared" ref="AF310" si="91">AF295-AF301-AF307</f>
        <v>1254757</v>
      </c>
      <c r="AG310" s="1736"/>
      <c r="AH310" s="1736"/>
      <c r="AI310" s="621">
        <f>H295-H301-H307-H310</f>
        <v>0</v>
      </c>
      <c r="AJ310" s="621">
        <f>K295-K301-K307-K310</f>
        <v>0</v>
      </c>
      <c r="AK310" s="621">
        <f>N295-N301-N307-N310</f>
        <v>0</v>
      </c>
      <c r="AL310" s="621">
        <f>Q295-Q301-Q307-Q310</f>
        <v>0</v>
      </c>
      <c r="AM310" s="621">
        <f>T295-T301-T307-T310</f>
        <v>0</v>
      </c>
      <c r="AN310" s="621">
        <f>W295-W301-W307-W310</f>
        <v>0</v>
      </c>
      <c r="AO310" s="621">
        <f>Z295-Z301-Z307-Z310</f>
        <v>0</v>
      </c>
      <c r="AP310" s="621">
        <f>AC295-AC301-AC307-AC310</f>
        <v>0</v>
      </c>
      <c r="AQ310" s="622">
        <f>SUM(H310:AE310)-AF310</f>
        <v>-1</v>
      </c>
      <c r="AS310" s="642"/>
      <c r="AT310" s="673"/>
      <c r="AU310" s="673"/>
      <c r="AV310" s="673"/>
      <c r="AW310" s="673"/>
      <c r="AX310" s="673"/>
      <c r="AY310" s="673"/>
      <c r="AZ310" s="673"/>
      <c r="BA310" s="643"/>
      <c r="BC310" s="620">
        <f>H310-BS!$F$21</f>
        <v>0</v>
      </c>
      <c r="BD310" s="621">
        <f>K310-BS!$F$22</f>
        <v>-1</v>
      </c>
      <c r="BE310" s="621">
        <f>N310-BS!$F$23</f>
        <v>-77984</v>
      </c>
      <c r="BF310" s="621">
        <f>Q310-BS!$F$24</f>
        <v>0</v>
      </c>
      <c r="BG310" s="621">
        <f>T310-BS!$F$25</f>
        <v>0</v>
      </c>
      <c r="BH310" s="621">
        <f>W310-BS!$F$26</f>
        <v>77983</v>
      </c>
      <c r="BI310" s="621">
        <f>Z310-BS!$F$27</f>
        <v>1</v>
      </c>
      <c r="BJ310" s="621">
        <f>AC310-BS!$F$28</f>
        <v>0</v>
      </c>
      <c r="BK310" s="622">
        <f>AF310-BS!$F$20</f>
        <v>0</v>
      </c>
    </row>
    <row r="311" spans="1:63" s="592" customFormat="1" x14ac:dyDescent="0.2">
      <c r="A311" s="605"/>
      <c r="D311" s="796"/>
      <c r="E311" s="782"/>
      <c r="F311" s="782"/>
      <c r="G311" s="782"/>
      <c r="H311" s="782"/>
      <c r="I311" s="782"/>
      <c r="J311" s="782"/>
      <c r="K311" s="782"/>
      <c r="L311" s="782"/>
      <c r="M311" s="782"/>
      <c r="N311" s="782"/>
      <c r="O311" s="782"/>
      <c r="P311" s="782"/>
      <c r="Q311" s="782"/>
      <c r="R311" s="782"/>
      <c r="S311" s="782"/>
      <c r="T311" s="782"/>
      <c r="U311" s="782"/>
      <c r="V311" s="782"/>
      <c r="W311" s="782"/>
      <c r="X311" s="782"/>
      <c r="Y311" s="782"/>
      <c r="Z311" s="782"/>
      <c r="AA311" s="782"/>
      <c r="AB311" s="782"/>
      <c r="AC311" s="782"/>
      <c r="AD311" s="782"/>
      <c r="AE311" s="782"/>
      <c r="AF311" s="782"/>
      <c r="AG311" s="782"/>
      <c r="AI311" s="18"/>
      <c r="AJ311" s="18"/>
      <c r="AK311" s="18"/>
      <c r="AL311" s="18"/>
      <c r="AM311" s="18"/>
      <c r="AN311" s="18"/>
      <c r="AO311" s="18"/>
      <c r="AP311" s="18"/>
      <c r="AQ311" s="18"/>
    </row>
    <row r="312" spans="1:63" s="592" customFormat="1" ht="15" thickBot="1" x14ac:dyDescent="0.25">
      <c r="A312" s="605"/>
      <c r="D312" s="796"/>
      <c r="E312" s="782"/>
      <c r="F312" s="782"/>
      <c r="G312" s="782"/>
      <c r="H312" s="782"/>
      <c r="I312" s="782"/>
      <c r="J312" s="782"/>
      <c r="K312" s="782"/>
      <c r="L312" s="782"/>
      <c r="M312" s="782"/>
      <c r="N312" s="782"/>
      <c r="O312" s="782"/>
      <c r="P312" s="782"/>
      <c r="Q312" s="782"/>
      <c r="R312" s="782"/>
      <c r="S312" s="782"/>
      <c r="T312" s="782"/>
      <c r="U312" s="782"/>
      <c r="V312" s="782"/>
      <c r="W312" s="782"/>
      <c r="X312" s="782"/>
      <c r="Y312" s="782"/>
      <c r="Z312" s="782"/>
      <c r="AA312" s="782"/>
      <c r="AB312" s="782"/>
      <c r="AC312" s="782"/>
      <c r="AD312" s="782"/>
      <c r="AE312" s="782"/>
      <c r="AF312" s="782"/>
      <c r="AG312" s="782"/>
      <c r="AI312" s="18"/>
      <c r="AJ312" s="18"/>
      <c r="AK312" s="18"/>
      <c r="AL312" s="18"/>
      <c r="AM312" s="18"/>
      <c r="AN312" s="18"/>
      <c r="AO312" s="18"/>
      <c r="AP312" s="18"/>
      <c r="AQ312" s="18"/>
    </row>
    <row r="313" spans="1:63" s="592" customFormat="1" ht="15" thickBot="1" x14ac:dyDescent="0.25">
      <c r="A313" s="605" t="s">
        <v>1443</v>
      </c>
      <c r="D313" s="1767" t="s">
        <v>40</v>
      </c>
      <c r="E313" s="1768"/>
      <c r="F313" s="1768"/>
      <c r="G313" s="1769"/>
      <c r="H313" s="1703" t="s">
        <v>3</v>
      </c>
      <c r="I313" s="1703"/>
      <c r="J313" s="1703"/>
      <c r="K313" s="1703"/>
      <c r="L313" s="1703"/>
      <c r="M313" s="1703"/>
      <c r="N313" s="1703"/>
      <c r="O313" s="1703"/>
      <c r="P313" s="1703"/>
      <c r="Q313" s="1703"/>
      <c r="R313" s="1703"/>
      <c r="S313" s="1703"/>
      <c r="T313" s="1703"/>
      <c r="U313" s="1703"/>
      <c r="V313" s="1703"/>
      <c r="W313" s="1703"/>
      <c r="X313" s="1703"/>
      <c r="Y313" s="1703"/>
      <c r="Z313" s="1703"/>
      <c r="AA313" s="1703"/>
      <c r="AB313" s="1703"/>
      <c r="AC313" s="1703"/>
      <c r="AD313" s="1703"/>
      <c r="AE313" s="1703"/>
      <c r="AF313" s="1703"/>
      <c r="AG313" s="1703"/>
      <c r="AH313" s="1703"/>
      <c r="AI313" s="18"/>
      <c r="AJ313" s="18"/>
      <c r="AK313" s="18"/>
      <c r="AL313" s="18"/>
      <c r="AM313" s="18"/>
      <c r="AN313" s="18"/>
      <c r="AO313" s="18"/>
      <c r="AP313" s="18"/>
      <c r="AQ313" s="18"/>
      <c r="BC313" s="610"/>
      <c r="BD313" s="610"/>
      <c r="BE313" s="610"/>
      <c r="BF313" s="610"/>
      <c r="BG313" s="610"/>
      <c r="BH313" s="610"/>
      <c r="BI313" s="610"/>
      <c r="BJ313" s="610"/>
      <c r="BK313" s="610"/>
    </row>
    <row r="314" spans="1:63" s="592" customFormat="1" ht="55.5" customHeight="1" thickTop="1" thickBot="1" x14ac:dyDescent="0.25">
      <c r="A314" s="605"/>
      <c r="D314" s="1770"/>
      <c r="E314" s="1771"/>
      <c r="F314" s="1771"/>
      <c r="G314" s="1772"/>
      <c r="H314" s="1704" t="s">
        <v>41</v>
      </c>
      <c r="I314" s="1704"/>
      <c r="J314" s="1704"/>
      <c r="K314" s="1704" t="s">
        <v>42</v>
      </c>
      <c r="L314" s="1704"/>
      <c r="M314" s="1704"/>
      <c r="N314" s="1704" t="s">
        <v>43</v>
      </c>
      <c r="O314" s="1704"/>
      <c r="P314" s="1704"/>
      <c r="Q314" s="1704" t="s">
        <v>1442</v>
      </c>
      <c r="R314" s="1704"/>
      <c r="S314" s="1704"/>
      <c r="T314" s="1704" t="s">
        <v>44</v>
      </c>
      <c r="U314" s="1704"/>
      <c r="V314" s="1704"/>
      <c r="W314" s="1704" t="s">
        <v>45</v>
      </c>
      <c r="X314" s="1704"/>
      <c r="Y314" s="1704"/>
      <c r="Z314" s="1704" t="s">
        <v>445</v>
      </c>
      <c r="AA314" s="1704"/>
      <c r="AB314" s="1704"/>
      <c r="AC314" s="1704" t="s">
        <v>46</v>
      </c>
      <c r="AD314" s="1704"/>
      <c r="AE314" s="1704"/>
      <c r="AF314" s="1704" t="s">
        <v>14</v>
      </c>
      <c r="AG314" s="1704"/>
      <c r="AH314" s="1704"/>
      <c r="AI314" s="780" t="s">
        <v>41</v>
      </c>
      <c r="AJ314" s="780" t="s">
        <v>42</v>
      </c>
      <c r="AK314" s="780" t="s">
        <v>43</v>
      </c>
      <c r="AL314" s="780" t="s">
        <v>444</v>
      </c>
      <c r="AM314" s="780" t="s">
        <v>44</v>
      </c>
      <c r="AN314" s="780" t="s">
        <v>45</v>
      </c>
      <c r="AO314" s="780" t="s">
        <v>445</v>
      </c>
      <c r="AP314" s="780" t="s">
        <v>46</v>
      </c>
      <c r="AQ314" s="780" t="s">
        <v>14</v>
      </c>
      <c r="BC314" s="610"/>
      <c r="BD314" s="610"/>
      <c r="BE314" s="610"/>
      <c r="BF314" s="610"/>
      <c r="BG314" s="610"/>
      <c r="BH314" s="610"/>
      <c r="BI314" s="610"/>
      <c r="BJ314" s="610"/>
      <c r="BK314" s="610"/>
    </row>
    <row r="315" spans="1:63" s="592" customFormat="1" ht="15" thickBot="1" x14ac:dyDescent="0.25">
      <c r="A315" s="605"/>
      <c r="D315" s="1760" t="s">
        <v>25</v>
      </c>
      <c r="E315" s="1761"/>
      <c r="F315" s="1761"/>
      <c r="G315" s="1761"/>
      <c r="H315" s="1761"/>
      <c r="I315" s="1761"/>
      <c r="J315" s="1761"/>
      <c r="K315" s="1761"/>
      <c r="L315" s="1761"/>
      <c r="M315" s="1761"/>
      <c r="N315" s="1761"/>
      <c r="O315" s="1761"/>
      <c r="P315" s="1761"/>
      <c r="Q315" s="1761"/>
      <c r="R315" s="1761"/>
      <c r="S315" s="1761"/>
      <c r="T315" s="1761"/>
      <c r="U315" s="1761"/>
      <c r="V315" s="1761"/>
      <c r="W315" s="1761"/>
      <c r="X315" s="1761"/>
      <c r="Y315" s="1761"/>
      <c r="Z315" s="1761"/>
      <c r="AA315" s="1761"/>
      <c r="AB315" s="1761"/>
      <c r="AC315" s="1761"/>
      <c r="AD315" s="1761"/>
      <c r="AE315" s="1761"/>
      <c r="AF315" s="1761"/>
      <c r="AG315" s="1761"/>
      <c r="AH315" s="1762"/>
      <c r="AI315" s="623"/>
      <c r="AJ315" s="624"/>
      <c r="AK315" s="624"/>
      <c r="AL315" s="624"/>
      <c r="AM315" s="624"/>
      <c r="AN315" s="624"/>
      <c r="AO315" s="624"/>
      <c r="AP315" s="624"/>
      <c r="AQ315" s="628"/>
      <c r="BC315" s="797"/>
      <c r="BD315" s="798"/>
      <c r="BE315" s="798"/>
      <c r="BF315" s="798"/>
      <c r="BG315" s="798"/>
      <c r="BH315" s="798"/>
      <c r="BI315" s="798"/>
      <c r="BJ315" s="798"/>
      <c r="BK315" s="799"/>
    </row>
    <row r="316" spans="1:63" s="592" customFormat="1" ht="22.5" customHeight="1" x14ac:dyDescent="0.2">
      <c r="A316" s="605"/>
      <c r="D316" s="1765" t="s">
        <v>26</v>
      </c>
      <c r="E316" s="1765"/>
      <c r="F316" s="1765"/>
      <c r="G316" s="1765"/>
      <c r="H316" s="1740">
        <v>298745</v>
      </c>
      <c r="I316" s="1740"/>
      <c r="J316" s="1740"/>
      <c r="K316" s="1766">
        <v>1093706</v>
      </c>
      <c r="L316" s="1766"/>
      <c r="M316" s="1766"/>
      <c r="N316" s="1766"/>
      <c r="O316" s="1766"/>
      <c r="P316" s="1766"/>
      <c r="Q316" s="1766"/>
      <c r="R316" s="1766"/>
      <c r="S316" s="1766"/>
      <c r="T316" s="1766"/>
      <c r="U316" s="1766"/>
      <c r="V316" s="1766"/>
      <c r="W316" s="1766">
        <v>155909</v>
      </c>
      <c r="X316" s="1766"/>
      <c r="Y316" s="1766"/>
      <c r="Z316" s="1766"/>
      <c r="AA316" s="1766"/>
      <c r="AB316" s="1766"/>
      <c r="AC316" s="1766"/>
      <c r="AD316" s="1766"/>
      <c r="AE316" s="1766"/>
      <c r="AF316" s="1759">
        <f>SUM(H316:AE316)</f>
        <v>1548360</v>
      </c>
      <c r="AG316" s="1759"/>
      <c r="AH316" s="1759"/>
      <c r="AI316" s="617"/>
      <c r="AJ316" s="618"/>
      <c r="AK316" s="618"/>
      <c r="AL316" s="618"/>
      <c r="AM316" s="618"/>
      <c r="AN316" s="618"/>
      <c r="AO316" s="618"/>
      <c r="AP316" s="618"/>
      <c r="AQ316" s="619">
        <f>SUM(H316:AE316)-AF316</f>
        <v>0</v>
      </c>
      <c r="BC316" s="792"/>
      <c r="BD316" s="610"/>
      <c r="BE316" s="610"/>
      <c r="BF316" s="610"/>
      <c r="BG316" s="610"/>
      <c r="BH316" s="610"/>
      <c r="BI316" s="610"/>
      <c r="BJ316" s="610"/>
      <c r="BK316" s="791"/>
    </row>
    <row r="317" spans="1:63" s="592" customFormat="1" x14ac:dyDescent="0.2">
      <c r="A317" s="605"/>
      <c r="D317" s="1739" t="s">
        <v>27</v>
      </c>
      <c r="E317" s="1739"/>
      <c r="F317" s="1739"/>
      <c r="G317" s="1739"/>
      <c r="H317" s="1702"/>
      <c r="I317" s="1702"/>
      <c r="J317" s="1702"/>
      <c r="K317" s="1734"/>
      <c r="L317" s="1734"/>
      <c r="M317" s="1734"/>
      <c r="N317" s="1734"/>
      <c r="O317" s="1734"/>
      <c r="P317" s="1734"/>
      <c r="Q317" s="1734"/>
      <c r="R317" s="1734"/>
      <c r="S317" s="1734"/>
      <c r="T317" s="1734"/>
      <c r="U317" s="1734"/>
      <c r="V317" s="1734"/>
      <c r="W317" s="1734">
        <v>48860</v>
      </c>
      <c r="X317" s="1734"/>
      <c r="Y317" s="1734"/>
      <c r="Z317" s="1734"/>
      <c r="AA317" s="1734"/>
      <c r="AB317" s="1734"/>
      <c r="AC317" s="1734"/>
      <c r="AD317" s="1734"/>
      <c r="AE317" s="1734"/>
      <c r="AF317" s="1720">
        <f>SUM(H317:AE317)</f>
        <v>48860</v>
      </c>
      <c r="AG317" s="1720"/>
      <c r="AH317" s="1720"/>
      <c r="AI317" s="617"/>
      <c r="AJ317" s="618"/>
      <c r="AK317" s="618"/>
      <c r="AL317" s="618"/>
      <c r="AM317" s="618"/>
      <c r="AN317" s="618"/>
      <c r="AO317" s="618"/>
      <c r="AP317" s="618"/>
      <c r="AQ317" s="619">
        <f t="shared" ref="AQ317:AQ318" si="92">SUM(H317:AE317)-AF317</f>
        <v>0</v>
      </c>
      <c r="BC317" s="792"/>
      <c r="BD317" s="610"/>
      <c r="BE317" s="610"/>
      <c r="BF317" s="610"/>
      <c r="BG317" s="610"/>
      <c r="BH317" s="610"/>
      <c r="BI317" s="610"/>
      <c r="BJ317" s="610"/>
      <c r="BK317" s="791"/>
    </row>
    <row r="318" spans="1:63" s="592" customFormat="1" x14ac:dyDescent="0.2">
      <c r="A318" s="605"/>
      <c r="D318" s="1739" t="s">
        <v>28</v>
      </c>
      <c r="E318" s="1739"/>
      <c r="F318" s="1739"/>
      <c r="G318" s="1739"/>
      <c r="H318" s="1702"/>
      <c r="I318" s="1702"/>
      <c r="J318" s="1702"/>
      <c r="K318" s="1734"/>
      <c r="L318" s="1734"/>
      <c r="M318" s="1734"/>
      <c r="N318" s="1734"/>
      <c r="O318" s="1734"/>
      <c r="P318" s="1734"/>
      <c r="Q318" s="1734"/>
      <c r="R318" s="1734"/>
      <c r="S318" s="1734"/>
      <c r="T318" s="1734"/>
      <c r="U318" s="1734"/>
      <c r="V318" s="1734"/>
      <c r="W318" s="1734">
        <v>59322</v>
      </c>
      <c r="X318" s="1734"/>
      <c r="Y318" s="1734"/>
      <c r="Z318" s="1734"/>
      <c r="AA318" s="1734"/>
      <c r="AB318" s="1734"/>
      <c r="AC318" s="1734"/>
      <c r="AD318" s="1734"/>
      <c r="AE318" s="1734"/>
      <c r="AF318" s="1720">
        <f>SUM(H318:AE318)</f>
        <v>59322</v>
      </c>
      <c r="AG318" s="1720"/>
      <c r="AH318" s="1720"/>
      <c r="AI318" s="617"/>
      <c r="AJ318" s="618"/>
      <c r="AK318" s="618"/>
      <c r="AL318" s="618"/>
      <c r="AM318" s="618"/>
      <c r="AN318" s="618"/>
      <c r="AO318" s="618"/>
      <c r="AP318" s="618"/>
      <c r="AQ318" s="619">
        <f t="shared" si="92"/>
        <v>0</v>
      </c>
      <c r="BC318" s="792"/>
      <c r="BD318" s="610"/>
      <c r="BE318" s="610"/>
      <c r="BF318" s="610"/>
      <c r="BG318" s="610"/>
      <c r="BH318" s="610"/>
      <c r="BI318" s="610"/>
      <c r="BJ318" s="610"/>
      <c r="BK318" s="791"/>
    </row>
    <row r="319" spans="1:63" s="592" customFormat="1" x14ac:dyDescent="0.2">
      <c r="A319" s="605"/>
      <c r="D319" s="1739" t="s">
        <v>29</v>
      </c>
      <c r="E319" s="1739"/>
      <c r="F319" s="1739"/>
      <c r="G319" s="1739"/>
      <c r="H319" s="1702"/>
      <c r="I319" s="1702"/>
      <c r="J319" s="1702"/>
      <c r="K319" s="1734"/>
      <c r="L319" s="1734"/>
      <c r="M319" s="1734"/>
      <c r="N319" s="1734"/>
      <c r="O319" s="1734"/>
      <c r="P319" s="1734"/>
      <c r="Q319" s="1734"/>
      <c r="R319" s="1734"/>
      <c r="S319" s="1734"/>
      <c r="T319" s="1734"/>
      <c r="U319" s="1734"/>
      <c r="V319" s="1734"/>
      <c r="W319" s="1734"/>
      <c r="X319" s="1734"/>
      <c r="Y319" s="1734"/>
      <c r="Z319" s="1734"/>
      <c r="AA319" s="1734"/>
      <c r="AB319" s="1734"/>
      <c r="AC319" s="1734"/>
      <c r="AD319" s="1734"/>
      <c r="AE319" s="1734"/>
      <c r="AF319" s="1720">
        <f>SUM(H319:AE319)</f>
        <v>0</v>
      </c>
      <c r="AG319" s="1720"/>
      <c r="AH319" s="1720"/>
      <c r="AI319" s="617"/>
      <c r="AJ319" s="618"/>
      <c r="AK319" s="618"/>
      <c r="AL319" s="618"/>
      <c r="AM319" s="618"/>
      <c r="AN319" s="618"/>
      <c r="AO319" s="618"/>
      <c r="AP319" s="618"/>
      <c r="AQ319" s="619">
        <f>SUM(H319:AE319)-AF319</f>
        <v>0</v>
      </c>
      <c r="BC319" s="792"/>
      <c r="BD319" s="610"/>
      <c r="BE319" s="610"/>
      <c r="BF319" s="610"/>
      <c r="BG319" s="610"/>
      <c r="BH319" s="610"/>
      <c r="BI319" s="610"/>
      <c r="BJ319" s="610"/>
      <c r="BK319" s="791"/>
    </row>
    <row r="320" spans="1:63" s="592" customFormat="1" ht="22.5" customHeight="1" thickBot="1" x14ac:dyDescent="0.25">
      <c r="A320" s="605"/>
      <c r="D320" s="1735" t="s">
        <v>30</v>
      </c>
      <c r="E320" s="1735"/>
      <c r="F320" s="1735"/>
      <c r="G320" s="1735"/>
      <c r="H320" s="1736">
        <f>H316+H317-H318+H319</f>
        <v>298745</v>
      </c>
      <c r="I320" s="1736"/>
      <c r="J320" s="1736"/>
      <c r="K320" s="1736">
        <f>K316+K317-K318+K319</f>
        <v>1093706</v>
      </c>
      <c r="L320" s="1736"/>
      <c r="M320" s="1736"/>
      <c r="N320" s="1736">
        <f t="shared" ref="N320" si="93">N316+N317-N318+N319</f>
        <v>0</v>
      </c>
      <c r="O320" s="1736"/>
      <c r="P320" s="1736"/>
      <c r="Q320" s="1736">
        <f t="shared" ref="Q320" si="94">Q316+Q317-Q318+Q319</f>
        <v>0</v>
      </c>
      <c r="R320" s="1736"/>
      <c r="S320" s="1736"/>
      <c r="T320" s="1736">
        <f t="shared" ref="T320" si="95">T316+T317-T318+T319</f>
        <v>0</v>
      </c>
      <c r="U320" s="1736"/>
      <c r="V320" s="1736"/>
      <c r="W320" s="1736">
        <f t="shared" ref="W320" si="96">W316+W317-W318+W319</f>
        <v>145447</v>
      </c>
      <c r="X320" s="1736"/>
      <c r="Y320" s="1736"/>
      <c r="Z320" s="1736">
        <f t="shared" ref="Z320" si="97">Z316+Z317-Z318+Z319</f>
        <v>0</v>
      </c>
      <c r="AA320" s="1736"/>
      <c r="AB320" s="1736"/>
      <c r="AC320" s="1736">
        <f t="shared" ref="AC320" si="98">AC316+AC317-AC318+AC319</f>
        <v>0</v>
      </c>
      <c r="AD320" s="1736"/>
      <c r="AE320" s="1736"/>
      <c r="AF320" s="1736">
        <f t="shared" ref="AF320" si="99">AF316+AF317-AF318+AF319</f>
        <v>1537898</v>
      </c>
      <c r="AG320" s="1736"/>
      <c r="AH320" s="1736"/>
      <c r="AI320" s="631">
        <f>H316+H317-H318+H319-H320</f>
        <v>0</v>
      </c>
      <c r="AJ320" s="672">
        <f>K316+K317-K318+K319-K320</f>
        <v>0</v>
      </c>
      <c r="AK320" s="672">
        <f>N316+N317-N318+N319-N320</f>
        <v>0</v>
      </c>
      <c r="AL320" s="672">
        <f>Q316+Q317-Q318+Q319-Q320</f>
        <v>0</v>
      </c>
      <c r="AM320" s="672">
        <f>T316+T317-T318+T319-T319</f>
        <v>0</v>
      </c>
      <c r="AN320" s="672">
        <f>W316+W317-W318+W319-W320</f>
        <v>0</v>
      </c>
      <c r="AO320" s="672">
        <f>Z316+Z317-Z318+Z319-Z320</f>
        <v>0</v>
      </c>
      <c r="AP320" s="672">
        <f>AC316+AC317-AC318+AC319-AC320</f>
        <v>0</v>
      </c>
      <c r="AQ320" s="619">
        <f>AF316+AF317-AF318+AF319-AF320</f>
        <v>0</v>
      </c>
      <c r="BC320" s="792"/>
      <c r="BD320" s="610"/>
      <c r="BE320" s="610"/>
      <c r="BF320" s="610"/>
      <c r="BG320" s="610"/>
      <c r="BH320" s="610"/>
      <c r="BI320" s="610"/>
      <c r="BJ320" s="610"/>
      <c r="BK320" s="791"/>
    </row>
    <row r="321" spans="1:63" s="592" customFormat="1" ht="15" thickBot="1" x14ac:dyDescent="0.25">
      <c r="A321" s="605"/>
      <c r="D321" s="1760" t="s">
        <v>31</v>
      </c>
      <c r="E321" s="1761"/>
      <c r="F321" s="1761"/>
      <c r="G321" s="1761"/>
      <c r="H321" s="1761"/>
      <c r="I321" s="1761"/>
      <c r="J321" s="1761"/>
      <c r="K321" s="1761"/>
      <c r="L321" s="1761"/>
      <c r="M321" s="1761"/>
      <c r="N321" s="1761"/>
      <c r="O321" s="1761"/>
      <c r="P321" s="1761"/>
      <c r="Q321" s="1761"/>
      <c r="R321" s="1761"/>
      <c r="S321" s="1761"/>
      <c r="T321" s="1761"/>
      <c r="U321" s="1761"/>
      <c r="V321" s="1761"/>
      <c r="W321" s="1761"/>
      <c r="X321" s="1761"/>
      <c r="Y321" s="1761"/>
      <c r="Z321" s="1761"/>
      <c r="AA321" s="1761"/>
      <c r="AB321" s="1761"/>
      <c r="AC321" s="1761"/>
      <c r="AD321" s="1761"/>
      <c r="AE321" s="1761"/>
      <c r="AF321" s="1761"/>
      <c r="AG321" s="1761"/>
      <c r="AH321" s="1762"/>
      <c r="AI321" s="617"/>
      <c r="AJ321" s="618"/>
      <c r="AK321" s="618"/>
      <c r="AL321" s="618"/>
      <c r="AM321" s="618"/>
      <c r="AN321" s="618"/>
      <c r="AO321" s="618"/>
      <c r="AP321" s="618"/>
      <c r="AQ321" s="619"/>
      <c r="BC321" s="792"/>
      <c r="BD321" s="610"/>
      <c r="BE321" s="610"/>
      <c r="BF321" s="610"/>
      <c r="BG321" s="610"/>
      <c r="BH321" s="610"/>
      <c r="BI321" s="610"/>
      <c r="BJ321" s="610"/>
      <c r="BK321" s="791"/>
    </row>
    <row r="322" spans="1:63" s="592" customFormat="1" ht="22.5" customHeight="1" x14ac:dyDescent="0.2">
      <c r="A322" s="605"/>
      <c r="D322" s="1765" t="s">
        <v>32</v>
      </c>
      <c r="E322" s="1765"/>
      <c r="F322" s="1765"/>
      <c r="G322" s="1765"/>
      <c r="H322" s="1740"/>
      <c r="I322" s="1740"/>
      <c r="J322" s="1740"/>
      <c r="K322" s="1766">
        <v>113925</v>
      </c>
      <c r="L322" s="1766"/>
      <c r="M322" s="1766"/>
      <c r="N322" s="1766"/>
      <c r="O322" s="1766"/>
      <c r="P322" s="1766"/>
      <c r="Q322" s="1766"/>
      <c r="R322" s="1766"/>
      <c r="S322" s="1766"/>
      <c r="T322" s="1766"/>
      <c r="U322" s="1766"/>
      <c r="V322" s="1766"/>
      <c r="W322" s="1766">
        <v>60479</v>
      </c>
      <c r="X322" s="1766"/>
      <c r="Y322" s="1766"/>
      <c r="Z322" s="1766"/>
      <c r="AA322" s="1766"/>
      <c r="AB322" s="1766"/>
      <c r="AC322" s="1766"/>
      <c r="AD322" s="1766"/>
      <c r="AE322" s="1766"/>
      <c r="AF322" s="1759">
        <f>SUM(H322:AE322)</f>
        <v>174404</v>
      </c>
      <c r="AG322" s="1759"/>
      <c r="AH322" s="1759"/>
      <c r="AI322" s="617"/>
      <c r="AJ322" s="618"/>
      <c r="AK322" s="618"/>
      <c r="AL322" s="618"/>
      <c r="AM322" s="618"/>
      <c r="AN322" s="618"/>
      <c r="AO322" s="618"/>
      <c r="AP322" s="618"/>
      <c r="AQ322" s="619">
        <f>SUM(H322:AE322)-AF322</f>
        <v>0</v>
      </c>
      <c r="BC322" s="792"/>
      <c r="BD322" s="610"/>
      <c r="BE322" s="610"/>
      <c r="BF322" s="610"/>
      <c r="BG322" s="610"/>
      <c r="BH322" s="610"/>
      <c r="BI322" s="610"/>
      <c r="BJ322" s="610"/>
      <c r="BK322" s="791"/>
    </row>
    <row r="323" spans="1:63" s="592" customFormat="1" x14ac:dyDescent="0.2">
      <c r="A323" s="605"/>
      <c r="D323" s="1739" t="s">
        <v>27</v>
      </c>
      <c r="E323" s="1739"/>
      <c r="F323" s="1739"/>
      <c r="G323" s="1739"/>
      <c r="H323" s="1702"/>
      <c r="I323" s="1702"/>
      <c r="J323" s="1702"/>
      <c r="K323" s="1734">
        <v>54684</v>
      </c>
      <c r="L323" s="1734"/>
      <c r="M323" s="1734"/>
      <c r="N323" s="1734"/>
      <c r="O323" s="1734"/>
      <c r="P323" s="1734"/>
      <c r="Q323" s="1734"/>
      <c r="R323" s="1734"/>
      <c r="S323" s="1734"/>
      <c r="T323" s="1734"/>
      <c r="U323" s="1734"/>
      <c r="V323" s="1734"/>
      <c r="W323" s="1734">
        <v>14868</v>
      </c>
      <c r="X323" s="1734"/>
      <c r="Y323" s="1734"/>
      <c r="Z323" s="1734"/>
      <c r="AA323" s="1734"/>
      <c r="AB323" s="1734"/>
      <c r="AC323" s="1734"/>
      <c r="AD323" s="1734"/>
      <c r="AE323" s="1734"/>
      <c r="AF323" s="1720">
        <f>SUM(H323:AE323)</f>
        <v>69552</v>
      </c>
      <c r="AG323" s="1720"/>
      <c r="AH323" s="1720"/>
      <c r="AI323" s="617"/>
      <c r="AJ323" s="618"/>
      <c r="AK323" s="618"/>
      <c r="AL323" s="618"/>
      <c r="AM323" s="618"/>
      <c r="AN323" s="618"/>
      <c r="AO323" s="618"/>
      <c r="AP323" s="618"/>
      <c r="AQ323" s="619">
        <f t="shared" ref="AQ323:AQ324" si="100">SUM(H323:AE323)-AF323</f>
        <v>0</v>
      </c>
      <c r="BC323" s="792"/>
      <c r="BD323" s="610"/>
      <c r="BE323" s="610"/>
      <c r="BF323" s="610"/>
      <c r="BG323" s="610"/>
      <c r="BH323" s="610"/>
      <c r="BI323" s="610"/>
      <c r="BJ323" s="610"/>
      <c r="BK323" s="791"/>
    </row>
    <row r="324" spans="1:63" s="592" customFormat="1" x14ac:dyDescent="0.2">
      <c r="A324" s="605"/>
      <c r="D324" s="1739" t="s">
        <v>28</v>
      </c>
      <c r="E324" s="1739"/>
      <c r="F324" s="1739"/>
      <c r="G324" s="1739"/>
      <c r="H324" s="1702"/>
      <c r="I324" s="1702"/>
      <c r="J324" s="1702"/>
      <c r="K324" s="1734"/>
      <c r="L324" s="1734"/>
      <c r="M324" s="1734"/>
      <c r="N324" s="1734"/>
      <c r="O324" s="1734"/>
      <c r="P324" s="1734"/>
      <c r="Q324" s="1734"/>
      <c r="R324" s="1734"/>
      <c r="S324" s="1734"/>
      <c r="T324" s="1734"/>
      <c r="U324" s="1734"/>
      <c r="V324" s="1734"/>
      <c r="W324" s="1734">
        <v>18650</v>
      </c>
      <c r="X324" s="1734"/>
      <c r="Y324" s="1734"/>
      <c r="Z324" s="1734"/>
      <c r="AA324" s="1734"/>
      <c r="AB324" s="1734"/>
      <c r="AC324" s="1734"/>
      <c r="AD324" s="1734"/>
      <c r="AE324" s="1734"/>
      <c r="AF324" s="1720">
        <f>SUM(H324:AE324)</f>
        <v>18650</v>
      </c>
      <c r="AG324" s="1720"/>
      <c r="AH324" s="1720"/>
      <c r="AI324" s="617"/>
      <c r="AJ324" s="618"/>
      <c r="AK324" s="618"/>
      <c r="AL324" s="618"/>
      <c r="AM324" s="618"/>
      <c r="AN324" s="618"/>
      <c r="AO324" s="618"/>
      <c r="AP324" s="618"/>
      <c r="AQ324" s="619">
        <f t="shared" si="100"/>
        <v>0</v>
      </c>
      <c r="BC324" s="792"/>
      <c r="BD324" s="610"/>
      <c r="BE324" s="610"/>
      <c r="BF324" s="610"/>
      <c r="BG324" s="610"/>
      <c r="BH324" s="610"/>
      <c r="BI324" s="610"/>
      <c r="BJ324" s="610"/>
      <c r="BK324" s="791"/>
    </row>
    <row r="325" spans="1:63" s="592" customFormat="1" x14ac:dyDescent="0.2">
      <c r="A325" s="605"/>
      <c r="D325" s="1739" t="s">
        <v>29</v>
      </c>
      <c r="E325" s="1739"/>
      <c r="F325" s="1739"/>
      <c r="G325" s="1739"/>
      <c r="H325" s="1702"/>
      <c r="I325" s="1702"/>
      <c r="J325" s="1702"/>
      <c r="K325" s="1734"/>
      <c r="L325" s="1734"/>
      <c r="M325" s="1734"/>
      <c r="N325" s="1734"/>
      <c r="O325" s="1734"/>
      <c r="P325" s="1734"/>
      <c r="Q325" s="1734"/>
      <c r="R325" s="1734"/>
      <c r="S325" s="1734"/>
      <c r="T325" s="1734"/>
      <c r="U325" s="1734"/>
      <c r="V325" s="1734"/>
      <c r="W325" s="1734"/>
      <c r="X325" s="1734"/>
      <c r="Y325" s="1734"/>
      <c r="Z325" s="1734"/>
      <c r="AA325" s="1734"/>
      <c r="AB325" s="1734"/>
      <c r="AC325" s="1734"/>
      <c r="AD325" s="1734"/>
      <c r="AE325" s="1734"/>
      <c r="AF325" s="1720">
        <f>SUM(H325:AE325)</f>
        <v>0</v>
      </c>
      <c r="AG325" s="1720"/>
      <c r="AH325" s="1720"/>
      <c r="AI325" s="617"/>
      <c r="AJ325" s="618"/>
      <c r="AK325" s="618"/>
      <c r="AL325" s="618"/>
      <c r="AM325" s="618"/>
      <c r="AN325" s="618"/>
      <c r="AO325" s="618"/>
      <c r="AP325" s="618"/>
      <c r="AQ325" s="619">
        <f>SUM(H325:AE325)-AF325</f>
        <v>0</v>
      </c>
      <c r="BC325" s="792"/>
      <c r="BD325" s="610"/>
      <c r="BE325" s="610"/>
      <c r="BF325" s="610"/>
      <c r="BG325" s="610"/>
      <c r="BH325" s="610"/>
      <c r="BI325" s="610"/>
      <c r="BJ325" s="610"/>
      <c r="BK325" s="791"/>
    </row>
    <row r="326" spans="1:63" s="592" customFormat="1" ht="22.5" customHeight="1" thickBot="1" x14ac:dyDescent="0.25">
      <c r="A326" s="605"/>
      <c r="D326" s="1735" t="s">
        <v>30</v>
      </c>
      <c r="E326" s="1735"/>
      <c r="F326" s="1735"/>
      <c r="G326" s="1735"/>
      <c r="H326" s="1736">
        <f>H322+H323-H324+H325</f>
        <v>0</v>
      </c>
      <c r="I326" s="1736"/>
      <c r="J326" s="1736"/>
      <c r="K326" s="1736">
        <f>K322+K323-K324+K325</f>
        <v>168609</v>
      </c>
      <c r="L326" s="1736"/>
      <c r="M326" s="1736"/>
      <c r="N326" s="1736">
        <f t="shared" ref="N326" si="101">N322+N323-N324+N325</f>
        <v>0</v>
      </c>
      <c r="O326" s="1736"/>
      <c r="P326" s="1736"/>
      <c r="Q326" s="1736">
        <f t="shared" ref="Q326" si="102">Q322+Q323-Q324+Q325</f>
        <v>0</v>
      </c>
      <c r="R326" s="1736"/>
      <c r="S326" s="1736"/>
      <c r="T326" s="1736">
        <f t="shared" ref="T326" si="103">T322+T323-T324+T325</f>
        <v>0</v>
      </c>
      <c r="U326" s="1736"/>
      <c r="V326" s="1736"/>
      <c r="W326" s="1736">
        <f t="shared" ref="W326" si="104">W322+W323-W324+W325</f>
        <v>56697</v>
      </c>
      <c r="X326" s="1736"/>
      <c r="Y326" s="1736"/>
      <c r="Z326" s="1736">
        <f t="shared" ref="Z326" si="105">Z322+Z323-Z324+Z325</f>
        <v>0</v>
      </c>
      <c r="AA326" s="1736"/>
      <c r="AB326" s="1736"/>
      <c r="AC326" s="1736">
        <f t="shared" ref="AC326" si="106">AC322+AC323-AC324+AC325</f>
        <v>0</v>
      </c>
      <c r="AD326" s="1736"/>
      <c r="AE326" s="1736"/>
      <c r="AF326" s="1736">
        <f t="shared" ref="AF326" si="107">AF322+AF323-AF324+AF325</f>
        <v>225306</v>
      </c>
      <c r="AG326" s="1736"/>
      <c r="AH326" s="1736"/>
      <c r="AI326" s="631">
        <f>H322+H323-H324+H325-H326</f>
        <v>0</v>
      </c>
      <c r="AJ326" s="672">
        <f>K322+K323-K324+K325-K326</f>
        <v>0</v>
      </c>
      <c r="AK326" s="672">
        <f>N322+N323-N324+N325-N326</f>
        <v>0</v>
      </c>
      <c r="AL326" s="672">
        <f>Q322+Q323-Q324+Q325-Q326</f>
        <v>0</v>
      </c>
      <c r="AM326" s="672">
        <f>T322+T323-T324+T325-T325</f>
        <v>0</v>
      </c>
      <c r="AN326" s="672">
        <f>W322+W323-W324+W325-W326</f>
        <v>0</v>
      </c>
      <c r="AO326" s="672">
        <f>Z322+Z323-Z324+Z325-Z326</f>
        <v>0</v>
      </c>
      <c r="AP326" s="672">
        <f>AC322+AC323-AC324+AC325-AC326</f>
        <v>0</v>
      </c>
      <c r="AQ326" s="619">
        <f>AF322+AF323-AF324+AF325-AF326</f>
        <v>0</v>
      </c>
      <c r="BC326" s="792"/>
      <c r="BD326" s="610"/>
      <c r="BE326" s="610"/>
      <c r="BF326" s="610"/>
      <c r="BG326" s="610"/>
      <c r="BH326" s="610"/>
      <c r="BI326" s="610"/>
      <c r="BJ326" s="610"/>
      <c r="BK326" s="791"/>
    </row>
    <row r="327" spans="1:63" s="592" customFormat="1" ht="15" thickBot="1" x14ac:dyDescent="0.25">
      <c r="A327" s="605"/>
      <c r="D327" s="1760" t="s">
        <v>33</v>
      </c>
      <c r="E327" s="1761"/>
      <c r="F327" s="1761"/>
      <c r="G327" s="1761"/>
      <c r="H327" s="1761"/>
      <c r="I327" s="1761"/>
      <c r="J327" s="1761"/>
      <c r="K327" s="1761"/>
      <c r="L327" s="1761"/>
      <c r="M327" s="1761"/>
      <c r="N327" s="1761"/>
      <c r="O327" s="1761"/>
      <c r="P327" s="1761"/>
      <c r="Q327" s="1761"/>
      <c r="R327" s="1761"/>
      <c r="S327" s="1761"/>
      <c r="T327" s="1761"/>
      <c r="U327" s="1761"/>
      <c r="V327" s="1761"/>
      <c r="W327" s="1761"/>
      <c r="X327" s="1761"/>
      <c r="Y327" s="1761"/>
      <c r="Z327" s="1761"/>
      <c r="AA327" s="1761"/>
      <c r="AB327" s="1761"/>
      <c r="AC327" s="1761"/>
      <c r="AD327" s="1761"/>
      <c r="AE327" s="1761"/>
      <c r="AF327" s="1761"/>
      <c r="AG327" s="1761"/>
      <c r="AH327" s="1762"/>
      <c r="AI327" s="617"/>
      <c r="AJ327" s="618"/>
      <c r="AK327" s="618"/>
      <c r="AL327" s="618"/>
      <c r="AM327" s="618"/>
      <c r="AN327" s="618"/>
      <c r="AO327" s="618"/>
      <c r="AP327" s="618"/>
      <c r="AQ327" s="619"/>
      <c r="BC327" s="792"/>
      <c r="BD327" s="610"/>
      <c r="BE327" s="610"/>
      <c r="BF327" s="610"/>
      <c r="BG327" s="610"/>
      <c r="BH327" s="610"/>
      <c r="BI327" s="610"/>
      <c r="BJ327" s="610"/>
      <c r="BK327" s="791"/>
    </row>
    <row r="328" spans="1:63" s="592" customFormat="1" ht="22.5" customHeight="1" x14ac:dyDescent="0.2">
      <c r="A328" s="605"/>
      <c r="D328" s="1765" t="s">
        <v>32</v>
      </c>
      <c r="E328" s="1765"/>
      <c r="F328" s="1765"/>
      <c r="G328" s="1765"/>
      <c r="H328" s="1740"/>
      <c r="I328" s="1740"/>
      <c r="J328" s="1740"/>
      <c r="K328" s="1766"/>
      <c r="L328" s="1766"/>
      <c r="M328" s="1766"/>
      <c r="N328" s="1766"/>
      <c r="O328" s="1766"/>
      <c r="P328" s="1766"/>
      <c r="Q328" s="1766"/>
      <c r="R328" s="1766"/>
      <c r="S328" s="1766"/>
      <c r="T328" s="1766"/>
      <c r="U328" s="1766"/>
      <c r="V328" s="1766"/>
      <c r="W328" s="1766"/>
      <c r="X328" s="1766"/>
      <c r="Y328" s="1766"/>
      <c r="Z328" s="1766"/>
      <c r="AA328" s="1766"/>
      <c r="AB328" s="1766"/>
      <c r="AC328" s="1766"/>
      <c r="AD328" s="1766"/>
      <c r="AE328" s="1766"/>
      <c r="AF328" s="1759">
        <f>SUM(H328:AE328)</f>
        <v>0</v>
      </c>
      <c r="AG328" s="1759"/>
      <c r="AH328" s="1759"/>
      <c r="AI328" s="617"/>
      <c r="AJ328" s="618"/>
      <c r="AK328" s="618"/>
      <c r="AL328" s="618"/>
      <c r="AM328" s="618"/>
      <c r="AN328" s="618"/>
      <c r="AO328" s="618"/>
      <c r="AP328" s="618"/>
      <c r="AQ328" s="619">
        <f>SUM(H328:AE328)-AF328</f>
        <v>0</v>
      </c>
      <c r="BC328" s="792"/>
      <c r="BD328" s="610"/>
      <c r="BE328" s="610"/>
      <c r="BF328" s="610"/>
      <c r="BG328" s="610"/>
      <c r="BH328" s="610"/>
      <c r="BI328" s="610"/>
      <c r="BJ328" s="610"/>
      <c r="BK328" s="791"/>
    </row>
    <row r="329" spans="1:63" s="592" customFormat="1" x14ac:dyDescent="0.2">
      <c r="A329" s="605"/>
      <c r="D329" s="1739" t="s">
        <v>27</v>
      </c>
      <c r="E329" s="1739"/>
      <c r="F329" s="1739"/>
      <c r="G329" s="1739"/>
      <c r="H329" s="1702"/>
      <c r="I329" s="1702"/>
      <c r="J329" s="1702"/>
      <c r="K329" s="1734"/>
      <c r="L329" s="1734"/>
      <c r="M329" s="1734"/>
      <c r="N329" s="1734"/>
      <c r="O329" s="1734"/>
      <c r="P329" s="1734"/>
      <c r="Q329" s="1734"/>
      <c r="R329" s="1734"/>
      <c r="S329" s="1734"/>
      <c r="T329" s="1734"/>
      <c r="U329" s="1734"/>
      <c r="V329" s="1734"/>
      <c r="W329" s="1734"/>
      <c r="X329" s="1734"/>
      <c r="Y329" s="1734"/>
      <c r="Z329" s="1734"/>
      <c r="AA329" s="1734"/>
      <c r="AB329" s="1734"/>
      <c r="AC329" s="1734"/>
      <c r="AD329" s="1734"/>
      <c r="AE329" s="1734"/>
      <c r="AF329" s="1720">
        <f>SUM(H329:AE329)</f>
        <v>0</v>
      </c>
      <c r="AG329" s="1720"/>
      <c r="AH329" s="1720"/>
      <c r="AI329" s="617"/>
      <c r="AJ329" s="618"/>
      <c r="AK329" s="618"/>
      <c r="AL329" s="618"/>
      <c r="AM329" s="618"/>
      <c r="AN329" s="618"/>
      <c r="AO329" s="618"/>
      <c r="AP329" s="618"/>
      <c r="AQ329" s="619">
        <f>SUM(H329:AE329)-AF329</f>
        <v>0</v>
      </c>
      <c r="BC329" s="792"/>
      <c r="BD329" s="610"/>
      <c r="BE329" s="610"/>
      <c r="BF329" s="610"/>
      <c r="BG329" s="610"/>
      <c r="BH329" s="610"/>
      <c r="BI329" s="610"/>
      <c r="BJ329" s="610"/>
      <c r="BK329" s="791"/>
    </row>
    <row r="330" spans="1:63" s="592" customFormat="1" x14ac:dyDescent="0.2">
      <c r="A330" s="605"/>
      <c r="D330" s="1739" t="s">
        <v>28</v>
      </c>
      <c r="E330" s="1739"/>
      <c r="F330" s="1739"/>
      <c r="G330" s="1739"/>
      <c r="H330" s="1702"/>
      <c r="I330" s="1702"/>
      <c r="J330" s="1702"/>
      <c r="K330" s="1734"/>
      <c r="L330" s="1734"/>
      <c r="M330" s="1734"/>
      <c r="N330" s="1734"/>
      <c r="O330" s="1734"/>
      <c r="P330" s="1734"/>
      <c r="Q330" s="1734"/>
      <c r="R330" s="1734"/>
      <c r="S330" s="1734"/>
      <c r="T330" s="1734"/>
      <c r="U330" s="1734"/>
      <c r="V330" s="1734"/>
      <c r="W330" s="1734"/>
      <c r="X330" s="1734"/>
      <c r="Y330" s="1734"/>
      <c r="Z330" s="1734"/>
      <c r="AA330" s="1734"/>
      <c r="AB330" s="1734"/>
      <c r="AC330" s="1734"/>
      <c r="AD330" s="1734"/>
      <c r="AE330" s="1734"/>
      <c r="AF330" s="1720">
        <f>SUM(H330:AE330)</f>
        <v>0</v>
      </c>
      <c r="AG330" s="1720"/>
      <c r="AH330" s="1720"/>
      <c r="AI330" s="617"/>
      <c r="AJ330" s="618"/>
      <c r="AK330" s="618"/>
      <c r="AL330" s="618"/>
      <c r="AM330" s="618"/>
      <c r="AN330" s="618"/>
      <c r="AO330" s="618"/>
      <c r="AP330" s="618"/>
      <c r="AQ330" s="619">
        <f t="shared" ref="AQ330" si="108">SUM(H330:AE330)-AF330</f>
        <v>0</v>
      </c>
      <c r="BC330" s="792"/>
      <c r="BD330" s="610"/>
      <c r="BE330" s="610"/>
      <c r="BF330" s="610"/>
      <c r="BG330" s="610"/>
      <c r="BH330" s="610"/>
      <c r="BI330" s="610"/>
      <c r="BJ330" s="610"/>
      <c r="BK330" s="791"/>
    </row>
    <row r="331" spans="1:63" s="592" customFormat="1" x14ac:dyDescent="0.2">
      <c r="A331" s="605"/>
      <c r="D331" s="1739" t="s">
        <v>29</v>
      </c>
      <c r="E331" s="1739"/>
      <c r="F331" s="1739"/>
      <c r="G331" s="1739"/>
      <c r="H331" s="1702"/>
      <c r="I331" s="1702"/>
      <c r="J331" s="1702"/>
      <c r="K331" s="1734"/>
      <c r="L331" s="1734"/>
      <c r="M331" s="1734"/>
      <c r="N331" s="1734"/>
      <c r="O331" s="1734"/>
      <c r="P331" s="1734"/>
      <c r="Q331" s="1734"/>
      <c r="R331" s="1734"/>
      <c r="S331" s="1734"/>
      <c r="T331" s="1734"/>
      <c r="U331" s="1734"/>
      <c r="V331" s="1734"/>
      <c r="W331" s="1734"/>
      <c r="X331" s="1734"/>
      <c r="Y331" s="1734"/>
      <c r="Z331" s="1734"/>
      <c r="AA331" s="1734"/>
      <c r="AB331" s="1734"/>
      <c r="AC331" s="1734"/>
      <c r="AD331" s="1734"/>
      <c r="AE331" s="1734"/>
      <c r="AF331" s="1720">
        <f>SUM(H331:AE331)</f>
        <v>0</v>
      </c>
      <c r="AG331" s="1720"/>
      <c r="AH331" s="1720"/>
      <c r="AI331" s="617"/>
      <c r="AJ331" s="618"/>
      <c r="AK331" s="618"/>
      <c r="AL331" s="618"/>
      <c r="AM331" s="618"/>
      <c r="AN331" s="618"/>
      <c r="AO331" s="618"/>
      <c r="AP331" s="618"/>
      <c r="AQ331" s="619">
        <f>SUM(H331:AE331)-AF331</f>
        <v>0</v>
      </c>
      <c r="BC331" s="792"/>
      <c r="BD331" s="610"/>
      <c r="BE331" s="610"/>
      <c r="BF331" s="610"/>
      <c r="BG331" s="610"/>
      <c r="BH331" s="610"/>
      <c r="BI331" s="610"/>
      <c r="BJ331" s="610"/>
      <c r="BK331" s="791"/>
    </row>
    <row r="332" spans="1:63" s="592" customFormat="1" ht="22.5" customHeight="1" thickBot="1" x14ac:dyDescent="0.25">
      <c r="A332" s="605"/>
      <c r="D332" s="1735" t="s">
        <v>30</v>
      </c>
      <c r="E332" s="1735"/>
      <c r="F332" s="1735"/>
      <c r="G332" s="1735"/>
      <c r="H332" s="1736">
        <f>H328+H329-H330+H331</f>
        <v>0</v>
      </c>
      <c r="I332" s="1736"/>
      <c r="J332" s="1736"/>
      <c r="K332" s="1736">
        <f>K328+K329-K330+K331</f>
        <v>0</v>
      </c>
      <c r="L332" s="1736"/>
      <c r="M332" s="1736"/>
      <c r="N332" s="1736">
        <f t="shared" ref="N332" si="109">N328+N329-N330+N331</f>
        <v>0</v>
      </c>
      <c r="O332" s="1736"/>
      <c r="P332" s="1736"/>
      <c r="Q332" s="1736">
        <f t="shared" ref="Q332" si="110">Q328+Q329-Q330+Q331</f>
        <v>0</v>
      </c>
      <c r="R332" s="1736"/>
      <c r="S332" s="1736"/>
      <c r="T332" s="1736">
        <f t="shared" ref="T332" si="111">T328+T329-T330+T331</f>
        <v>0</v>
      </c>
      <c r="U332" s="1736"/>
      <c r="V332" s="1736"/>
      <c r="W332" s="1736">
        <f t="shared" ref="W332" si="112">W328+W329-W330+W331</f>
        <v>0</v>
      </c>
      <c r="X332" s="1736"/>
      <c r="Y332" s="1736"/>
      <c r="Z332" s="1736">
        <f t="shared" ref="Z332" si="113">Z328+Z329-Z330+Z331</f>
        <v>0</v>
      </c>
      <c r="AA332" s="1736"/>
      <c r="AB332" s="1736"/>
      <c r="AC332" s="1736">
        <f t="shared" ref="AC332" si="114">AC328+AC329-AC330+AC331</f>
        <v>0</v>
      </c>
      <c r="AD332" s="1736"/>
      <c r="AE332" s="1736"/>
      <c r="AF332" s="1736">
        <f t="shared" ref="AF332" si="115">AF328+AF329-AF330+AF331</f>
        <v>0</v>
      </c>
      <c r="AG332" s="1736"/>
      <c r="AH332" s="1736"/>
      <c r="AI332" s="631">
        <f>H328+H329-H330+H331-H332</f>
        <v>0</v>
      </c>
      <c r="AJ332" s="672">
        <f>K328+K329-K330+K331-K332</f>
        <v>0</v>
      </c>
      <c r="AK332" s="672">
        <f>N328+N329-N330+N331-N332</f>
        <v>0</v>
      </c>
      <c r="AL332" s="672">
        <f>Q328+Q329-Q330+Q331-Q332</f>
        <v>0</v>
      </c>
      <c r="AM332" s="672">
        <f>T328+T329-T330+T331-T331</f>
        <v>0</v>
      </c>
      <c r="AN332" s="672">
        <f>W328+W329-W330+W331-W332</f>
        <v>0</v>
      </c>
      <c r="AO332" s="672">
        <f>Z328+Z329-Z330+Z331-Z332</f>
        <v>0</v>
      </c>
      <c r="AP332" s="672">
        <f>AC328+AC329-AC330+AC331-AC332</f>
        <v>0</v>
      </c>
      <c r="AQ332" s="619">
        <f>AF328+AF329-AF330+AF331-AF332</f>
        <v>0</v>
      </c>
      <c r="BC332" s="792"/>
      <c r="BD332" s="610"/>
      <c r="BE332" s="610"/>
      <c r="BF332" s="610"/>
      <c r="BG332" s="610"/>
      <c r="BH332" s="610"/>
      <c r="BI332" s="610"/>
      <c r="BJ332" s="610"/>
      <c r="BK332" s="791"/>
    </row>
    <row r="333" spans="1:63" s="592" customFormat="1" ht="15" thickBot="1" x14ac:dyDescent="0.25">
      <c r="A333" s="605"/>
      <c r="D333" s="1760" t="s">
        <v>34</v>
      </c>
      <c r="E333" s="1761"/>
      <c r="F333" s="1761"/>
      <c r="G333" s="1761"/>
      <c r="H333" s="1761"/>
      <c r="I333" s="1761"/>
      <c r="J333" s="1761"/>
      <c r="K333" s="1761"/>
      <c r="L333" s="1761"/>
      <c r="M333" s="1761"/>
      <c r="N333" s="1761"/>
      <c r="O333" s="1761"/>
      <c r="P333" s="1761"/>
      <c r="Q333" s="1761"/>
      <c r="R333" s="1761"/>
      <c r="S333" s="1761"/>
      <c r="T333" s="1761"/>
      <c r="U333" s="1761"/>
      <c r="V333" s="1761"/>
      <c r="W333" s="1761"/>
      <c r="X333" s="1761"/>
      <c r="Y333" s="1761"/>
      <c r="Z333" s="1761"/>
      <c r="AA333" s="1761"/>
      <c r="AB333" s="1761"/>
      <c r="AC333" s="1761"/>
      <c r="AD333" s="1761"/>
      <c r="AE333" s="1761"/>
      <c r="AF333" s="1761"/>
      <c r="AG333" s="1761"/>
      <c r="AH333" s="1762"/>
      <c r="AI333" s="617"/>
      <c r="AJ333" s="618"/>
      <c r="AK333" s="618"/>
      <c r="AL333" s="618"/>
      <c r="AM333" s="618"/>
      <c r="AN333" s="618"/>
      <c r="AO333" s="618"/>
      <c r="AP333" s="618"/>
      <c r="AQ333" s="619"/>
      <c r="BC333" s="792"/>
      <c r="BD333" s="610"/>
      <c r="BE333" s="610"/>
      <c r="BF333" s="610"/>
      <c r="BG333" s="610"/>
      <c r="BH333" s="610"/>
      <c r="BI333" s="610"/>
      <c r="BJ333" s="610"/>
      <c r="BK333" s="791"/>
    </row>
    <row r="334" spans="1:63" s="592" customFormat="1" ht="22.5" customHeight="1" x14ac:dyDescent="0.2">
      <c r="A334" s="605"/>
      <c r="D334" s="1763" t="s">
        <v>32</v>
      </c>
      <c r="E334" s="1763"/>
      <c r="F334" s="1763"/>
      <c r="G334" s="1763"/>
      <c r="H334" s="1764">
        <f>H316-H322-H328</f>
        <v>298745</v>
      </c>
      <c r="I334" s="1764"/>
      <c r="J334" s="1764"/>
      <c r="K334" s="1764">
        <f t="shared" ref="K334" si="116">K316-K322-K328</f>
        <v>979781</v>
      </c>
      <c r="L334" s="1764"/>
      <c r="M334" s="1764"/>
      <c r="N334" s="1764">
        <f t="shared" ref="N334" si="117">N316-N322-N328</f>
        <v>0</v>
      </c>
      <c r="O334" s="1764"/>
      <c r="P334" s="1764"/>
      <c r="Q334" s="1764">
        <f t="shared" ref="Q334" si="118">Q316-Q322-Q328</f>
        <v>0</v>
      </c>
      <c r="R334" s="1764"/>
      <c r="S334" s="1764"/>
      <c r="T334" s="1764">
        <f t="shared" ref="T334" si="119">T316-T322-T328</f>
        <v>0</v>
      </c>
      <c r="U334" s="1764"/>
      <c r="V334" s="1764"/>
      <c r="W334" s="1764">
        <f t="shared" ref="W334" si="120">W316-W322-W328</f>
        <v>95430</v>
      </c>
      <c r="X334" s="1764"/>
      <c r="Y334" s="1764"/>
      <c r="Z334" s="1764">
        <f t="shared" ref="Z334" si="121">Z316-Z322-Z328</f>
        <v>0</v>
      </c>
      <c r="AA334" s="1764"/>
      <c r="AB334" s="1764"/>
      <c r="AC334" s="1764">
        <f t="shared" ref="AC334" si="122">AC316-AC322-AC328</f>
        <v>0</v>
      </c>
      <c r="AD334" s="1764"/>
      <c r="AE334" s="1764"/>
      <c r="AF334" s="1764">
        <f t="shared" ref="AF334" si="123">AF316-AF322-AF328</f>
        <v>1373956</v>
      </c>
      <c r="AG334" s="1764"/>
      <c r="AH334" s="1764"/>
      <c r="AI334" s="631">
        <f>H316-H322-H328-H334</f>
        <v>0</v>
      </c>
      <c r="AJ334" s="672">
        <f>K316-K322-K328-K334</f>
        <v>0</v>
      </c>
      <c r="AK334" s="672">
        <f>N316-N322-N328-N334</f>
        <v>0</v>
      </c>
      <c r="AL334" s="672">
        <f>Q316-Q322-Q328-Q334</f>
        <v>0</v>
      </c>
      <c r="AM334" s="672">
        <f>T316-T322-T328-T334</f>
        <v>0</v>
      </c>
      <c r="AN334" s="672">
        <f>W316-W322-W328-W334</f>
        <v>0</v>
      </c>
      <c r="AO334" s="672">
        <f>Z316-Z322-Z328-Z334</f>
        <v>0</v>
      </c>
      <c r="AP334" s="672">
        <f>AC316-AC322-AC328-AC334</f>
        <v>0</v>
      </c>
      <c r="AQ334" s="619">
        <f>SUM(H334:AE334)-AF334</f>
        <v>0</v>
      </c>
      <c r="BC334" s="792"/>
      <c r="BD334" s="610"/>
      <c r="BE334" s="610"/>
      <c r="BF334" s="610"/>
      <c r="BG334" s="610"/>
      <c r="BH334" s="610"/>
      <c r="BI334" s="610"/>
      <c r="BJ334" s="610"/>
      <c r="BK334" s="791"/>
    </row>
    <row r="335" spans="1:63" s="592" customFormat="1" ht="22.5" customHeight="1" thickBot="1" x14ac:dyDescent="0.25">
      <c r="A335" s="605"/>
      <c r="D335" s="1735" t="s">
        <v>30</v>
      </c>
      <c r="E335" s="1735"/>
      <c r="F335" s="1735"/>
      <c r="G335" s="1735"/>
      <c r="H335" s="1736">
        <f>H320-H326-H332</f>
        <v>298745</v>
      </c>
      <c r="I335" s="1736"/>
      <c r="J335" s="1736"/>
      <c r="K335" s="1736">
        <f t="shared" ref="K335" si="124">K320-K326-K332</f>
        <v>925097</v>
      </c>
      <c r="L335" s="1736"/>
      <c r="M335" s="1736"/>
      <c r="N335" s="1736">
        <f t="shared" ref="N335" si="125">N320-N326-N332</f>
        <v>0</v>
      </c>
      <c r="O335" s="1736"/>
      <c r="P335" s="1736"/>
      <c r="Q335" s="1736">
        <f t="shared" ref="Q335" si="126">Q320-Q326-Q332</f>
        <v>0</v>
      </c>
      <c r="R335" s="1736"/>
      <c r="S335" s="1736"/>
      <c r="T335" s="1736">
        <f t="shared" ref="T335" si="127">T320-T326-T332</f>
        <v>0</v>
      </c>
      <c r="U335" s="1736"/>
      <c r="V335" s="1736"/>
      <c r="W335" s="1736">
        <f t="shared" ref="W335" si="128">W320-W326-W332</f>
        <v>88750</v>
      </c>
      <c r="X335" s="1736"/>
      <c r="Y335" s="1736"/>
      <c r="Z335" s="1736">
        <f>Z320-Z326-Z332</f>
        <v>0</v>
      </c>
      <c r="AA335" s="1736"/>
      <c r="AB335" s="1736"/>
      <c r="AC335" s="1736">
        <f t="shared" ref="AC335" si="129">AC320-AC326-AC332</f>
        <v>0</v>
      </c>
      <c r="AD335" s="1736"/>
      <c r="AE335" s="1736"/>
      <c r="AF335" s="1736">
        <f t="shared" ref="AF335" si="130">AF320-AF326-AF332</f>
        <v>1312592</v>
      </c>
      <c r="AG335" s="1736"/>
      <c r="AH335" s="1736"/>
      <c r="AI335" s="620">
        <f>H320-H326-H332-H335</f>
        <v>0</v>
      </c>
      <c r="AJ335" s="621">
        <f>K320-K326-K332-K335</f>
        <v>0</v>
      </c>
      <c r="AK335" s="621">
        <f>N320-N326-N332-N335</f>
        <v>0</v>
      </c>
      <c r="AL335" s="621">
        <f>Q320-Q326-Q332-Q335</f>
        <v>0</v>
      </c>
      <c r="AM335" s="621">
        <f>T320-T326-T332-T335</f>
        <v>0</v>
      </c>
      <c r="AN335" s="621">
        <f>W320-W326-W332-W335</f>
        <v>0</v>
      </c>
      <c r="AO335" s="621">
        <f>Z320-Z326-Z332-Z335</f>
        <v>0</v>
      </c>
      <c r="AP335" s="621">
        <f>AC320-AC326-AC332-AC335</f>
        <v>0</v>
      </c>
      <c r="AQ335" s="622">
        <f>SUM(H335:AE335)-AF335</f>
        <v>0</v>
      </c>
      <c r="BC335" s="620">
        <f>H335-BS!$G$21</f>
        <v>0</v>
      </c>
      <c r="BD335" s="621">
        <f>K335-BS!$G$22</f>
        <v>0</v>
      </c>
      <c r="BE335" s="621">
        <f>N335-BS!$G$23</f>
        <v>-88749</v>
      </c>
      <c r="BF335" s="621">
        <f>Q335-BS!$G$24</f>
        <v>0</v>
      </c>
      <c r="BG335" s="621">
        <f>T335-BS!$G$25</f>
        <v>0</v>
      </c>
      <c r="BH335" s="621">
        <f>W335-BS!$G$26</f>
        <v>88750</v>
      </c>
      <c r="BI335" s="621">
        <f>Z335-BS!$G$27</f>
        <v>0</v>
      </c>
      <c r="BJ335" s="621">
        <f>AC335-BS!$G$28</f>
        <v>0</v>
      </c>
      <c r="BK335" s="622">
        <f>AF335-BS!$G$20</f>
        <v>1</v>
      </c>
    </row>
    <row r="336" spans="1:63" s="592" customFormat="1" ht="15" thickBot="1" x14ac:dyDescent="0.25">
      <c r="A336" s="605"/>
      <c r="D336" s="796"/>
      <c r="E336" s="782"/>
      <c r="F336" s="782"/>
      <c r="G336" s="782"/>
      <c r="H336" s="782"/>
      <c r="I336" s="782"/>
      <c r="J336" s="782"/>
      <c r="K336" s="782"/>
      <c r="L336" s="782"/>
      <c r="M336" s="782"/>
      <c r="N336" s="782"/>
      <c r="O336" s="782"/>
      <c r="P336" s="782"/>
      <c r="Q336" s="782"/>
      <c r="R336" s="782"/>
      <c r="S336" s="782"/>
      <c r="T336" s="782"/>
      <c r="U336" s="782"/>
      <c r="V336" s="782"/>
      <c r="W336" s="782"/>
      <c r="X336" s="782"/>
      <c r="Y336" s="782"/>
      <c r="Z336" s="782"/>
      <c r="AA336" s="782"/>
      <c r="AB336" s="782"/>
      <c r="AC336" s="782"/>
      <c r="AD336" s="782"/>
      <c r="AE336" s="782"/>
      <c r="AF336" s="782"/>
      <c r="AG336" s="782"/>
      <c r="AI336" s="18"/>
      <c r="AJ336" s="18"/>
      <c r="AK336" s="18"/>
      <c r="AL336" s="18"/>
      <c r="AM336" s="18"/>
      <c r="AN336" s="18"/>
      <c r="AO336" s="18"/>
      <c r="AP336" s="18"/>
      <c r="AQ336" s="18"/>
    </row>
    <row r="337" spans="1:43" s="592" customFormat="1" ht="29.25" customHeight="1" thickBot="1" x14ac:dyDescent="0.25">
      <c r="A337" s="605">
        <v>6</v>
      </c>
      <c r="D337" s="1703" t="s">
        <v>40</v>
      </c>
      <c r="E337" s="1703"/>
      <c r="F337" s="1703"/>
      <c r="G337" s="1703"/>
      <c r="H337" s="1703"/>
      <c r="I337" s="1703"/>
      <c r="J337" s="1703"/>
      <c r="K337" s="1703"/>
      <c r="L337" s="1703"/>
      <c r="M337" s="1703"/>
      <c r="N337" s="1703"/>
      <c r="O337" s="1703"/>
      <c r="P337" s="1703"/>
      <c r="Q337" s="1703"/>
      <c r="R337" s="1703"/>
      <c r="S337" s="1703" t="s">
        <v>36</v>
      </c>
      <c r="T337" s="1703"/>
      <c r="U337" s="1703"/>
      <c r="V337" s="1703"/>
      <c r="W337" s="1703"/>
      <c r="X337" s="1703"/>
      <c r="Y337" s="1703"/>
      <c r="Z337" s="1703"/>
      <c r="AA337" s="1703"/>
      <c r="AB337" s="1703"/>
      <c r="AC337" s="1703"/>
      <c r="AD337" s="1703"/>
      <c r="AE337" s="1703"/>
      <c r="AF337" s="1703"/>
      <c r="AG337" s="1703"/>
      <c r="AI337" s="18"/>
      <c r="AJ337" s="18"/>
      <c r="AK337" s="18"/>
      <c r="AL337" s="18"/>
      <c r="AM337" s="18"/>
      <c r="AN337" s="18"/>
      <c r="AO337" s="18"/>
      <c r="AP337" s="18"/>
      <c r="AQ337" s="18"/>
    </row>
    <row r="338" spans="1:43" s="592" customFormat="1" ht="29.25" customHeight="1" x14ac:dyDescent="0.2">
      <c r="A338" s="605"/>
      <c r="D338" s="1934" t="s">
        <v>48</v>
      </c>
      <c r="E338" s="1934"/>
      <c r="F338" s="1934"/>
      <c r="G338" s="1934"/>
      <c r="H338" s="1934"/>
      <c r="I338" s="1934"/>
      <c r="J338" s="1934"/>
      <c r="K338" s="1934"/>
      <c r="L338" s="1934"/>
      <c r="M338" s="1934"/>
      <c r="N338" s="1934"/>
      <c r="O338" s="1934"/>
      <c r="P338" s="1934"/>
      <c r="Q338" s="1934"/>
      <c r="R338" s="1934"/>
      <c r="S338" s="1935">
        <v>0</v>
      </c>
      <c r="T338" s="1935"/>
      <c r="U338" s="1935"/>
      <c r="V338" s="1935"/>
      <c r="W338" s="1935"/>
      <c r="X338" s="1935"/>
      <c r="Y338" s="1935"/>
      <c r="Z338" s="1935"/>
      <c r="AA338" s="1935"/>
      <c r="AB338" s="1935"/>
      <c r="AC338" s="1935"/>
      <c r="AD338" s="1935"/>
      <c r="AE338" s="1935"/>
      <c r="AF338" s="1935"/>
      <c r="AG338" s="1935"/>
      <c r="AI338" s="18"/>
      <c r="AJ338" s="18"/>
      <c r="AK338" s="18"/>
      <c r="AL338" s="18"/>
      <c r="AM338" s="18"/>
      <c r="AN338" s="18"/>
      <c r="AO338" s="18"/>
      <c r="AP338" s="18"/>
      <c r="AQ338" s="18"/>
    </row>
    <row r="339" spans="1:43" s="592" customFormat="1" ht="29.25" customHeight="1" thickBot="1" x14ac:dyDescent="0.25">
      <c r="A339" s="605"/>
      <c r="D339" s="1901" t="s">
        <v>49</v>
      </c>
      <c r="E339" s="1901"/>
      <c r="F339" s="1901"/>
      <c r="G339" s="1901"/>
      <c r="H339" s="1901"/>
      <c r="I339" s="1901"/>
      <c r="J339" s="1901"/>
      <c r="K339" s="1901"/>
      <c r="L339" s="1901"/>
      <c r="M339" s="1901"/>
      <c r="N339" s="1901"/>
      <c r="O339" s="1901"/>
      <c r="P339" s="1901"/>
      <c r="Q339" s="1901"/>
      <c r="R339" s="1901"/>
      <c r="S339" s="1817">
        <v>0</v>
      </c>
      <c r="T339" s="1817"/>
      <c r="U339" s="1817"/>
      <c r="V339" s="1817"/>
      <c r="W339" s="1817"/>
      <c r="X339" s="1817"/>
      <c r="Y339" s="1817"/>
      <c r="Z339" s="1817"/>
      <c r="AA339" s="1817"/>
      <c r="AB339" s="1817"/>
      <c r="AC339" s="1817"/>
      <c r="AD339" s="1817"/>
      <c r="AE339" s="1817"/>
      <c r="AF339" s="1817"/>
      <c r="AG339" s="1817"/>
      <c r="AI339" s="18"/>
      <c r="AJ339" s="18"/>
      <c r="AK339" s="18"/>
      <c r="AL339" s="18"/>
      <c r="AM339" s="18"/>
      <c r="AN339" s="18"/>
      <c r="AO339" s="18"/>
      <c r="AP339" s="18"/>
      <c r="AQ339" s="18"/>
    </row>
    <row r="340" spans="1:43" s="592" customFormat="1" x14ac:dyDescent="0.2">
      <c r="A340" s="605"/>
      <c r="AI340" s="18"/>
      <c r="AJ340" s="18"/>
      <c r="AK340" s="18"/>
      <c r="AL340" s="18"/>
      <c r="AM340" s="18"/>
      <c r="AN340" s="18"/>
      <c r="AO340" s="18"/>
      <c r="AP340" s="18"/>
      <c r="AQ340" s="18"/>
    </row>
    <row r="341" spans="1:43" s="592" customFormat="1" x14ac:dyDescent="0.2">
      <c r="A341" s="605"/>
      <c r="D341" s="590" t="s">
        <v>1372</v>
      </c>
      <c r="AI341" s="18"/>
      <c r="AJ341" s="18"/>
      <c r="AK341" s="18"/>
      <c r="AL341" s="18"/>
      <c r="AM341" s="18"/>
      <c r="AN341" s="18"/>
      <c r="AO341" s="18"/>
      <c r="AP341" s="18"/>
      <c r="AQ341" s="18"/>
    </row>
    <row r="342" spans="1:43" s="592" customFormat="1" x14ac:dyDescent="0.2">
      <c r="A342" s="605"/>
      <c r="AI342" s="18"/>
      <c r="AJ342" s="18"/>
      <c r="AK342" s="18"/>
      <c r="AL342" s="18"/>
      <c r="AM342" s="18"/>
      <c r="AN342" s="18"/>
      <c r="AO342" s="18"/>
      <c r="AP342" s="18"/>
      <c r="AQ342" s="18"/>
    </row>
    <row r="343" spans="1:43" s="592" customFormat="1" x14ac:dyDescent="0.2">
      <c r="A343" s="605"/>
      <c r="D343" s="1738" t="s">
        <v>3219</v>
      </c>
      <c r="E343" s="2012"/>
      <c r="F343" s="2012"/>
      <c r="G343" s="2012"/>
      <c r="H343" s="2012"/>
      <c r="I343" s="2012"/>
      <c r="J343" s="2012"/>
      <c r="K343" s="2012"/>
      <c r="L343" s="2012"/>
      <c r="M343" s="2012"/>
      <c r="N343" s="2012"/>
      <c r="O343" s="2012"/>
      <c r="P343" s="2012"/>
      <c r="Q343" s="2012"/>
      <c r="R343" s="2012"/>
      <c r="S343" s="2012"/>
      <c r="T343" s="2012"/>
      <c r="U343" s="2012"/>
      <c r="V343" s="2012"/>
      <c r="W343" s="2012"/>
      <c r="X343" s="2012"/>
      <c r="Y343" s="2012"/>
      <c r="Z343" s="2012"/>
      <c r="AA343" s="2012"/>
      <c r="AB343" s="2012"/>
      <c r="AC343" s="2012"/>
      <c r="AD343" s="2012"/>
      <c r="AE343" s="2012"/>
      <c r="AF343" s="2012"/>
      <c r="AG343" s="2012"/>
      <c r="AI343" s="18"/>
      <c r="AJ343" s="18"/>
      <c r="AK343" s="18"/>
      <c r="AL343" s="18"/>
      <c r="AM343" s="18"/>
      <c r="AN343" s="18"/>
      <c r="AO343" s="18"/>
      <c r="AP343" s="18"/>
      <c r="AQ343" s="18"/>
    </row>
    <row r="344" spans="1:43" s="592" customFormat="1" x14ac:dyDescent="0.2">
      <c r="A344" s="605"/>
      <c r="D344" s="2012"/>
      <c r="E344" s="2012"/>
      <c r="F344" s="2012"/>
      <c r="G344" s="2012"/>
      <c r="H344" s="2012"/>
      <c r="I344" s="2012"/>
      <c r="J344" s="2012"/>
      <c r="K344" s="2012"/>
      <c r="L344" s="2012"/>
      <c r="M344" s="2012"/>
      <c r="N344" s="2012"/>
      <c r="O344" s="2012"/>
      <c r="P344" s="2012"/>
      <c r="Q344" s="2012"/>
      <c r="R344" s="2012"/>
      <c r="S344" s="2012"/>
      <c r="T344" s="2012"/>
      <c r="U344" s="2012"/>
      <c r="V344" s="2012"/>
      <c r="W344" s="2012"/>
      <c r="X344" s="2012"/>
      <c r="Y344" s="2012"/>
      <c r="Z344" s="2012"/>
      <c r="AA344" s="2012"/>
      <c r="AB344" s="2012"/>
      <c r="AC344" s="2012"/>
      <c r="AD344" s="2012"/>
      <c r="AE344" s="2012"/>
      <c r="AF344" s="2012"/>
      <c r="AG344" s="2012"/>
      <c r="AI344" s="18"/>
      <c r="AJ344" s="18"/>
      <c r="AK344" s="18"/>
      <c r="AL344" s="18"/>
      <c r="AM344" s="18"/>
      <c r="AN344" s="18"/>
      <c r="AO344" s="18"/>
      <c r="AP344" s="18"/>
      <c r="AQ344" s="18"/>
    </row>
    <row r="345" spans="1:43" s="592" customFormat="1" x14ac:dyDescent="0.2">
      <c r="A345" s="605"/>
      <c r="D345" s="1484" t="s">
        <v>3220</v>
      </c>
      <c r="E345" s="1484"/>
      <c r="F345" s="1484"/>
      <c r="G345" s="1484"/>
      <c r="H345" s="1484"/>
      <c r="I345" s="1484"/>
      <c r="J345" s="1484"/>
      <c r="K345" s="1484"/>
      <c r="L345" s="1484"/>
      <c r="M345" s="1484"/>
      <c r="N345" s="1484"/>
      <c r="O345" s="1483" t="s">
        <v>3224</v>
      </c>
      <c r="P345" s="1484"/>
      <c r="Q345" s="1484"/>
      <c r="R345" s="1484"/>
      <c r="S345" s="1484"/>
      <c r="T345" s="1484"/>
      <c r="U345" s="1484"/>
      <c r="V345" s="1484"/>
      <c r="W345" s="1484"/>
      <c r="X345" s="1484"/>
      <c r="Y345" s="1484"/>
      <c r="Z345" s="1484"/>
      <c r="AA345" s="1484"/>
      <c r="AB345" s="1484"/>
      <c r="AC345" s="1484"/>
      <c r="AD345" s="1484"/>
      <c r="AE345" s="1484"/>
      <c r="AF345" s="1484"/>
      <c r="AG345" s="1484"/>
      <c r="AI345" s="18"/>
      <c r="AJ345" s="18"/>
      <c r="AK345" s="18"/>
      <c r="AL345" s="18"/>
      <c r="AM345" s="18"/>
      <c r="AN345" s="18"/>
      <c r="AO345" s="18"/>
      <c r="AP345" s="18"/>
      <c r="AQ345" s="18"/>
    </row>
    <row r="346" spans="1:43" s="592" customFormat="1" x14ac:dyDescent="0.2">
      <c r="A346" s="605"/>
      <c r="D346" s="1484" t="s">
        <v>3221</v>
      </c>
      <c r="E346" s="1484"/>
      <c r="F346" s="1484"/>
      <c r="G346" s="1484"/>
      <c r="H346" s="1484"/>
      <c r="I346" s="1484"/>
      <c r="J346" s="1484"/>
      <c r="K346" s="1484"/>
      <c r="L346" s="1484"/>
      <c r="M346" s="1484"/>
      <c r="N346" s="1484"/>
      <c r="O346" s="1483" t="s">
        <v>3225</v>
      </c>
      <c r="P346" s="1484"/>
      <c r="Q346" s="1484"/>
      <c r="R346" s="1484"/>
      <c r="S346" s="1484"/>
      <c r="T346" s="1484"/>
      <c r="U346" s="1484"/>
      <c r="V346" s="1484"/>
      <c r="W346" s="1484"/>
      <c r="X346" s="1484"/>
      <c r="Y346" s="1484"/>
      <c r="Z346" s="1484"/>
      <c r="AA346" s="1484"/>
      <c r="AB346" s="1484"/>
      <c r="AC346" s="1484"/>
      <c r="AD346" s="1484"/>
      <c r="AE346" s="1484"/>
      <c r="AF346" s="1484"/>
      <c r="AG346" s="1484"/>
      <c r="AI346" s="18"/>
      <c r="AJ346" s="18"/>
      <c r="AK346" s="18"/>
      <c r="AL346" s="18"/>
      <c r="AM346" s="18"/>
      <c r="AN346" s="18"/>
      <c r="AO346" s="18"/>
      <c r="AP346" s="18"/>
      <c r="AQ346" s="18"/>
    </row>
    <row r="347" spans="1:43" s="592" customFormat="1" x14ac:dyDescent="0.2">
      <c r="A347" s="605"/>
      <c r="D347" s="1484" t="s">
        <v>3222</v>
      </c>
      <c r="E347" s="1484"/>
      <c r="F347" s="1484"/>
      <c r="G347" s="1484"/>
      <c r="H347" s="1484"/>
      <c r="I347" s="1484"/>
      <c r="J347" s="1484"/>
      <c r="K347" s="1484"/>
      <c r="L347" s="1484"/>
      <c r="M347" s="1484"/>
      <c r="N347" s="1484"/>
      <c r="O347" s="1483" t="s">
        <v>3226</v>
      </c>
      <c r="P347" s="1484"/>
      <c r="Q347" s="1484"/>
      <c r="R347" s="1484"/>
      <c r="S347" s="1484"/>
      <c r="T347" s="1484"/>
      <c r="U347" s="1484"/>
      <c r="V347" s="1484"/>
      <c r="W347" s="1484"/>
      <c r="X347" s="1484"/>
      <c r="Y347" s="1484"/>
      <c r="Z347" s="1484"/>
      <c r="AA347" s="1484"/>
      <c r="AB347" s="1484"/>
      <c r="AC347" s="1484"/>
      <c r="AD347" s="1484"/>
      <c r="AE347" s="1484"/>
      <c r="AF347" s="1484"/>
      <c r="AG347" s="1484"/>
      <c r="AI347" s="18"/>
      <c r="AJ347" s="18"/>
      <c r="AK347" s="18"/>
      <c r="AL347" s="18"/>
      <c r="AM347" s="18"/>
      <c r="AN347" s="18"/>
      <c r="AO347" s="18"/>
      <c r="AP347" s="18"/>
      <c r="AQ347" s="18"/>
    </row>
    <row r="348" spans="1:43" s="592" customFormat="1" x14ac:dyDescent="0.2">
      <c r="A348" s="605"/>
      <c r="D348" s="1483" t="s">
        <v>3223</v>
      </c>
      <c r="E348" s="1483"/>
      <c r="F348" s="1483"/>
      <c r="G348" s="1483"/>
      <c r="H348" s="1483"/>
      <c r="I348" s="1483"/>
      <c r="J348" s="1483"/>
      <c r="K348" s="1483"/>
      <c r="L348" s="1483"/>
      <c r="M348" s="1483"/>
      <c r="N348" s="1483"/>
      <c r="O348" s="1483" t="s">
        <v>3227</v>
      </c>
      <c r="P348" s="1483"/>
      <c r="Q348" s="1483"/>
      <c r="R348" s="1483"/>
      <c r="S348" s="1483"/>
      <c r="T348" s="1483"/>
      <c r="U348" s="1483"/>
      <c r="V348" s="1483"/>
      <c r="W348" s="1483"/>
      <c r="X348" s="1483"/>
      <c r="Y348" s="1483"/>
      <c r="Z348" s="1483"/>
      <c r="AA348" s="1483"/>
      <c r="AB348" s="1483"/>
      <c r="AC348" s="1483"/>
      <c r="AD348" s="1483"/>
      <c r="AE348" s="1483"/>
      <c r="AF348" s="1483"/>
      <c r="AG348" s="1483"/>
      <c r="AI348" s="18"/>
      <c r="AJ348" s="18"/>
      <c r="AK348" s="18"/>
      <c r="AL348" s="18"/>
      <c r="AM348" s="18"/>
      <c r="AN348" s="18"/>
      <c r="AO348" s="18"/>
      <c r="AP348" s="18"/>
      <c r="AQ348" s="18"/>
    </row>
    <row r="349" spans="1:43" s="592" customFormat="1" ht="12.75" customHeight="1" x14ac:dyDescent="0.2">
      <c r="A349" s="605"/>
      <c r="D349" s="782"/>
      <c r="E349" s="782"/>
      <c r="F349" s="782"/>
      <c r="G349" s="782"/>
      <c r="H349" s="782"/>
      <c r="I349" s="782"/>
      <c r="J349" s="782"/>
      <c r="K349" s="782"/>
      <c r="L349" s="782"/>
      <c r="M349" s="782"/>
      <c r="N349" s="782"/>
      <c r="O349" s="782"/>
      <c r="P349" s="782"/>
      <c r="Q349" s="782"/>
      <c r="R349" s="782"/>
      <c r="S349" s="782"/>
      <c r="T349" s="782"/>
      <c r="U349" s="782"/>
      <c r="V349" s="782"/>
      <c r="W349" s="782"/>
      <c r="X349" s="782"/>
      <c r="Y349" s="782"/>
      <c r="Z349" s="782"/>
      <c r="AA349" s="782"/>
      <c r="AB349" s="782"/>
      <c r="AC349" s="782"/>
      <c r="AD349" s="782"/>
      <c r="AE349" s="782"/>
      <c r="AF349" s="782"/>
      <c r="AG349" s="782"/>
      <c r="AI349" s="18"/>
      <c r="AJ349" s="18"/>
      <c r="AK349" s="18"/>
      <c r="AL349" s="18"/>
      <c r="AM349" s="18"/>
      <c r="AN349" s="18"/>
      <c r="AO349" s="18"/>
      <c r="AP349" s="18"/>
      <c r="AQ349" s="18"/>
    </row>
    <row r="350" spans="1:43" s="592" customFormat="1" x14ac:dyDescent="0.2">
      <c r="A350" s="605"/>
      <c r="D350" s="590" t="s">
        <v>1376</v>
      </c>
      <c r="AI350" s="18"/>
      <c r="AJ350" s="18"/>
      <c r="AK350" s="18"/>
      <c r="AL350" s="18"/>
      <c r="AM350" s="18"/>
      <c r="AN350" s="18"/>
      <c r="AO350" s="18"/>
      <c r="AP350" s="18"/>
      <c r="AQ350" s="18"/>
    </row>
    <row r="351" spans="1:43" s="592" customFormat="1" x14ac:dyDescent="0.2">
      <c r="A351" s="605"/>
      <c r="AI351" s="18"/>
      <c r="AJ351" s="18"/>
      <c r="AK351" s="18"/>
      <c r="AL351" s="18"/>
      <c r="AM351" s="18"/>
      <c r="AN351" s="18"/>
      <c r="AO351" s="18"/>
      <c r="AP351" s="18"/>
      <c r="AQ351" s="18"/>
    </row>
    <row r="352" spans="1:43" s="592" customFormat="1" x14ac:dyDescent="0.2">
      <c r="A352" s="605"/>
      <c r="D352" s="1738" t="s">
        <v>3152</v>
      </c>
      <c r="E352" s="1822"/>
      <c r="F352" s="1822"/>
      <c r="G352" s="1822"/>
      <c r="H352" s="1822"/>
      <c r="I352" s="1822"/>
      <c r="J352" s="1822"/>
      <c r="K352" s="1822"/>
      <c r="L352" s="1822"/>
      <c r="M352" s="1822"/>
      <c r="N352" s="1822"/>
      <c r="O352" s="1822"/>
      <c r="P352" s="1822"/>
      <c r="Q352" s="1822"/>
      <c r="R352" s="1822"/>
      <c r="S352" s="1822"/>
      <c r="T352" s="1822"/>
      <c r="U352" s="1822"/>
      <c r="V352" s="1822"/>
      <c r="W352" s="1822"/>
      <c r="X352" s="1822"/>
      <c r="Y352" s="1822"/>
      <c r="Z352" s="1822"/>
      <c r="AA352" s="1822"/>
      <c r="AB352" s="1822"/>
      <c r="AC352" s="1822"/>
      <c r="AD352" s="1822"/>
      <c r="AE352" s="1822"/>
      <c r="AF352" s="1822"/>
      <c r="AG352" s="1822"/>
      <c r="AI352" s="18"/>
      <c r="AJ352" s="18"/>
      <c r="AK352" s="18"/>
      <c r="AL352" s="18"/>
      <c r="AM352" s="18"/>
      <c r="AN352" s="18"/>
      <c r="AO352" s="18"/>
      <c r="AP352" s="18"/>
      <c r="AQ352" s="18"/>
    </row>
    <row r="353" spans="1:43" s="592" customFormat="1" x14ac:dyDescent="0.2">
      <c r="A353" s="605"/>
      <c r="D353" s="1822"/>
      <c r="E353" s="1822"/>
      <c r="F353" s="1822"/>
      <c r="G353" s="1822"/>
      <c r="H353" s="1822"/>
      <c r="I353" s="1822"/>
      <c r="J353" s="1822"/>
      <c r="K353" s="1822"/>
      <c r="L353" s="1822"/>
      <c r="M353" s="1822"/>
      <c r="N353" s="1822"/>
      <c r="O353" s="1822"/>
      <c r="P353" s="1822"/>
      <c r="Q353" s="1822"/>
      <c r="R353" s="1822"/>
      <c r="S353" s="1822"/>
      <c r="T353" s="1822"/>
      <c r="U353" s="1822"/>
      <c r="V353" s="1822"/>
      <c r="W353" s="1822"/>
      <c r="X353" s="1822"/>
      <c r="Y353" s="1822"/>
      <c r="Z353" s="1822"/>
      <c r="AA353" s="1822"/>
      <c r="AB353" s="1822"/>
      <c r="AC353" s="1822"/>
      <c r="AD353" s="1822"/>
      <c r="AE353" s="1822"/>
      <c r="AF353" s="1822"/>
      <c r="AG353" s="1822"/>
      <c r="AI353" s="18"/>
      <c r="AJ353" s="18"/>
      <c r="AK353" s="18"/>
      <c r="AL353" s="18"/>
      <c r="AM353" s="18"/>
      <c r="AN353" s="18"/>
      <c r="AO353" s="18"/>
      <c r="AP353" s="18"/>
      <c r="AQ353" s="18"/>
    </row>
    <row r="354" spans="1:43" s="592" customFormat="1" x14ac:dyDescent="0.2">
      <c r="A354" s="605"/>
      <c r="D354" s="1471"/>
      <c r="E354" s="1471"/>
      <c r="F354" s="1471"/>
      <c r="G354" s="1471"/>
      <c r="H354" s="1471"/>
      <c r="I354" s="1471"/>
      <c r="J354" s="1471"/>
      <c r="K354" s="1471"/>
      <c r="L354" s="1471"/>
      <c r="M354" s="1471"/>
      <c r="N354" s="1471"/>
      <c r="O354" s="1471"/>
      <c r="P354" s="1471"/>
      <c r="Q354" s="1471"/>
      <c r="R354" s="1471"/>
      <c r="S354" s="1471"/>
      <c r="T354" s="1471"/>
      <c r="U354" s="1471"/>
      <c r="V354" s="1471"/>
      <c r="W354" s="1471"/>
      <c r="X354" s="1471"/>
      <c r="Y354" s="1471"/>
      <c r="Z354" s="1471"/>
      <c r="AA354" s="1471"/>
      <c r="AB354" s="1471"/>
      <c r="AC354" s="1471"/>
      <c r="AD354" s="1471"/>
      <c r="AE354" s="1471"/>
      <c r="AF354" s="1471"/>
      <c r="AG354" s="1471"/>
      <c r="AI354" s="18"/>
      <c r="AJ354" s="18"/>
      <c r="AK354" s="18"/>
      <c r="AL354" s="18"/>
      <c r="AM354" s="18"/>
      <c r="AN354" s="18"/>
      <c r="AO354" s="18"/>
      <c r="AP354" s="18"/>
      <c r="AQ354" s="18"/>
    </row>
    <row r="355" spans="1:43" s="592" customFormat="1" x14ac:dyDescent="0.2">
      <c r="A355" s="605"/>
      <c r="D355" s="1737" t="s">
        <v>3153</v>
      </c>
      <c r="E355" s="1738"/>
      <c r="F355" s="1738"/>
      <c r="G355" s="1738"/>
      <c r="H355" s="1738"/>
      <c r="I355" s="1738"/>
      <c r="J355" s="1738"/>
      <c r="K355" s="1738"/>
      <c r="L355" s="1738"/>
      <c r="M355" s="1738"/>
      <c r="N355" s="1738"/>
      <c r="O355" s="1738"/>
      <c r="P355" s="1738"/>
      <c r="Q355" s="1738"/>
      <c r="R355" s="1738"/>
      <c r="S355" s="1738"/>
      <c r="T355" s="1738"/>
      <c r="U355" s="1738"/>
      <c r="V355" s="1738"/>
      <c r="W355" s="1738"/>
      <c r="X355" s="1738"/>
      <c r="Y355" s="1738"/>
      <c r="Z355" s="1738"/>
      <c r="AA355" s="1738"/>
      <c r="AB355" s="1738"/>
      <c r="AC355" s="1738"/>
      <c r="AD355" s="1738"/>
      <c r="AE355" s="1738"/>
      <c r="AF355" s="1738"/>
      <c r="AG355" s="1738"/>
      <c r="AI355" s="18"/>
      <c r="AJ355" s="18"/>
      <c r="AK355" s="18"/>
      <c r="AL355" s="18"/>
      <c r="AM355" s="18"/>
      <c r="AN355" s="18"/>
      <c r="AO355" s="18"/>
      <c r="AP355" s="18"/>
      <c r="AQ355" s="18"/>
    </row>
    <row r="356" spans="1:43" s="592" customFormat="1" x14ac:dyDescent="0.2">
      <c r="A356" s="605"/>
      <c r="D356" s="1737" t="s">
        <v>3154</v>
      </c>
      <c r="E356" s="1738"/>
      <c r="F356" s="1738"/>
      <c r="G356" s="1738"/>
      <c r="H356" s="1738"/>
      <c r="I356" s="1738"/>
      <c r="J356" s="1738"/>
      <c r="K356" s="1738"/>
      <c r="L356" s="1738"/>
      <c r="M356" s="1738"/>
      <c r="N356" s="1738"/>
      <c r="O356" s="1738"/>
      <c r="P356" s="1738"/>
      <c r="Q356" s="1738"/>
      <c r="R356" s="1738"/>
      <c r="S356" s="1738"/>
      <c r="T356" s="1738"/>
      <c r="U356" s="1738"/>
      <c r="V356" s="1738"/>
      <c r="W356" s="1738"/>
      <c r="X356" s="1738"/>
      <c r="Y356" s="1738"/>
      <c r="Z356" s="1738"/>
      <c r="AA356" s="1738"/>
      <c r="AB356" s="1738"/>
      <c r="AC356" s="1738"/>
      <c r="AD356" s="1738"/>
      <c r="AE356" s="1738"/>
      <c r="AF356" s="1738"/>
      <c r="AG356" s="1738"/>
      <c r="AI356" s="18"/>
      <c r="AJ356" s="18"/>
      <c r="AK356" s="18"/>
      <c r="AL356" s="18"/>
      <c r="AM356" s="18"/>
      <c r="AN356" s="18"/>
      <c r="AO356" s="18"/>
      <c r="AP356" s="18"/>
      <c r="AQ356" s="18"/>
    </row>
    <row r="357" spans="1:43" s="592" customFormat="1" x14ac:dyDescent="0.2">
      <c r="A357" s="605"/>
      <c r="D357" s="1737" t="s">
        <v>3155</v>
      </c>
      <c r="E357" s="1738"/>
      <c r="F357" s="1738"/>
      <c r="G357" s="1738"/>
      <c r="H357" s="1738"/>
      <c r="I357" s="1738"/>
      <c r="J357" s="1738"/>
      <c r="K357" s="1738"/>
      <c r="L357" s="1738"/>
      <c r="M357" s="1738"/>
      <c r="N357" s="1738"/>
      <c r="O357" s="1738"/>
      <c r="P357" s="1738"/>
      <c r="Q357" s="1738"/>
      <c r="R357" s="1738"/>
      <c r="S357" s="1738"/>
      <c r="T357" s="1738"/>
      <c r="U357" s="1738"/>
      <c r="V357" s="1738"/>
      <c r="W357" s="1738"/>
      <c r="X357" s="1738"/>
      <c r="Y357" s="1738"/>
      <c r="Z357" s="1738"/>
      <c r="AA357" s="1738"/>
      <c r="AB357" s="1738"/>
      <c r="AC357" s="1738"/>
      <c r="AD357" s="1738"/>
      <c r="AE357" s="1738"/>
      <c r="AF357" s="1738"/>
      <c r="AG357" s="1738"/>
      <c r="AI357" s="18"/>
      <c r="AJ357" s="18"/>
      <c r="AK357" s="18"/>
      <c r="AL357" s="18"/>
      <c r="AM357" s="18"/>
      <c r="AN357" s="18"/>
      <c r="AO357" s="18"/>
      <c r="AP357" s="18"/>
      <c r="AQ357" s="18"/>
    </row>
    <row r="358" spans="1:43" s="592" customFormat="1" x14ac:dyDescent="0.2">
      <c r="A358" s="605"/>
      <c r="D358" s="1737" t="s">
        <v>3156</v>
      </c>
      <c r="E358" s="1738"/>
      <c r="F358" s="1738"/>
      <c r="G358" s="1738"/>
      <c r="H358" s="1738"/>
      <c r="I358" s="1738"/>
      <c r="J358" s="1738"/>
      <c r="K358" s="1738"/>
      <c r="L358" s="1738"/>
      <c r="M358" s="1738"/>
      <c r="N358" s="1738"/>
      <c r="O358" s="1738"/>
      <c r="P358" s="1738"/>
      <c r="Q358" s="1738"/>
      <c r="R358" s="1738"/>
      <c r="S358" s="1738"/>
      <c r="T358" s="1738"/>
      <c r="U358" s="1738"/>
      <c r="V358" s="1738"/>
      <c r="W358" s="1738"/>
      <c r="X358" s="1738"/>
      <c r="Y358" s="1738"/>
      <c r="Z358" s="1738"/>
      <c r="AA358" s="1738"/>
      <c r="AB358" s="1738"/>
      <c r="AC358" s="1738"/>
      <c r="AD358" s="1738"/>
      <c r="AE358" s="1738"/>
      <c r="AF358" s="1738"/>
      <c r="AG358" s="1477"/>
      <c r="AI358" s="18"/>
      <c r="AJ358" s="18"/>
      <c r="AK358" s="18"/>
      <c r="AL358" s="18"/>
      <c r="AM358" s="18"/>
      <c r="AN358" s="18"/>
      <c r="AO358" s="18"/>
      <c r="AP358" s="18"/>
      <c r="AQ358" s="18"/>
    </row>
    <row r="359" spans="1:43" s="592" customFormat="1" ht="15" x14ac:dyDescent="0.2">
      <c r="A359" s="605"/>
      <c r="D359" s="2006"/>
      <c r="E359" s="2007"/>
      <c r="F359" s="2007"/>
      <c r="G359" s="2007"/>
      <c r="H359" s="2007"/>
      <c r="I359" s="2007"/>
      <c r="J359" s="2007"/>
      <c r="K359" s="2007"/>
      <c r="L359" s="2007"/>
      <c r="M359" s="2007"/>
      <c r="N359" s="2007"/>
      <c r="O359" s="2007"/>
      <c r="P359" s="2007"/>
      <c r="Q359" s="2007"/>
      <c r="R359" s="2007"/>
      <c r="S359" s="2007"/>
      <c r="T359" s="2007"/>
      <c r="U359" s="2007"/>
      <c r="V359" s="2007"/>
      <c r="W359" s="2007"/>
      <c r="X359" s="2007"/>
      <c r="Y359" s="2007"/>
      <c r="Z359" s="2007"/>
      <c r="AA359" s="2007"/>
      <c r="AB359" s="2007"/>
      <c r="AC359" s="2007"/>
      <c r="AD359" s="2007"/>
      <c r="AE359" s="2007"/>
      <c r="AF359" s="2007"/>
      <c r="AG359" s="1473"/>
      <c r="AI359" s="18"/>
      <c r="AJ359" s="18"/>
      <c r="AK359" s="18"/>
      <c r="AL359" s="18"/>
      <c r="AM359" s="18"/>
      <c r="AN359" s="18"/>
      <c r="AO359" s="18"/>
      <c r="AP359" s="18"/>
      <c r="AQ359" s="18"/>
    </row>
    <row r="360" spans="1:43" s="592" customFormat="1" ht="15" x14ac:dyDescent="0.2">
      <c r="A360" s="605"/>
      <c r="D360" s="1737" t="s">
        <v>3157</v>
      </c>
      <c r="E360" s="1738"/>
      <c r="F360" s="1738"/>
      <c r="G360" s="1738"/>
      <c r="H360" s="1738"/>
      <c r="I360" s="1738"/>
      <c r="J360" s="1738"/>
      <c r="K360" s="1738"/>
      <c r="L360" s="1738"/>
      <c r="M360" s="1738"/>
      <c r="N360" s="1738"/>
      <c r="O360" s="1738"/>
      <c r="P360" s="1738"/>
      <c r="Q360" s="1738"/>
      <c r="R360" s="1738"/>
      <c r="S360" s="1738"/>
      <c r="T360" s="1738"/>
      <c r="U360" s="1738"/>
      <c r="V360" s="1738"/>
      <c r="W360" s="1738"/>
      <c r="X360" s="1738"/>
      <c r="Y360" s="1738"/>
      <c r="Z360" s="1738"/>
      <c r="AA360" s="1738"/>
      <c r="AB360" s="1738"/>
      <c r="AC360" s="1738"/>
      <c r="AD360" s="1738"/>
      <c r="AE360" s="1477"/>
      <c r="AF360" s="1477"/>
      <c r="AG360" s="1473"/>
      <c r="AI360" s="18"/>
      <c r="AJ360" s="18"/>
      <c r="AK360" s="18"/>
      <c r="AL360" s="18"/>
      <c r="AM360" s="18"/>
      <c r="AN360" s="18"/>
      <c r="AO360" s="18"/>
      <c r="AP360" s="18"/>
      <c r="AQ360" s="18"/>
    </row>
    <row r="361" spans="1:43" s="592" customFormat="1" ht="15" x14ac:dyDescent="0.2">
      <c r="A361" s="605"/>
      <c r="D361" s="1737" t="s">
        <v>3158</v>
      </c>
      <c r="E361" s="1738"/>
      <c r="F361" s="1738"/>
      <c r="G361" s="1738"/>
      <c r="H361" s="1738"/>
      <c r="I361" s="1738"/>
      <c r="J361" s="1738"/>
      <c r="K361" s="1738"/>
      <c r="L361" s="1738"/>
      <c r="M361" s="1738"/>
      <c r="N361" s="1738"/>
      <c r="O361" s="1738"/>
      <c r="P361" s="1738"/>
      <c r="Q361" s="1738"/>
      <c r="R361" s="1738"/>
      <c r="S361" s="1738"/>
      <c r="T361" s="1738"/>
      <c r="U361" s="1738"/>
      <c r="V361" s="1738"/>
      <c r="W361" s="1738"/>
      <c r="X361" s="1738"/>
      <c r="Y361" s="1738"/>
      <c r="Z361" s="1738"/>
      <c r="AA361" s="1738"/>
      <c r="AB361" s="1738"/>
      <c r="AC361" s="1738"/>
      <c r="AD361" s="1738"/>
      <c r="AE361" s="1738"/>
      <c r="AF361" s="1738"/>
      <c r="AG361" s="1473"/>
      <c r="AI361" s="18"/>
      <c r="AJ361" s="18"/>
      <c r="AK361" s="18"/>
      <c r="AL361" s="18"/>
      <c r="AM361" s="18"/>
      <c r="AN361" s="18"/>
      <c r="AO361" s="18"/>
      <c r="AP361" s="18"/>
      <c r="AQ361" s="18"/>
    </row>
    <row r="362" spans="1:43" s="592" customFormat="1" ht="15" x14ac:dyDescent="0.2">
      <c r="A362" s="605"/>
      <c r="D362" s="1737" t="s">
        <v>3159</v>
      </c>
      <c r="E362" s="1738"/>
      <c r="F362" s="1738"/>
      <c r="G362" s="1738"/>
      <c r="H362" s="1738"/>
      <c r="I362" s="1738"/>
      <c r="J362" s="1738"/>
      <c r="K362" s="1738"/>
      <c r="L362" s="1738"/>
      <c r="M362" s="1738"/>
      <c r="N362" s="1738"/>
      <c r="O362" s="1738"/>
      <c r="P362" s="1738"/>
      <c r="Q362" s="1738"/>
      <c r="R362" s="1738"/>
      <c r="S362" s="1738"/>
      <c r="T362" s="1738"/>
      <c r="U362" s="1738"/>
      <c r="V362" s="1738"/>
      <c r="W362" s="1738"/>
      <c r="X362" s="1738"/>
      <c r="Y362" s="1738"/>
      <c r="Z362" s="1738"/>
      <c r="AA362" s="1738"/>
      <c r="AB362" s="1738"/>
      <c r="AC362" s="1738"/>
      <c r="AD362" s="1738"/>
      <c r="AE362" s="1738"/>
      <c r="AF362" s="1738"/>
      <c r="AG362" s="1473"/>
      <c r="AI362" s="18"/>
      <c r="AJ362" s="18"/>
      <c r="AK362" s="18"/>
      <c r="AL362" s="18"/>
      <c r="AM362" s="18"/>
      <c r="AN362" s="18"/>
      <c r="AO362" s="18"/>
      <c r="AP362" s="18"/>
      <c r="AQ362" s="18"/>
    </row>
    <row r="363" spans="1:43" s="592" customFormat="1" ht="15" x14ac:dyDescent="0.2">
      <c r="A363" s="605"/>
      <c r="D363" s="1737" t="s">
        <v>3160</v>
      </c>
      <c r="E363" s="1738"/>
      <c r="F363" s="1738"/>
      <c r="G363" s="1738"/>
      <c r="H363" s="1738"/>
      <c r="I363" s="1738"/>
      <c r="J363" s="1738"/>
      <c r="K363" s="1738"/>
      <c r="L363" s="1738"/>
      <c r="M363" s="1738"/>
      <c r="N363" s="1738"/>
      <c r="O363" s="1738"/>
      <c r="P363" s="1738"/>
      <c r="Q363" s="1738"/>
      <c r="R363" s="1738"/>
      <c r="S363" s="1738"/>
      <c r="T363" s="1738"/>
      <c r="U363" s="1738"/>
      <c r="V363" s="1738"/>
      <c r="W363" s="1738"/>
      <c r="X363" s="1738"/>
      <c r="Y363" s="1738"/>
      <c r="Z363" s="1738"/>
      <c r="AA363" s="1738"/>
      <c r="AB363" s="1738"/>
      <c r="AC363" s="1738"/>
      <c r="AD363" s="1738"/>
      <c r="AE363" s="1738"/>
      <c r="AF363" s="1477"/>
      <c r="AG363" s="1473"/>
      <c r="AI363" s="18"/>
      <c r="AJ363" s="18"/>
      <c r="AK363" s="18"/>
      <c r="AL363" s="18"/>
      <c r="AM363" s="18"/>
      <c r="AN363" s="18"/>
      <c r="AO363" s="18"/>
      <c r="AP363" s="18"/>
      <c r="AQ363" s="18"/>
    </row>
    <row r="364" spans="1:43" s="592" customFormat="1" ht="15" x14ac:dyDescent="0.2">
      <c r="A364" s="605"/>
      <c r="D364" s="1474"/>
      <c r="E364" s="1473"/>
      <c r="F364" s="1473"/>
      <c r="G364" s="1473"/>
      <c r="H364" s="1473"/>
      <c r="I364" s="1473"/>
      <c r="J364" s="1473"/>
      <c r="K364" s="1473"/>
      <c r="L364" s="1473"/>
      <c r="M364" s="1473"/>
      <c r="N364" s="1473"/>
      <c r="O364" s="1473"/>
      <c r="P364" s="1473"/>
      <c r="Q364" s="1473"/>
      <c r="R364" s="1473"/>
      <c r="S364" s="1473"/>
      <c r="T364" s="1473"/>
      <c r="U364" s="1473"/>
      <c r="V364" s="1473"/>
      <c r="W364" s="1473"/>
      <c r="X364" s="1473"/>
      <c r="Y364" s="1473"/>
      <c r="Z364" s="1473"/>
      <c r="AA364" s="1473"/>
      <c r="AB364" s="1473"/>
      <c r="AC364" s="1473"/>
      <c r="AD364" s="1473"/>
      <c r="AE364" s="1473"/>
      <c r="AF364" s="1473"/>
      <c r="AG364" s="1473"/>
      <c r="AI364" s="18"/>
      <c r="AJ364" s="18"/>
      <c r="AK364" s="18"/>
      <c r="AL364" s="18"/>
      <c r="AM364" s="18"/>
      <c r="AN364" s="18"/>
      <c r="AO364" s="18"/>
      <c r="AP364" s="18"/>
      <c r="AQ364" s="18"/>
    </row>
    <row r="365" spans="1:43" s="592" customFormat="1" x14ac:dyDescent="0.2">
      <c r="A365" s="605"/>
      <c r="D365" s="1933" t="s">
        <v>1373</v>
      </c>
      <c r="E365" s="1933"/>
      <c r="F365" s="1933"/>
      <c r="G365" s="1933"/>
      <c r="H365" s="1933"/>
      <c r="I365" s="1933"/>
      <c r="J365" s="1933"/>
      <c r="K365" s="1933"/>
      <c r="L365" s="1933"/>
      <c r="M365" s="1933"/>
      <c r="N365" s="1933"/>
      <c r="O365" s="1933"/>
      <c r="P365" s="1933"/>
      <c r="Q365" s="1933"/>
      <c r="R365" s="1933"/>
      <c r="S365" s="1933"/>
      <c r="T365" s="1933"/>
      <c r="U365" s="1933"/>
      <c r="V365" s="1933"/>
      <c r="W365" s="1933"/>
      <c r="X365" s="1933"/>
      <c r="Y365" s="1933"/>
      <c r="Z365" s="1933"/>
      <c r="AA365" s="1933"/>
      <c r="AB365" s="1933"/>
      <c r="AC365" s="1933"/>
      <c r="AD365" s="1933"/>
      <c r="AE365" s="1933"/>
      <c r="AF365" s="1933"/>
      <c r="AG365" s="1933"/>
      <c r="AI365" s="18"/>
      <c r="AJ365" s="18"/>
      <c r="AK365" s="18"/>
      <c r="AL365" s="18"/>
      <c r="AM365" s="18"/>
      <c r="AN365" s="18"/>
      <c r="AO365" s="18"/>
      <c r="AP365" s="18"/>
      <c r="AQ365" s="18"/>
    </row>
    <row r="366" spans="1:43" s="592" customFormat="1" ht="15" thickBot="1" x14ac:dyDescent="0.25">
      <c r="A366" s="605"/>
      <c r="AI366" s="18"/>
      <c r="AJ366" s="18"/>
      <c r="AK366" s="18"/>
      <c r="AL366" s="18"/>
      <c r="AM366" s="18"/>
      <c r="AN366" s="18"/>
      <c r="AO366" s="18"/>
      <c r="AP366" s="18"/>
      <c r="AQ366" s="18"/>
    </row>
    <row r="367" spans="1:43" s="592" customFormat="1" ht="15.75" customHeight="1" thickBot="1" x14ac:dyDescent="0.25">
      <c r="A367" s="605">
        <v>12</v>
      </c>
      <c r="D367" s="1703" t="s">
        <v>86</v>
      </c>
      <c r="E367" s="1703"/>
      <c r="F367" s="1703"/>
      <c r="G367" s="1703"/>
      <c r="H367" s="1703"/>
      <c r="I367" s="1703" t="s">
        <v>2</v>
      </c>
      <c r="J367" s="1703"/>
      <c r="K367" s="1703"/>
      <c r="L367" s="1703"/>
      <c r="M367" s="1703"/>
      <c r="N367" s="1703"/>
      <c r="O367" s="1703"/>
      <c r="P367" s="1703"/>
      <c r="Q367" s="1703"/>
      <c r="R367" s="1703"/>
      <c r="S367" s="1703"/>
      <c r="T367" s="1703"/>
      <c r="U367" s="1703"/>
      <c r="V367" s="1703"/>
      <c r="W367" s="1703"/>
      <c r="X367" s="1703"/>
      <c r="Y367" s="1703"/>
      <c r="Z367" s="1703"/>
      <c r="AA367" s="1703"/>
      <c r="AB367" s="1703"/>
      <c r="AC367" s="1703"/>
      <c r="AD367" s="1703"/>
      <c r="AE367" s="1703"/>
      <c r="AF367" s="1703"/>
      <c r="AG367" s="1703"/>
      <c r="AI367" s="18"/>
      <c r="AJ367" s="18"/>
      <c r="AK367" s="18"/>
      <c r="AL367" s="18"/>
      <c r="AM367" s="18"/>
      <c r="AN367" s="18"/>
      <c r="AO367" s="18"/>
      <c r="AP367" s="18"/>
      <c r="AQ367" s="18"/>
    </row>
    <row r="368" spans="1:43" s="592" customFormat="1" ht="22.5" customHeight="1" thickTop="1" thickBot="1" x14ac:dyDescent="0.25">
      <c r="A368" s="605"/>
      <c r="D368" s="1703"/>
      <c r="E368" s="1703"/>
      <c r="F368" s="1703"/>
      <c r="G368" s="1703"/>
      <c r="H368" s="1703"/>
      <c r="I368" s="1704" t="s">
        <v>87</v>
      </c>
      <c r="J368" s="1704"/>
      <c r="K368" s="1704"/>
      <c r="L368" s="1704"/>
      <c r="M368" s="1704"/>
      <c r="N368" s="1704" t="s">
        <v>455</v>
      </c>
      <c r="O368" s="1704"/>
      <c r="P368" s="1704"/>
      <c r="Q368" s="1704"/>
      <c r="R368" s="1704"/>
      <c r="S368" s="1704" t="s">
        <v>459</v>
      </c>
      <c r="T368" s="1704"/>
      <c r="U368" s="1704"/>
      <c r="V368" s="1704"/>
      <c r="W368" s="1704"/>
      <c r="X368" s="1704" t="s">
        <v>457</v>
      </c>
      <c r="Y368" s="1704"/>
      <c r="Z368" s="1704"/>
      <c r="AA368" s="1704"/>
      <c r="AB368" s="1704"/>
      <c r="AC368" s="1704" t="s">
        <v>89</v>
      </c>
      <c r="AD368" s="1704"/>
      <c r="AE368" s="1704"/>
      <c r="AF368" s="1704"/>
      <c r="AG368" s="1704"/>
      <c r="AI368" s="600" t="s">
        <v>87</v>
      </c>
      <c r="AJ368" s="603" t="s">
        <v>456</v>
      </c>
      <c r="AK368" s="600" t="s">
        <v>459</v>
      </c>
      <c r="AL368" s="603" t="s">
        <v>457</v>
      </c>
      <c r="AM368" s="600" t="s">
        <v>89</v>
      </c>
      <c r="AN368" s="18"/>
      <c r="AO368" s="59" t="s">
        <v>89</v>
      </c>
      <c r="AP368" s="18"/>
      <c r="AQ368" s="18"/>
    </row>
    <row r="369" spans="1:43" s="592" customFormat="1" ht="18.75" customHeight="1" x14ac:dyDescent="0.2">
      <c r="A369" s="605"/>
      <c r="D369" s="1997" t="s">
        <v>90</v>
      </c>
      <c r="E369" s="1997"/>
      <c r="F369" s="1997"/>
      <c r="G369" s="1997"/>
      <c r="H369" s="1997"/>
      <c r="I369" s="2011">
        <v>3416</v>
      </c>
      <c r="J369" s="2003"/>
      <c r="K369" s="2003"/>
      <c r="L369" s="2003"/>
      <c r="M369" s="2003"/>
      <c r="N369" s="2003">
        <v>4889</v>
      </c>
      <c r="O369" s="2003"/>
      <c r="P369" s="2003"/>
      <c r="Q369" s="2003"/>
      <c r="R369" s="2003"/>
      <c r="S369" s="2003"/>
      <c r="T369" s="2003"/>
      <c r="U369" s="2003"/>
      <c r="V369" s="2003"/>
      <c r="W369" s="2003"/>
      <c r="X369" s="2003"/>
      <c r="Y369" s="2003"/>
      <c r="Z369" s="2003"/>
      <c r="AA369" s="2003"/>
      <c r="AB369" s="2003"/>
      <c r="AC369" s="2004">
        <f>SUM(I369:AB369)</f>
        <v>8305</v>
      </c>
      <c r="AD369" s="2004"/>
      <c r="AE369" s="2004"/>
      <c r="AF369" s="2004"/>
      <c r="AG369" s="2005"/>
      <c r="AI369" s="623"/>
      <c r="AJ369" s="624"/>
      <c r="AK369" s="624"/>
      <c r="AL369" s="624"/>
      <c r="AM369" s="625">
        <f>SUM(I369:AB369)-AC369</f>
        <v>0</v>
      </c>
      <c r="AN369" s="18"/>
      <c r="AO369" s="626">
        <f>AC369-BS!E44</f>
        <v>0</v>
      </c>
      <c r="AP369" s="18"/>
      <c r="AQ369" s="18"/>
    </row>
    <row r="370" spans="1:43" s="592" customFormat="1" ht="21" customHeight="1" thickBot="1" x14ac:dyDescent="0.25">
      <c r="A370" s="605"/>
      <c r="D370" s="1996" t="s">
        <v>95</v>
      </c>
      <c r="E370" s="1996"/>
      <c r="F370" s="1996"/>
      <c r="G370" s="1996"/>
      <c r="H370" s="1996"/>
      <c r="I370" s="1999">
        <f>SUM(I369:M369)</f>
        <v>3416</v>
      </c>
      <c r="J370" s="2000"/>
      <c r="K370" s="2000"/>
      <c r="L370" s="2000"/>
      <c r="M370" s="2000"/>
      <c r="N370" s="2000">
        <f>SUM(N369:R369)</f>
        <v>4889</v>
      </c>
      <c r="O370" s="2000"/>
      <c r="P370" s="2000"/>
      <c r="Q370" s="2000"/>
      <c r="R370" s="2000"/>
      <c r="S370" s="2000">
        <f>SUM(S369:W369)</f>
        <v>0</v>
      </c>
      <c r="T370" s="2000"/>
      <c r="U370" s="2000"/>
      <c r="V370" s="2000"/>
      <c r="W370" s="2000"/>
      <c r="X370" s="2000">
        <f>SUM(X369:AB369)</f>
        <v>0</v>
      </c>
      <c r="Y370" s="2000"/>
      <c r="Z370" s="2000"/>
      <c r="AA370" s="2000"/>
      <c r="AB370" s="2000"/>
      <c r="AC370" s="2000">
        <f>SUM(AC369:AG369)</f>
        <v>8305</v>
      </c>
      <c r="AD370" s="2000"/>
      <c r="AE370" s="2000"/>
      <c r="AF370" s="2000"/>
      <c r="AG370" s="2001"/>
      <c r="AI370" s="620">
        <f>SUM(I369:M369)-I370</f>
        <v>0</v>
      </c>
      <c r="AJ370" s="621">
        <f>SUM(N369:R369)-N370</f>
        <v>0</v>
      </c>
      <c r="AK370" s="621">
        <f>SUM(S369:W369)-S370</f>
        <v>0</v>
      </c>
      <c r="AL370" s="621">
        <f>SUM(X369:AB369)-X370</f>
        <v>0</v>
      </c>
      <c r="AM370" s="622">
        <f>SUM(I370:AB370)-AC370</f>
        <v>0</v>
      </c>
      <c r="AN370" s="18"/>
      <c r="AO370" s="627">
        <f>AC370-BS!E43</f>
        <v>0</v>
      </c>
      <c r="AP370" s="18"/>
      <c r="AQ370" s="18"/>
    </row>
    <row r="371" spans="1:43" s="592" customFormat="1" x14ac:dyDescent="0.2">
      <c r="A371" s="605"/>
      <c r="AI371" s="18"/>
      <c r="AJ371" s="18"/>
      <c r="AK371" s="18"/>
      <c r="AL371" s="18"/>
      <c r="AM371" s="18"/>
      <c r="AN371" s="18"/>
      <c r="AO371" s="18"/>
      <c r="AP371" s="18"/>
      <c r="AQ371" s="18"/>
    </row>
    <row r="372" spans="1:43" s="592" customFormat="1" ht="13.5" customHeight="1" x14ac:dyDescent="0.2">
      <c r="A372" s="605"/>
      <c r="D372" s="1822" t="s">
        <v>1375</v>
      </c>
      <c r="E372" s="1822"/>
      <c r="F372" s="1822"/>
      <c r="G372" s="1822"/>
      <c r="H372" s="1822"/>
      <c r="I372" s="1822"/>
      <c r="J372" s="1822"/>
      <c r="K372" s="1822"/>
      <c r="L372" s="1822"/>
      <c r="M372" s="1822"/>
      <c r="N372" s="1822"/>
      <c r="O372" s="1822"/>
      <c r="P372" s="1822"/>
      <c r="Q372" s="1822"/>
      <c r="R372" s="1822"/>
      <c r="S372" s="1822"/>
      <c r="T372" s="1822"/>
      <c r="U372" s="1822"/>
      <c r="V372" s="1822"/>
      <c r="W372" s="1822"/>
      <c r="X372" s="1822"/>
      <c r="Y372" s="1822"/>
      <c r="Z372" s="1822"/>
      <c r="AA372" s="1822"/>
      <c r="AB372" s="1822"/>
      <c r="AC372" s="1822"/>
      <c r="AD372" s="1822"/>
      <c r="AE372" s="1822"/>
      <c r="AF372" s="1822"/>
      <c r="AG372" s="1822"/>
      <c r="AI372" s="18"/>
      <c r="AJ372" s="18"/>
      <c r="AK372" s="18"/>
      <c r="AL372" s="18"/>
      <c r="AM372" s="18"/>
      <c r="AN372" s="18"/>
      <c r="AO372" s="18"/>
      <c r="AP372" s="18"/>
      <c r="AQ372" s="18"/>
    </row>
    <row r="373" spans="1:43" s="592" customFormat="1" ht="12" customHeight="1" x14ac:dyDescent="0.2">
      <c r="A373" s="605"/>
      <c r="D373" s="1822"/>
      <c r="E373" s="1822"/>
      <c r="F373" s="1822"/>
      <c r="G373" s="1822"/>
      <c r="H373" s="1822"/>
      <c r="I373" s="1822"/>
      <c r="J373" s="1822"/>
      <c r="K373" s="1822"/>
      <c r="L373" s="1822"/>
      <c r="M373" s="1822"/>
      <c r="N373" s="1822"/>
      <c r="O373" s="1822"/>
      <c r="P373" s="1822"/>
      <c r="Q373" s="1822"/>
      <c r="R373" s="1822"/>
      <c r="S373" s="1822"/>
      <c r="T373" s="1822"/>
      <c r="U373" s="1822"/>
      <c r="V373" s="1822"/>
      <c r="W373" s="1822"/>
      <c r="X373" s="1822"/>
      <c r="Y373" s="1822"/>
      <c r="Z373" s="1822"/>
      <c r="AA373" s="1822"/>
      <c r="AB373" s="1822"/>
      <c r="AC373" s="1822"/>
      <c r="AD373" s="1822"/>
      <c r="AE373" s="1822"/>
      <c r="AF373" s="1822"/>
      <c r="AG373" s="1822"/>
      <c r="AI373" s="18"/>
      <c r="AJ373" s="18"/>
      <c r="AK373" s="18"/>
      <c r="AL373" s="18"/>
      <c r="AM373" s="18"/>
      <c r="AN373" s="18"/>
      <c r="AO373" s="18"/>
      <c r="AP373" s="18"/>
      <c r="AQ373" s="18"/>
    </row>
    <row r="374" spans="1:43" s="592" customFormat="1" ht="12.75" customHeight="1" thickBot="1" x14ac:dyDescent="0.25">
      <c r="A374" s="605"/>
      <c r="AI374" s="18"/>
      <c r="AJ374" s="18"/>
      <c r="AK374" s="18"/>
      <c r="AL374" s="18"/>
      <c r="AM374" s="18"/>
      <c r="AN374" s="18"/>
      <c r="AO374" s="18"/>
      <c r="AP374" s="18"/>
      <c r="AQ374" s="18"/>
    </row>
    <row r="375" spans="1:43" s="592" customFormat="1" ht="12.75" customHeight="1" thickBot="1" x14ac:dyDescent="0.25">
      <c r="A375" s="605">
        <v>13</v>
      </c>
      <c r="D375" s="1703" t="s">
        <v>86</v>
      </c>
      <c r="E375" s="1703"/>
      <c r="F375" s="1703"/>
      <c r="G375" s="1703"/>
      <c r="H375" s="1703"/>
      <c r="I375" s="1703"/>
      <c r="J375" s="1703"/>
      <c r="K375" s="1703"/>
      <c r="L375" s="1703"/>
      <c r="M375" s="1703"/>
      <c r="N375" s="1703"/>
      <c r="O375" s="1703"/>
      <c r="P375" s="1703"/>
      <c r="Q375" s="1703"/>
      <c r="R375" s="1703"/>
      <c r="S375" s="1703"/>
      <c r="T375" s="1703" t="s">
        <v>36</v>
      </c>
      <c r="U375" s="1703"/>
      <c r="V375" s="1703"/>
      <c r="W375" s="1703"/>
      <c r="X375" s="1703"/>
      <c r="Y375" s="1703"/>
      <c r="Z375" s="1703"/>
      <c r="AA375" s="1703"/>
      <c r="AB375" s="1703"/>
      <c r="AC375" s="1703"/>
      <c r="AD375" s="1703"/>
      <c r="AE375" s="1703"/>
      <c r="AF375" s="1703"/>
      <c r="AG375" s="1703"/>
      <c r="AI375" s="18"/>
      <c r="AJ375" s="18"/>
      <c r="AK375" s="18"/>
      <c r="AL375" s="18"/>
      <c r="AM375" s="18"/>
      <c r="AN375" s="18"/>
      <c r="AO375" s="18"/>
      <c r="AP375" s="18"/>
      <c r="AQ375" s="18"/>
    </row>
    <row r="376" spans="1:43" s="592" customFormat="1" ht="14.25" customHeight="1" x14ac:dyDescent="0.2">
      <c r="A376" s="605"/>
      <c r="D376" s="1934" t="s">
        <v>100</v>
      </c>
      <c r="E376" s="1934"/>
      <c r="F376" s="1934"/>
      <c r="G376" s="1934"/>
      <c r="H376" s="1934"/>
      <c r="I376" s="1934"/>
      <c r="J376" s="1934"/>
      <c r="K376" s="1934"/>
      <c r="L376" s="1934"/>
      <c r="M376" s="1934"/>
      <c r="N376" s="1934"/>
      <c r="O376" s="1934"/>
      <c r="P376" s="1934"/>
      <c r="Q376" s="1934"/>
      <c r="R376" s="1934"/>
      <c r="S376" s="1934"/>
      <c r="T376" s="1935">
        <v>0</v>
      </c>
      <c r="U376" s="1935"/>
      <c r="V376" s="1935"/>
      <c r="W376" s="1935"/>
      <c r="X376" s="1935"/>
      <c r="Y376" s="1935"/>
      <c r="Z376" s="1935"/>
      <c r="AA376" s="1935"/>
      <c r="AB376" s="1935"/>
      <c r="AC376" s="1935"/>
      <c r="AD376" s="1935"/>
      <c r="AE376" s="1935"/>
      <c r="AF376" s="1935"/>
      <c r="AG376" s="1935"/>
      <c r="AI376" s="18"/>
      <c r="AJ376" s="18"/>
      <c r="AK376" s="18"/>
      <c r="AL376" s="18"/>
      <c r="AM376" s="18"/>
      <c r="AN376" s="18"/>
      <c r="AO376" s="18"/>
      <c r="AP376" s="18"/>
      <c r="AQ376" s="18"/>
    </row>
    <row r="377" spans="1:43" s="592" customFormat="1" ht="12.75" customHeight="1" thickBot="1" x14ac:dyDescent="0.25">
      <c r="A377" s="605"/>
      <c r="D377" s="1901" t="s">
        <v>101</v>
      </c>
      <c r="E377" s="1901"/>
      <c r="F377" s="1901"/>
      <c r="G377" s="1901"/>
      <c r="H377" s="1901"/>
      <c r="I377" s="1901"/>
      <c r="J377" s="1901"/>
      <c r="K377" s="1901"/>
      <c r="L377" s="1901"/>
      <c r="M377" s="1901"/>
      <c r="N377" s="1901"/>
      <c r="O377" s="1901"/>
      <c r="P377" s="1901"/>
      <c r="Q377" s="1901"/>
      <c r="R377" s="1901"/>
      <c r="S377" s="1901"/>
      <c r="T377" s="1817">
        <v>0</v>
      </c>
      <c r="U377" s="1817"/>
      <c r="V377" s="1817"/>
      <c r="W377" s="1817"/>
      <c r="X377" s="1817"/>
      <c r="Y377" s="1817"/>
      <c r="Z377" s="1817"/>
      <c r="AA377" s="1817"/>
      <c r="AB377" s="1817"/>
      <c r="AC377" s="1817"/>
      <c r="AD377" s="1817"/>
      <c r="AE377" s="1817"/>
      <c r="AF377" s="1817"/>
      <c r="AG377" s="1817"/>
      <c r="AI377" s="18"/>
      <c r="AJ377" s="18"/>
      <c r="AK377" s="18"/>
      <c r="AL377" s="18"/>
      <c r="AM377" s="18"/>
      <c r="AN377" s="18"/>
      <c r="AO377" s="18"/>
      <c r="AP377" s="18"/>
      <c r="AQ377" s="18"/>
    </row>
    <row r="378" spans="1:43" s="592" customFormat="1" x14ac:dyDescent="0.2">
      <c r="A378" s="605"/>
      <c r="AI378" s="18"/>
      <c r="AJ378" s="18"/>
      <c r="AK378" s="18"/>
      <c r="AL378" s="18"/>
      <c r="AM378" s="18"/>
      <c r="AN378" s="18"/>
      <c r="AO378" s="18"/>
      <c r="AP378" s="18"/>
      <c r="AQ378" s="18"/>
    </row>
    <row r="379" spans="1:43" s="592" customFormat="1" x14ac:dyDescent="0.2">
      <c r="A379" s="605"/>
      <c r="D379" s="590" t="s">
        <v>3230</v>
      </c>
      <c r="AI379" s="18"/>
      <c r="AJ379" s="18"/>
      <c r="AK379" s="18"/>
      <c r="AL379" s="18"/>
      <c r="AM379" s="18"/>
      <c r="AN379" s="18"/>
      <c r="AO379" s="18"/>
      <c r="AP379" s="18"/>
      <c r="AQ379" s="18"/>
    </row>
    <row r="380" spans="1:43" s="592" customFormat="1" x14ac:dyDescent="0.2">
      <c r="A380" s="605"/>
      <c r="AI380" s="18"/>
      <c r="AJ380" s="18"/>
      <c r="AK380" s="18"/>
      <c r="AL380" s="18"/>
      <c r="AM380" s="18"/>
      <c r="AN380" s="18"/>
      <c r="AO380" s="18"/>
      <c r="AP380" s="18"/>
      <c r="AQ380" s="18"/>
    </row>
    <row r="381" spans="1:43" s="592" customFormat="1" x14ac:dyDescent="0.2">
      <c r="A381" s="605"/>
      <c r="D381" s="1885" t="s">
        <v>1382</v>
      </c>
      <c r="E381" s="1885"/>
      <c r="F381" s="1885"/>
      <c r="G381" s="1885"/>
      <c r="H381" s="1885"/>
      <c r="I381" s="1885"/>
      <c r="J381" s="1885"/>
      <c r="K381" s="1885"/>
      <c r="L381" s="1885"/>
      <c r="M381" s="1885"/>
      <c r="N381" s="1885"/>
      <c r="O381" s="1885"/>
      <c r="P381" s="1885"/>
      <c r="Q381" s="1885"/>
      <c r="R381" s="1885"/>
      <c r="S381" s="1885"/>
      <c r="T381" s="1885"/>
      <c r="U381" s="1885"/>
      <c r="V381" s="1885"/>
      <c r="W381" s="1885"/>
      <c r="X381" s="1885"/>
      <c r="Y381" s="1885"/>
      <c r="Z381" s="1885"/>
      <c r="AA381" s="1885"/>
      <c r="AB381" s="1885"/>
      <c r="AC381" s="1885"/>
      <c r="AD381" s="1885"/>
      <c r="AE381" s="1885"/>
      <c r="AF381" s="1885"/>
      <c r="AG381" s="1885"/>
      <c r="AI381" s="18"/>
      <c r="AJ381" s="18"/>
      <c r="AK381" s="18"/>
      <c r="AL381" s="18"/>
      <c r="AM381" s="18"/>
      <c r="AN381" s="18"/>
      <c r="AO381" s="18"/>
      <c r="AP381" s="18"/>
      <c r="AQ381" s="18"/>
    </row>
    <row r="382" spans="1:43" s="592" customFormat="1" ht="15" thickBot="1" x14ac:dyDescent="0.25">
      <c r="A382" s="605"/>
      <c r="AI382" s="18"/>
      <c r="AJ382" s="18"/>
      <c r="AK382" s="18"/>
      <c r="AL382" s="18"/>
      <c r="AM382" s="18"/>
      <c r="AN382" s="18"/>
      <c r="AO382" s="18"/>
      <c r="AP382" s="18"/>
      <c r="AQ382" s="18"/>
    </row>
    <row r="383" spans="1:43" s="592" customFormat="1" ht="15" thickBot="1" x14ac:dyDescent="0.25">
      <c r="A383" s="605"/>
      <c r="D383" s="1703" t="s">
        <v>122</v>
      </c>
      <c r="E383" s="1703"/>
      <c r="F383" s="1703"/>
      <c r="G383" s="1703"/>
      <c r="H383" s="1703"/>
      <c r="I383" s="1703" t="s">
        <v>2</v>
      </c>
      <c r="J383" s="1703"/>
      <c r="K383" s="1703"/>
      <c r="L383" s="1703"/>
      <c r="M383" s="1703"/>
      <c r="N383" s="1703"/>
      <c r="O383" s="1703"/>
      <c r="P383" s="1703"/>
      <c r="Q383" s="1703"/>
      <c r="R383" s="1703"/>
      <c r="S383" s="1703"/>
      <c r="T383" s="1703"/>
      <c r="U383" s="1703"/>
      <c r="V383" s="1703"/>
      <c r="W383" s="1703"/>
      <c r="X383" s="1703"/>
      <c r="Y383" s="1703"/>
      <c r="Z383" s="1703"/>
      <c r="AA383" s="1703"/>
      <c r="AB383" s="1703"/>
      <c r="AC383" s="1703"/>
      <c r="AD383" s="1703"/>
      <c r="AE383" s="1703"/>
      <c r="AF383" s="1703"/>
      <c r="AG383" s="1703"/>
      <c r="AI383" s="18"/>
      <c r="AJ383" s="18"/>
      <c r="AK383" s="18"/>
      <c r="AL383" s="18"/>
      <c r="AM383" s="18"/>
      <c r="AN383" s="18"/>
      <c r="AO383" s="18"/>
      <c r="AP383" s="18"/>
      <c r="AQ383" s="18"/>
    </row>
    <row r="384" spans="1:43" s="592" customFormat="1" ht="48" customHeight="1" thickTop="1" thickBot="1" x14ac:dyDescent="0.25">
      <c r="A384" s="605">
        <v>15</v>
      </c>
      <c r="D384" s="1703"/>
      <c r="E384" s="1703"/>
      <c r="F384" s="1703"/>
      <c r="G384" s="1703"/>
      <c r="H384" s="1703"/>
      <c r="I384" s="1704" t="s">
        <v>87</v>
      </c>
      <c r="J384" s="1704"/>
      <c r="K384" s="1704"/>
      <c r="L384" s="1704"/>
      <c r="M384" s="1704"/>
      <c r="N384" s="1704" t="s">
        <v>455</v>
      </c>
      <c r="O384" s="1704"/>
      <c r="P384" s="1704"/>
      <c r="Q384" s="1704"/>
      <c r="R384" s="1704"/>
      <c r="S384" s="1704" t="s">
        <v>459</v>
      </c>
      <c r="T384" s="1704"/>
      <c r="U384" s="1704"/>
      <c r="V384" s="1704"/>
      <c r="W384" s="1704"/>
      <c r="X384" s="1704" t="s">
        <v>457</v>
      </c>
      <c r="Y384" s="1704"/>
      <c r="Z384" s="1704"/>
      <c r="AA384" s="1704"/>
      <c r="AB384" s="1704"/>
      <c r="AC384" s="1704" t="s">
        <v>89</v>
      </c>
      <c r="AD384" s="1704"/>
      <c r="AE384" s="1704"/>
      <c r="AF384" s="1704"/>
      <c r="AG384" s="1704"/>
      <c r="AI384" s="600" t="s">
        <v>123</v>
      </c>
      <c r="AJ384" s="603" t="s">
        <v>455</v>
      </c>
      <c r="AK384" s="600" t="s">
        <v>459</v>
      </c>
      <c r="AL384" s="603" t="s">
        <v>457</v>
      </c>
      <c r="AM384" s="600" t="s">
        <v>89</v>
      </c>
      <c r="AN384" s="18"/>
      <c r="AO384" s="600" t="s">
        <v>89</v>
      </c>
      <c r="AP384" s="18"/>
      <c r="AQ384" s="18"/>
    </row>
    <row r="385" spans="1:43" s="592" customFormat="1" ht="37.5" customHeight="1" x14ac:dyDescent="0.2">
      <c r="A385" s="605"/>
      <c r="D385" s="2002" t="s">
        <v>125</v>
      </c>
      <c r="E385" s="1918"/>
      <c r="F385" s="1918"/>
      <c r="G385" s="1918"/>
      <c r="H385" s="1919"/>
      <c r="I385" s="1920">
        <v>14957</v>
      </c>
      <c r="J385" s="1921"/>
      <c r="K385" s="1921"/>
      <c r="L385" s="1921"/>
      <c r="M385" s="1921"/>
      <c r="N385" s="1921">
        <v>-7399</v>
      </c>
      <c r="O385" s="1921"/>
      <c r="P385" s="1921"/>
      <c r="Q385" s="1921"/>
      <c r="R385" s="1921"/>
      <c r="S385" s="1921"/>
      <c r="T385" s="1921"/>
      <c r="U385" s="1921"/>
      <c r="V385" s="1921"/>
      <c r="W385" s="1921"/>
      <c r="X385" s="1921"/>
      <c r="Y385" s="1921"/>
      <c r="Z385" s="1921"/>
      <c r="AA385" s="1921"/>
      <c r="AB385" s="1921"/>
      <c r="AC385" s="1922">
        <f>SUM(I385:AB385)</f>
        <v>7558</v>
      </c>
      <c r="AD385" s="1922"/>
      <c r="AE385" s="1922"/>
      <c r="AF385" s="1922"/>
      <c r="AG385" s="1923"/>
      <c r="AI385" s="623"/>
      <c r="AJ385" s="624"/>
      <c r="AK385" s="624"/>
      <c r="AL385" s="624"/>
      <c r="AM385" s="625">
        <f t="shared" ref="AM385:AM386" si="131">SUM(I385:AB385)-AC385</f>
        <v>0</v>
      </c>
      <c r="AN385" s="18"/>
      <c r="AO385" s="630">
        <f>AC385-BS!$E$63-BS!$E$51</f>
        <v>0</v>
      </c>
      <c r="AP385" s="18"/>
      <c r="AQ385" s="18"/>
    </row>
    <row r="386" spans="1:43" s="592" customFormat="1" ht="27.75" customHeight="1" thickBot="1" x14ac:dyDescent="0.25">
      <c r="A386" s="605"/>
      <c r="D386" s="1735" t="s">
        <v>129</v>
      </c>
      <c r="E386" s="1735"/>
      <c r="F386" s="1735"/>
      <c r="G386" s="1735"/>
      <c r="H386" s="1735"/>
      <c r="I386" s="1999">
        <f>SUM(I385:M385)</f>
        <v>14957</v>
      </c>
      <c r="J386" s="2000"/>
      <c r="K386" s="2000"/>
      <c r="L386" s="2000"/>
      <c r="M386" s="2000"/>
      <c r="N386" s="2000">
        <f>SUM(N385:R385)</f>
        <v>-7399</v>
      </c>
      <c r="O386" s="2000"/>
      <c r="P386" s="2000"/>
      <c r="Q386" s="2000"/>
      <c r="R386" s="2000"/>
      <c r="S386" s="2000">
        <f>SUM(S385:W385)</f>
        <v>0</v>
      </c>
      <c r="T386" s="2000"/>
      <c r="U386" s="2000"/>
      <c r="V386" s="2000"/>
      <c r="W386" s="2000"/>
      <c r="X386" s="2000">
        <f>SUM(X385:AB385)</f>
        <v>0</v>
      </c>
      <c r="Y386" s="2000"/>
      <c r="Z386" s="2000"/>
      <c r="AA386" s="2000"/>
      <c r="AB386" s="2000"/>
      <c r="AC386" s="2000">
        <f>SUM(AC385:AG385)</f>
        <v>7558</v>
      </c>
      <c r="AD386" s="2000"/>
      <c r="AE386" s="2000"/>
      <c r="AF386" s="2000"/>
      <c r="AG386" s="2001"/>
      <c r="AI386" s="620">
        <f>SUM(I383:M385)-I386</f>
        <v>0</v>
      </c>
      <c r="AJ386" s="621">
        <f>SUM(N385:R385)-N386</f>
        <v>0</v>
      </c>
      <c r="AK386" s="621">
        <f>SUM(S385:W385)-S386</f>
        <v>0</v>
      </c>
      <c r="AL386" s="621">
        <f>SUM(X385:AB385)-X386</f>
        <v>0</v>
      </c>
      <c r="AM386" s="622">
        <f t="shared" si="131"/>
        <v>0</v>
      </c>
      <c r="AN386" s="18"/>
      <c r="AO386" s="627">
        <f>AC386-BS!$E$50-BS!$E$62</f>
        <v>0</v>
      </c>
      <c r="AP386" s="18"/>
      <c r="AQ386" s="18"/>
    </row>
    <row r="387" spans="1:43" s="592" customFormat="1" x14ac:dyDescent="0.2">
      <c r="A387" s="605"/>
      <c r="AI387" s="18"/>
      <c r="AJ387" s="18"/>
      <c r="AK387" s="18"/>
      <c r="AL387" s="18"/>
      <c r="AM387" s="18"/>
      <c r="AN387" s="18"/>
      <c r="AO387" s="18"/>
      <c r="AP387" s="18"/>
      <c r="AQ387" s="18"/>
    </row>
    <row r="388" spans="1:43" s="592" customFormat="1" ht="30" customHeight="1" x14ac:dyDescent="0.2">
      <c r="A388" s="605"/>
      <c r="D388" s="1932" t="s">
        <v>3228</v>
      </c>
      <c r="E388" s="1933"/>
      <c r="F388" s="1933"/>
      <c r="G388" s="1933"/>
      <c r="H388" s="1933"/>
      <c r="I388" s="1933"/>
      <c r="J388" s="1933"/>
      <c r="K388" s="1933"/>
      <c r="L388" s="1933"/>
      <c r="M388" s="1933"/>
      <c r="N388" s="1933"/>
      <c r="O388" s="1933"/>
      <c r="P388" s="1933"/>
      <c r="Q388" s="1933"/>
      <c r="R388" s="1933"/>
      <c r="S388" s="1933"/>
      <c r="T388" s="1933"/>
      <c r="U388" s="1933"/>
      <c r="V388" s="1933"/>
      <c r="W388" s="1933"/>
      <c r="X388" s="1933"/>
      <c r="Y388" s="1933"/>
      <c r="Z388" s="1933"/>
      <c r="AA388" s="1933"/>
      <c r="AB388" s="1933"/>
      <c r="AC388" s="1933"/>
      <c r="AD388" s="1933"/>
      <c r="AE388" s="1933"/>
      <c r="AF388" s="1933"/>
      <c r="AG388" s="1933"/>
      <c r="AI388" s="18"/>
      <c r="AJ388" s="18"/>
      <c r="AK388" s="18"/>
      <c r="AL388" s="18"/>
      <c r="AM388" s="18"/>
      <c r="AN388" s="18"/>
      <c r="AO388" s="18"/>
      <c r="AP388" s="18"/>
      <c r="AQ388" s="18"/>
    </row>
    <row r="389" spans="1:43" s="592" customFormat="1" x14ac:dyDescent="0.2">
      <c r="A389" s="605"/>
      <c r="AI389" s="18"/>
      <c r="AJ389" s="18"/>
      <c r="AK389" s="18"/>
      <c r="AL389" s="18"/>
      <c r="AM389" s="18"/>
      <c r="AN389" s="18"/>
      <c r="AO389" s="18"/>
      <c r="AP389" s="18"/>
      <c r="AQ389" s="18"/>
    </row>
    <row r="390" spans="1:43" s="592" customFormat="1" x14ac:dyDescent="0.2">
      <c r="A390" s="605"/>
      <c r="D390" s="1998" t="s">
        <v>3229</v>
      </c>
      <c r="E390" s="1998"/>
      <c r="F390" s="1998"/>
      <c r="G390" s="1998"/>
      <c r="H390" s="1998"/>
      <c r="I390" s="1998"/>
      <c r="J390" s="1998"/>
      <c r="K390" s="1998"/>
      <c r="L390" s="1998"/>
      <c r="M390" s="1998"/>
      <c r="N390" s="1998"/>
      <c r="O390" s="1998"/>
      <c r="P390" s="1998"/>
      <c r="Q390" s="1998"/>
      <c r="R390" s="1998"/>
      <c r="S390" s="1998"/>
      <c r="T390" s="1998"/>
      <c r="U390" s="1998"/>
      <c r="V390" s="1998"/>
      <c r="W390" s="1998"/>
      <c r="X390" s="1998"/>
      <c r="Y390" s="1998"/>
      <c r="Z390" s="1998"/>
      <c r="AA390" s="1998"/>
      <c r="AB390" s="1998"/>
      <c r="AC390" s="1998"/>
      <c r="AD390" s="1998"/>
      <c r="AE390" s="1998"/>
      <c r="AF390" s="1998"/>
      <c r="AG390" s="1998"/>
      <c r="AI390" s="18"/>
      <c r="AJ390" s="18"/>
      <c r="AK390" s="18"/>
      <c r="AL390" s="18"/>
      <c r="AM390" s="18"/>
      <c r="AN390" s="18"/>
      <c r="AO390" s="18"/>
      <c r="AP390" s="18"/>
      <c r="AQ390" s="18"/>
    </row>
    <row r="391" spans="1:43" s="592" customFormat="1" x14ac:dyDescent="0.2">
      <c r="A391" s="605"/>
      <c r="AI391" s="18"/>
      <c r="AJ391" s="18"/>
      <c r="AK391" s="18"/>
      <c r="AL391" s="18"/>
      <c r="AM391" s="18"/>
      <c r="AN391" s="18"/>
      <c r="AO391" s="18"/>
      <c r="AP391" s="18"/>
      <c r="AQ391" s="18"/>
    </row>
    <row r="392" spans="1:43" s="592" customFormat="1" x14ac:dyDescent="0.2">
      <c r="A392" s="605"/>
      <c r="D392" s="1933" t="s">
        <v>1383</v>
      </c>
      <c r="E392" s="1933"/>
      <c r="F392" s="1933"/>
      <c r="G392" s="1933"/>
      <c r="H392" s="1933"/>
      <c r="I392" s="1933"/>
      <c r="J392" s="1933"/>
      <c r="K392" s="1933"/>
      <c r="L392" s="1933"/>
      <c r="M392" s="1933"/>
      <c r="N392" s="1933"/>
      <c r="O392" s="1933"/>
      <c r="P392" s="1933"/>
      <c r="Q392" s="1933"/>
      <c r="R392" s="1933"/>
      <c r="S392" s="1933"/>
      <c r="T392" s="1933"/>
      <c r="U392" s="1933"/>
      <c r="V392" s="1933"/>
      <c r="W392" s="1933"/>
      <c r="X392" s="1933"/>
      <c r="Y392" s="1933"/>
      <c r="Z392" s="1933"/>
      <c r="AA392" s="1933"/>
      <c r="AB392" s="1933"/>
      <c r="AC392" s="1933"/>
      <c r="AD392" s="1933"/>
      <c r="AE392" s="1933"/>
      <c r="AF392" s="1933"/>
      <c r="AG392" s="1933"/>
      <c r="AI392" s="18"/>
      <c r="AJ392" s="18"/>
      <c r="AK392" s="18"/>
      <c r="AL392" s="18"/>
      <c r="AM392" s="18"/>
      <c r="AN392" s="18"/>
      <c r="AO392" s="18"/>
      <c r="AP392" s="18"/>
      <c r="AQ392" s="18"/>
    </row>
    <row r="393" spans="1:43" s="592" customFormat="1" ht="15" thickBot="1" x14ac:dyDescent="0.25">
      <c r="A393" s="605"/>
      <c r="AI393" s="18"/>
      <c r="AJ393" s="18"/>
      <c r="AK393" s="18"/>
      <c r="AL393" s="18"/>
      <c r="AM393" s="18"/>
      <c r="AN393" s="18"/>
      <c r="AO393" s="18"/>
      <c r="AP393" s="18"/>
      <c r="AQ393" s="18"/>
    </row>
    <row r="394" spans="1:43" s="592" customFormat="1" ht="15.75" customHeight="1" thickTop="1" thickBot="1" x14ac:dyDescent="0.25">
      <c r="A394" s="605">
        <v>16</v>
      </c>
      <c r="D394" s="1703" t="s">
        <v>131</v>
      </c>
      <c r="E394" s="1703"/>
      <c r="F394" s="1703"/>
      <c r="G394" s="1703"/>
      <c r="H394" s="1703"/>
      <c r="I394" s="1703"/>
      <c r="J394" s="1703"/>
      <c r="K394" s="1703"/>
      <c r="L394" s="1703"/>
      <c r="M394" s="1703" t="s">
        <v>132</v>
      </c>
      <c r="N394" s="1703"/>
      <c r="O394" s="1703"/>
      <c r="P394" s="1703"/>
      <c r="Q394" s="1703"/>
      <c r="R394" s="1703"/>
      <c r="S394" s="1703"/>
      <c r="T394" s="1703" t="s">
        <v>133</v>
      </c>
      <c r="U394" s="1703"/>
      <c r="V394" s="1703"/>
      <c r="W394" s="1703"/>
      <c r="X394" s="1703"/>
      <c r="Y394" s="1703"/>
      <c r="Z394" s="1703"/>
      <c r="AA394" s="1703" t="s">
        <v>129</v>
      </c>
      <c r="AB394" s="1703"/>
      <c r="AC394" s="1703"/>
      <c r="AD394" s="1703"/>
      <c r="AE394" s="1703"/>
      <c r="AF394" s="1703"/>
      <c r="AG394" s="1703"/>
      <c r="AI394" s="18"/>
      <c r="AJ394" s="18"/>
      <c r="AK394" s="600" t="s">
        <v>132</v>
      </c>
      <c r="AL394" s="603" t="s">
        <v>133</v>
      </c>
      <c r="AM394" s="603" t="s">
        <v>129</v>
      </c>
      <c r="AN394" s="18"/>
      <c r="AO394" s="600" t="s">
        <v>129</v>
      </c>
      <c r="AP394" s="18"/>
      <c r="AQ394" s="18"/>
    </row>
    <row r="395" spans="1:43" s="592" customFormat="1" ht="27.75" customHeight="1" thickBot="1" x14ac:dyDescent="0.25">
      <c r="A395" s="605"/>
      <c r="D395" s="1857" t="s">
        <v>138</v>
      </c>
      <c r="E395" s="1857"/>
      <c r="F395" s="1857"/>
      <c r="G395" s="1857"/>
      <c r="H395" s="1857"/>
      <c r="I395" s="1857"/>
      <c r="J395" s="1857"/>
      <c r="K395" s="1857"/>
      <c r="L395" s="1857"/>
      <c r="M395" s="1857"/>
      <c r="N395" s="1857"/>
      <c r="O395" s="1857"/>
      <c r="P395" s="1857"/>
      <c r="Q395" s="1857"/>
      <c r="R395" s="1857"/>
      <c r="S395" s="1857"/>
      <c r="T395" s="1857"/>
      <c r="U395" s="1857"/>
      <c r="V395" s="1857"/>
      <c r="W395" s="1857"/>
      <c r="X395" s="1857"/>
      <c r="Y395" s="1857"/>
      <c r="Z395" s="1857"/>
      <c r="AA395" s="1857"/>
      <c r="AB395" s="1857"/>
      <c r="AC395" s="1857"/>
      <c r="AD395" s="1857"/>
      <c r="AE395" s="1857"/>
      <c r="AF395" s="1857"/>
      <c r="AG395" s="1857"/>
      <c r="AI395" s="18"/>
      <c r="AJ395" s="18"/>
      <c r="AK395" s="18"/>
      <c r="AL395" s="18"/>
      <c r="AM395" s="18"/>
      <c r="AN395" s="18"/>
      <c r="AO395" s="18"/>
      <c r="AP395" s="18"/>
      <c r="AQ395" s="18"/>
    </row>
    <row r="396" spans="1:43" s="592" customFormat="1" ht="21.75" customHeight="1" x14ac:dyDescent="0.2">
      <c r="A396" s="605"/>
      <c r="D396" s="1997" t="s">
        <v>139</v>
      </c>
      <c r="E396" s="1997"/>
      <c r="F396" s="1997"/>
      <c r="G396" s="1997"/>
      <c r="H396" s="1997"/>
      <c r="I396" s="1997"/>
      <c r="J396" s="1997"/>
      <c r="K396" s="1997"/>
      <c r="L396" s="1997"/>
      <c r="M396" s="1797">
        <f>4057.6+14288</f>
        <v>18345.599999999999</v>
      </c>
      <c r="N396" s="1797"/>
      <c r="O396" s="1797"/>
      <c r="P396" s="1797"/>
      <c r="Q396" s="1797"/>
      <c r="R396" s="1797"/>
      <c r="S396" s="1797"/>
      <c r="T396" s="1797">
        <v>9649</v>
      </c>
      <c r="U396" s="1797"/>
      <c r="V396" s="1797"/>
      <c r="W396" s="1797"/>
      <c r="X396" s="1797"/>
      <c r="Y396" s="1797"/>
      <c r="Z396" s="1797"/>
      <c r="AA396" s="1759">
        <f>M396+T396</f>
        <v>27994.6</v>
      </c>
      <c r="AB396" s="1759"/>
      <c r="AC396" s="1759"/>
      <c r="AD396" s="1759"/>
      <c r="AE396" s="1759"/>
      <c r="AF396" s="1759"/>
      <c r="AG396" s="1759"/>
      <c r="AI396" s="18"/>
      <c r="AJ396" s="18"/>
      <c r="AK396" s="623"/>
      <c r="AL396" s="624"/>
      <c r="AM396" s="625">
        <f t="shared" ref="AM396" si="132">SUM(M396:Z396)-AA396</f>
        <v>0</v>
      </c>
      <c r="AN396" s="18"/>
      <c r="AO396" s="630">
        <f>AA396-BS!$D$66</f>
        <v>-0.40000000000145519</v>
      </c>
      <c r="AP396" s="18"/>
      <c r="AQ396" s="18"/>
    </row>
    <row r="397" spans="1:43" s="592" customFormat="1" ht="27.75" customHeight="1" thickBot="1" x14ac:dyDescent="0.25">
      <c r="A397" s="605"/>
      <c r="D397" s="1996" t="s">
        <v>142</v>
      </c>
      <c r="E397" s="1996"/>
      <c r="F397" s="1996"/>
      <c r="G397" s="1996"/>
      <c r="H397" s="1996"/>
      <c r="I397" s="1996"/>
      <c r="J397" s="1996"/>
      <c r="K397" s="1996"/>
      <c r="L397" s="1996"/>
      <c r="M397" s="1995">
        <f>SUM(M396:S396)</f>
        <v>18345.599999999999</v>
      </c>
      <c r="N397" s="1995"/>
      <c r="O397" s="1995"/>
      <c r="P397" s="1995"/>
      <c r="Q397" s="1995"/>
      <c r="R397" s="1995"/>
      <c r="S397" s="1995"/>
      <c r="T397" s="1995">
        <f>SUM(T396:Z396)</f>
        <v>9649</v>
      </c>
      <c r="U397" s="1995"/>
      <c r="V397" s="1995"/>
      <c r="W397" s="1995"/>
      <c r="X397" s="1995"/>
      <c r="Y397" s="1995"/>
      <c r="Z397" s="1995"/>
      <c r="AA397" s="1995">
        <f>SUM(AA396:AG396)</f>
        <v>27994.6</v>
      </c>
      <c r="AB397" s="1995"/>
      <c r="AC397" s="1995"/>
      <c r="AD397" s="1995"/>
      <c r="AE397" s="1995"/>
      <c r="AF397" s="1995"/>
      <c r="AG397" s="1995"/>
      <c r="AI397" s="18"/>
      <c r="AJ397" s="18"/>
      <c r="AK397" s="620">
        <f>SUM(M396:S396)-M397</f>
        <v>0</v>
      </c>
      <c r="AL397" s="621">
        <f>SUM(T396:Z396)-T397</f>
        <v>0</v>
      </c>
      <c r="AM397" s="622">
        <f>SUM(AA396:AG396)-AA397</f>
        <v>0</v>
      </c>
      <c r="AN397" s="18"/>
      <c r="AO397" s="627">
        <f>AA397-BS!$D$62</f>
        <v>-0.40000000000145519</v>
      </c>
      <c r="AP397" s="18"/>
      <c r="AQ397" s="18"/>
    </row>
    <row r="398" spans="1:43" s="592" customFormat="1" x14ac:dyDescent="0.2">
      <c r="A398" s="605"/>
      <c r="AI398" s="18"/>
      <c r="AJ398" s="18"/>
      <c r="AK398" s="18"/>
      <c r="AL398" s="18"/>
      <c r="AM398" s="18"/>
      <c r="AN398" s="18"/>
      <c r="AO398" s="18"/>
      <c r="AP398" s="18"/>
      <c r="AQ398" s="18"/>
    </row>
    <row r="399" spans="1:43" s="592" customFormat="1" x14ac:dyDescent="0.2">
      <c r="A399" s="605"/>
      <c r="D399" s="1718" t="s">
        <v>1384</v>
      </c>
      <c r="E399" s="1718"/>
      <c r="F399" s="1718"/>
      <c r="G399" s="1718"/>
      <c r="H399" s="1718"/>
      <c r="I399" s="1718"/>
      <c r="J399" s="1718"/>
      <c r="K399" s="1718"/>
      <c r="L399" s="1718"/>
      <c r="M399" s="1718"/>
      <c r="N399" s="1718"/>
      <c r="O399" s="1718"/>
      <c r="P399" s="1718"/>
      <c r="Q399" s="1718"/>
      <c r="R399" s="1718"/>
      <c r="S399" s="1718"/>
      <c r="T399" s="1718"/>
      <c r="U399" s="1718"/>
      <c r="V399" s="1718"/>
      <c r="W399" s="1718"/>
      <c r="X399" s="1718"/>
      <c r="Y399" s="1718"/>
      <c r="Z399" s="1718"/>
      <c r="AA399" s="1718"/>
      <c r="AB399" s="1718"/>
      <c r="AC399" s="1718"/>
      <c r="AD399" s="1718"/>
      <c r="AE399" s="1718"/>
      <c r="AF399" s="1718"/>
      <c r="AG399" s="1718"/>
      <c r="AI399" s="18"/>
      <c r="AJ399" s="18"/>
      <c r="AK399" s="18"/>
      <c r="AL399" s="18"/>
      <c r="AM399" s="18"/>
      <c r="AN399" s="18"/>
      <c r="AO399" s="18"/>
      <c r="AP399" s="18"/>
      <c r="AQ399" s="18"/>
    </row>
    <row r="400" spans="1:43" s="592" customFormat="1" ht="15" thickBot="1" x14ac:dyDescent="0.25">
      <c r="A400" s="605"/>
      <c r="D400" s="638"/>
      <c r="E400" s="638"/>
      <c r="F400" s="638"/>
      <c r="G400" s="638"/>
      <c r="H400" s="638"/>
      <c r="I400" s="638"/>
      <c r="J400" s="638"/>
      <c r="K400" s="638"/>
      <c r="L400" s="638"/>
      <c r="M400" s="638"/>
      <c r="N400" s="638"/>
      <c r="O400" s="638"/>
      <c r="P400" s="638"/>
      <c r="Q400" s="638"/>
      <c r="R400" s="638"/>
      <c r="S400" s="638"/>
      <c r="T400" s="638"/>
      <c r="U400" s="638"/>
      <c r="V400" s="638"/>
      <c r="W400" s="638"/>
      <c r="X400" s="638"/>
      <c r="Y400" s="638"/>
      <c r="Z400" s="638"/>
      <c r="AA400" s="638"/>
      <c r="AB400" s="638"/>
      <c r="AC400" s="638"/>
      <c r="AD400" s="638"/>
      <c r="AE400" s="638"/>
      <c r="AF400" s="638"/>
      <c r="AG400" s="638"/>
      <c r="AI400" s="18"/>
      <c r="AJ400" s="18"/>
      <c r="AK400" s="18"/>
      <c r="AL400" s="18"/>
      <c r="AM400" s="18"/>
      <c r="AN400" s="18"/>
      <c r="AO400" s="18"/>
      <c r="AP400" s="18"/>
      <c r="AQ400" s="18"/>
    </row>
    <row r="401" spans="1:43" s="592" customFormat="1" ht="15.75" customHeight="1" thickBot="1" x14ac:dyDescent="0.25">
      <c r="A401" s="605">
        <v>17</v>
      </c>
      <c r="D401" s="1767" t="s">
        <v>147</v>
      </c>
      <c r="E401" s="1768"/>
      <c r="F401" s="1768"/>
      <c r="G401" s="1768"/>
      <c r="H401" s="1768"/>
      <c r="I401" s="1768"/>
      <c r="J401" s="1768"/>
      <c r="K401" s="1768"/>
      <c r="L401" s="1768"/>
      <c r="M401" s="1768"/>
      <c r="N401" s="1873" t="s">
        <v>2</v>
      </c>
      <c r="O401" s="1874"/>
      <c r="P401" s="1874"/>
      <c r="Q401" s="1874"/>
      <c r="R401" s="1874"/>
      <c r="S401" s="1874"/>
      <c r="T401" s="1874"/>
      <c r="U401" s="1874"/>
      <c r="V401" s="1874"/>
      <c r="W401" s="1874"/>
      <c r="X401" s="1874"/>
      <c r="Y401" s="1874"/>
      <c r="Z401" s="1874"/>
      <c r="AA401" s="1874"/>
      <c r="AB401" s="1874"/>
      <c r="AC401" s="1874"/>
      <c r="AD401" s="1874"/>
      <c r="AE401" s="1874"/>
      <c r="AF401" s="1874"/>
      <c r="AG401" s="1875"/>
      <c r="AI401" s="18"/>
      <c r="AJ401" s="18"/>
      <c r="AK401" s="18"/>
      <c r="AL401" s="18"/>
      <c r="AM401" s="18"/>
      <c r="AN401" s="18"/>
      <c r="AO401" s="18"/>
      <c r="AP401" s="18"/>
      <c r="AQ401" s="18"/>
    </row>
    <row r="402" spans="1:43" s="592" customFormat="1" ht="35.25" customHeight="1" thickBot="1" x14ac:dyDescent="0.25">
      <c r="A402" s="605"/>
      <c r="D402" s="1770"/>
      <c r="E402" s="1771"/>
      <c r="F402" s="1771"/>
      <c r="G402" s="1771"/>
      <c r="H402" s="1771"/>
      <c r="I402" s="1771"/>
      <c r="J402" s="1771"/>
      <c r="K402" s="1771"/>
      <c r="L402" s="1771"/>
      <c r="M402" s="1771"/>
      <c r="N402" s="1704" t="s">
        <v>2377</v>
      </c>
      <c r="O402" s="1704"/>
      <c r="P402" s="1704"/>
      <c r="Q402" s="1704"/>
      <c r="R402" s="1704"/>
      <c r="S402" s="1704"/>
      <c r="T402" s="1704"/>
      <c r="U402" s="1704"/>
      <c r="V402" s="1704"/>
      <c r="W402" s="1704"/>
      <c r="X402" s="1704" t="s">
        <v>2378</v>
      </c>
      <c r="Y402" s="1704"/>
      <c r="Z402" s="1704"/>
      <c r="AA402" s="1704"/>
      <c r="AB402" s="1704"/>
      <c r="AC402" s="1704"/>
      <c r="AD402" s="1704"/>
      <c r="AE402" s="1704"/>
      <c r="AF402" s="1704"/>
      <c r="AG402" s="1704"/>
      <c r="AI402" s="18"/>
      <c r="AJ402" s="18"/>
      <c r="AK402" s="18"/>
      <c r="AL402" s="18"/>
      <c r="AM402" s="18"/>
      <c r="AN402" s="18"/>
      <c r="AO402" s="18"/>
      <c r="AP402" s="18"/>
      <c r="AQ402" s="18"/>
    </row>
    <row r="403" spans="1:43" s="592" customFormat="1" ht="27" customHeight="1" x14ac:dyDescent="0.2">
      <c r="A403" s="605"/>
      <c r="D403" s="1934" t="s">
        <v>150</v>
      </c>
      <c r="E403" s="1934"/>
      <c r="F403" s="1934"/>
      <c r="G403" s="1934"/>
      <c r="H403" s="1934"/>
      <c r="I403" s="1934"/>
      <c r="J403" s="1934"/>
      <c r="K403" s="1934"/>
      <c r="L403" s="1934"/>
      <c r="M403" s="1934"/>
      <c r="N403" s="1991"/>
      <c r="O403" s="1797"/>
      <c r="P403" s="1797"/>
      <c r="Q403" s="1797"/>
      <c r="R403" s="1797"/>
      <c r="S403" s="1797"/>
      <c r="T403" s="1797"/>
      <c r="U403" s="1797"/>
      <c r="V403" s="1797"/>
      <c r="W403" s="1797"/>
      <c r="X403" s="1797"/>
      <c r="Y403" s="1797"/>
      <c r="Z403" s="1797"/>
      <c r="AA403" s="1797"/>
      <c r="AB403" s="1797"/>
      <c r="AC403" s="1797"/>
      <c r="AD403" s="1797"/>
      <c r="AE403" s="1797"/>
      <c r="AF403" s="1797"/>
      <c r="AG403" s="1797"/>
      <c r="AI403" s="18"/>
      <c r="AJ403" s="18"/>
      <c r="AK403" s="18"/>
      <c r="AL403" s="18"/>
      <c r="AM403" s="18"/>
      <c r="AN403" s="18"/>
      <c r="AO403" s="18"/>
      <c r="AP403" s="18"/>
      <c r="AQ403" s="18"/>
    </row>
    <row r="404" spans="1:43" s="592" customFormat="1" ht="27" customHeight="1" x14ac:dyDescent="0.2">
      <c r="A404" s="605"/>
      <c r="D404" s="1809" t="s">
        <v>151</v>
      </c>
      <c r="E404" s="1810"/>
      <c r="F404" s="1810"/>
      <c r="G404" s="1810"/>
      <c r="H404" s="1810"/>
      <c r="I404" s="1810"/>
      <c r="J404" s="1810"/>
      <c r="K404" s="1810"/>
      <c r="L404" s="1810"/>
      <c r="M404" s="1811"/>
      <c r="N404" s="1992" t="s">
        <v>18</v>
      </c>
      <c r="O404" s="1993"/>
      <c r="P404" s="1993"/>
      <c r="Q404" s="1993"/>
      <c r="R404" s="1993"/>
      <c r="S404" s="1993"/>
      <c r="T404" s="1993"/>
      <c r="U404" s="1993"/>
      <c r="V404" s="1993"/>
      <c r="W404" s="1993"/>
      <c r="X404" s="1716"/>
      <c r="Y404" s="1716"/>
      <c r="Z404" s="1716"/>
      <c r="AA404" s="1716"/>
      <c r="AB404" s="1716"/>
      <c r="AC404" s="1716"/>
      <c r="AD404" s="1716"/>
      <c r="AE404" s="1716"/>
      <c r="AF404" s="1716"/>
      <c r="AG404" s="1716"/>
      <c r="AI404" s="18"/>
      <c r="AJ404" s="18"/>
      <c r="AK404" s="18"/>
      <c r="AL404" s="18"/>
      <c r="AM404" s="18"/>
      <c r="AN404" s="18"/>
      <c r="AO404" s="18"/>
      <c r="AP404" s="18"/>
      <c r="AQ404" s="18"/>
    </row>
    <row r="405" spans="1:43" s="592" customFormat="1" ht="27" customHeight="1" thickBot="1" x14ac:dyDescent="0.25">
      <c r="A405" s="605"/>
      <c r="D405" s="1902" t="s">
        <v>152</v>
      </c>
      <c r="E405" s="1903"/>
      <c r="F405" s="1903"/>
      <c r="G405" s="1903"/>
      <c r="H405" s="1903"/>
      <c r="I405" s="1903"/>
      <c r="J405" s="1903"/>
      <c r="K405" s="1903"/>
      <c r="L405" s="1903"/>
      <c r="M405" s="1904"/>
      <c r="N405" s="1985" t="s">
        <v>18</v>
      </c>
      <c r="O405" s="1986"/>
      <c r="P405" s="1986"/>
      <c r="Q405" s="1986"/>
      <c r="R405" s="1986"/>
      <c r="S405" s="1986"/>
      <c r="T405" s="1986"/>
      <c r="U405" s="1986"/>
      <c r="V405" s="1986"/>
      <c r="W405" s="1986"/>
      <c r="X405" s="1817"/>
      <c r="Y405" s="1817"/>
      <c r="Z405" s="1817"/>
      <c r="AA405" s="1817"/>
      <c r="AB405" s="1817"/>
      <c r="AC405" s="1817"/>
      <c r="AD405" s="1817"/>
      <c r="AE405" s="1817"/>
      <c r="AF405" s="1817"/>
      <c r="AG405" s="1817"/>
      <c r="AI405" s="18"/>
      <c r="AJ405" s="18"/>
      <c r="AK405" s="18"/>
      <c r="AL405" s="18"/>
      <c r="AM405" s="18"/>
      <c r="AN405" s="18"/>
      <c r="AO405" s="18"/>
      <c r="AP405" s="18"/>
      <c r="AQ405" s="18"/>
    </row>
    <row r="406" spans="1:43" s="592" customFormat="1" x14ac:dyDescent="0.2">
      <c r="A406" s="605"/>
      <c r="AI406" s="18"/>
      <c r="AJ406" s="18"/>
      <c r="AK406" s="18"/>
      <c r="AL406" s="18"/>
      <c r="AM406" s="18"/>
      <c r="AN406" s="18"/>
      <c r="AO406" s="18"/>
      <c r="AP406" s="18"/>
      <c r="AQ406" s="18"/>
    </row>
    <row r="407" spans="1:43" s="592" customFormat="1" x14ac:dyDescent="0.2">
      <c r="A407" s="605"/>
      <c r="AI407" s="18"/>
      <c r="AJ407" s="18"/>
      <c r="AK407" s="18"/>
      <c r="AL407" s="18"/>
      <c r="AM407" s="18"/>
      <c r="AN407" s="18"/>
      <c r="AO407" s="18"/>
      <c r="AP407" s="18"/>
      <c r="AQ407" s="18"/>
    </row>
    <row r="408" spans="1:43" s="592" customFormat="1" x14ac:dyDescent="0.2">
      <c r="A408" s="605"/>
      <c r="D408" s="590" t="s">
        <v>3231</v>
      </c>
      <c r="AI408" s="18"/>
      <c r="AJ408" s="18"/>
      <c r="AK408" s="18"/>
      <c r="AL408" s="18"/>
      <c r="AM408" s="18"/>
      <c r="AN408" s="18"/>
      <c r="AO408" s="18"/>
      <c r="AP408" s="18"/>
      <c r="AQ408" s="18"/>
    </row>
    <row r="409" spans="1:43" s="592" customFormat="1" x14ac:dyDescent="0.2">
      <c r="A409" s="605"/>
      <c r="AI409" s="18"/>
      <c r="AJ409" s="18"/>
      <c r="AK409" s="18"/>
      <c r="AL409" s="18"/>
      <c r="AM409" s="18"/>
      <c r="AN409" s="18"/>
      <c r="AO409" s="18"/>
      <c r="AP409" s="18"/>
      <c r="AQ409" s="18"/>
    </row>
    <row r="410" spans="1:43" s="592" customFormat="1" x14ac:dyDescent="0.2">
      <c r="A410" s="18"/>
      <c r="D410" s="1718" t="s">
        <v>1385</v>
      </c>
      <c r="E410" s="1718"/>
      <c r="F410" s="1718"/>
      <c r="G410" s="1718"/>
      <c r="H410" s="1718"/>
      <c r="I410" s="1718"/>
      <c r="J410" s="1718"/>
      <c r="K410" s="1718"/>
      <c r="L410" s="1718"/>
      <c r="M410" s="1718"/>
      <c r="N410" s="1718"/>
      <c r="O410" s="1718"/>
      <c r="P410" s="1718"/>
      <c r="Q410" s="1718"/>
      <c r="R410" s="1718"/>
      <c r="S410" s="1718"/>
      <c r="T410" s="1718"/>
      <c r="U410" s="1718"/>
      <c r="V410" s="1718"/>
      <c r="W410" s="1718"/>
      <c r="X410" s="1718"/>
      <c r="Y410" s="1718"/>
      <c r="Z410" s="1718"/>
      <c r="AA410" s="1718"/>
      <c r="AB410" s="1718"/>
      <c r="AC410" s="1718"/>
      <c r="AD410" s="1718"/>
      <c r="AE410" s="1718"/>
      <c r="AF410" s="1718"/>
      <c r="AG410" s="1718"/>
      <c r="AI410" s="18"/>
      <c r="AJ410" s="18"/>
      <c r="AK410" s="18"/>
      <c r="AL410" s="18"/>
      <c r="AM410" s="18"/>
      <c r="AN410" s="18"/>
      <c r="AO410" s="18"/>
      <c r="AP410" s="18"/>
      <c r="AQ410" s="18"/>
    </row>
    <row r="411" spans="1:43" s="592" customFormat="1" ht="15" thickBot="1" x14ac:dyDescent="0.25">
      <c r="A411" s="605"/>
      <c r="AI411" s="18"/>
      <c r="AJ411" s="18"/>
      <c r="AK411" s="18"/>
      <c r="AL411" s="18"/>
      <c r="AM411" s="18"/>
      <c r="AN411" s="18"/>
      <c r="AO411" s="18"/>
      <c r="AP411" s="18"/>
      <c r="AQ411" s="18"/>
    </row>
    <row r="412" spans="1:43" s="592" customFormat="1" ht="31.5" customHeight="1" thickTop="1" thickBot="1" x14ac:dyDescent="0.25">
      <c r="A412" s="605">
        <v>18</v>
      </c>
      <c r="D412" s="1873" t="s">
        <v>131</v>
      </c>
      <c r="E412" s="1874"/>
      <c r="F412" s="1874"/>
      <c r="G412" s="1874"/>
      <c r="H412" s="1874"/>
      <c r="I412" s="1874"/>
      <c r="J412" s="1874"/>
      <c r="K412" s="1874"/>
      <c r="L412" s="1874"/>
      <c r="M412" s="1875"/>
      <c r="N412" s="1873" t="s">
        <v>2</v>
      </c>
      <c r="O412" s="1874"/>
      <c r="P412" s="1874"/>
      <c r="Q412" s="1874"/>
      <c r="R412" s="1874"/>
      <c r="S412" s="1874"/>
      <c r="T412" s="1874"/>
      <c r="U412" s="1874"/>
      <c r="V412" s="1874"/>
      <c r="W412" s="1875"/>
      <c r="X412" s="1873" t="s">
        <v>3</v>
      </c>
      <c r="Y412" s="1874"/>
      <c r="Z412" s="1874"/>
      <c r="AA412" s="1874"/>
      <c r="AB412" s="1874"/>
      <c r="AC412" s="1874"/>
      <c r="AD412" s="1874"/>
      <c r="AE412" s="1874"/>
      <c r="AF412" s="1874"/>
      <c r="AG412" s="1875"/>
      <c r="AI412" s="18"/>
      <c r="AJ412" s="18"/>
      <c r="AK412" s="18"/>
      <c r="AL412" s="600" t="s">
        <v>2</v>
      </c>
      <c r="AM412" s="600" t="s">
        <v>3</v>
      </c>
      <c r="AN412" s="18"/>
      <c r="AO412" s="600" t="s">
        <v>2</v>
      </c>
      <c r="AP412" s="600" t="s">
        <v>3</v>
      </c>
      <c r="AQ412" s="18"/>
    </row>
    <row r="413" spans="1:43" s="592" customFormat="1" ht="23.25" customHeight="1" x14ac:dyDescent="0.2">
      <c r="A413" s="605"/>
      <c r="D413" s="1987" t="s">
        <v>155</v>
      </c>
      <c r="E413" s="1988"/>
      <c r="F413" s="1988"/>
      <c r="G413" s="1988"/>
      <c r="H413" s="1988"/>
      <c r="I413" s="1988"/>
      <c r="J413" s="1988"/>
      <c r="K413" s="1988"/>
      <c r="L413" s="1988"/>
      <c r="M413" s="1989"/>
      <c r="N413" s="1990">
        <v>677.8</v>
      </c>
      <c r="O413" s="1841"/>
      <c r="P413" s="1841"/>
      <c r="Q413" s="1841"/>
      <c r="R413" s="1841"/>
      <c r="S413" s="1841"/>
      <c r="T413" s="1841"/>
      <c r="U413" s="1841"/>
      <c r="V413" s="1841"/>
      <c r="W413" s="1841"/>
      <c r="X413" s="1841">
        <v>6931</v>
      </c>
      <c r="Y413" s="1841"/>
      <c r="Z413" s="1841"/>
      <c r="AA413" s="1841"/>
      <c r="AB413" s="1841"/>
      <c r="AC413" s="1841"/>
      <c r="AD413" s="1841"/>
      <c r="AE413" s="1841"/>
      <c r="AF413" s="1841"/>
      <c r="AG413" s="1841"/>
      <c r="AI413" s="18"/>
      <c r="AJ413" s="18"/>
      <c r="AK413" s="18"/>
      <c r="AL413" s="623"/>
      <c r="AM413" s="628"/>
      <c r="AN413" s="18"/>
      <c r="AO413" s="640" t="e">
        <f>N413+#REF!-BS!$D$81</f>
        <v>#REF!</v>
      </c>
      <c r="AP413" s="625" t="e">
        <f>X413+#REF!-BS!$G$81</f>
        <v>#REF!</v>
      </c>
      <c r="AQ413" s="18"/>
    </row>
    <row r="414" spans="1:43" s="592" customFormat="1" ht="23.25" customHeight="1" x14ac:dyDescent="0.2">
      <c r="A414" s="605"/>
      <c r="D414" s="1809" t="s">
        <v>1761</v>
      </c>
      <c r="E414" s="1810"/>
      <c r="F414" s="1810"/>
      <c r="G414" s="1810"/>
      <c r="H414" s="1810"/>
      <c r="I414" s="1810"/>
      <c r="J414" s="1810"/>
      <c r="K414" s="1810"/>
      <c r="L414" s="1810"/>
      <c r="M414" s="1811"/>
      <c r="N414" s="1784">
        <v>0</v>
      </c>
      <c r="O414" s="1716"/>
      <c r="P414" s="1716"/>
      <c r="Q414" s="1716"/>
      <c r="R414" s="1716"/>
      <c r="S414" s="1716"/>
      <c r="T414" s="1716"/>
      <c r="U414" s="1716"/>
      <c r="V414" s="1716"/>
      <c r="W414" s="1716"/>
      <c r="X414" s="1716">
        <v>0</v>
      </c>
      <c r="Y414" s="1716"/>
      <c r="Z414" s="1716"/>
      <c r="AA414" s="1716"/>
      <c r="AB414" s="1716"/>
      <c r="AC414" s="1716"/>
      <c r="AD414" s="1716"/>
      <c r="AE414" s="1716"/>
      <c r="AF414" s="1716"/>
      <c r="AG414" s="1716"/>
      <c r="AI414" s="18"/>
      <c r="AJ414" s="18"/>
      <c r="AK414" s="18"/>
      <c r="AL414" s="617"/>
      <c r="AM414" s="629"/>
      <c r="AN414" s="18"/>
      <c r="AO414" s="631">
        <f>N414-BS!$D$82</f>
        <v>0</v>
      </c>
      <c r="AP414" s="619">
        <f>X414-BS!$G$82</f>
        <v>0</v>
      </c>
      <c r="AQ414" s="18"/>
    </row>
    <row r="415" spans="1:43" s="592" customFormat="1" ht="23.25" customHeight="1" thickBot="1" x14ac:dyDescent="0.25">
      <c r="A415" s="605"/>
      <c r="D415" s="1774" t="s">
        <v>14</v>
      </c>
      <c r="E415" s="1775"/>
      <c r="F415" s="1775"/>
      <c r="G415" s="1775"/>
      <c r="H415" s="1775"/>
      <c r="I415" s="1775"/>
      <c r="J415" s="1775"/>
      <c r="K415" s="1775"/>
      <c r="L415" s="1775"/>
      <c r="M415" s="1776"/>
      <c r="N415" s="1871">
        <f>SUM(N413:W414)</f>
        <v>677.8</v>
      </c>
      <c r="O415" s="1872"/>
      <c r="P415" s="1872"/>
      <c r="Q415" s="1872"/>
      <c r="R415" s="1872"/>
      <c r="S415" s="1872"/>
      <c r="T415" s="1872"/>
      <c r="U415" s="1872"/>
      <c r="V415" s="1872"/>
      <c r="W415" s="1872"/>
      <c r="X415" s="1871">
        <f>SUM(X413:AG414)</f>
        <v>6931</v>
      </c>
      <c r="Y415" s="1872"/>
      <c r="Z415" s="1872"/>
      <c r="AA415" s="1872"/>
      <c r="AB415" s="1872"/>
      <c r="AC415" s="1872"/>
      <c r="AD415" s="1872"/>
      <c r="AE415" s="1872"/>
      <c r="AF415" s="1872"/>
      <c r="AG415" s="1872"/>
      <c r="AI415" s="18"/>
      <c r="AJ415" s="18"/>
      <c r="AK415" s="18"/>
      <c r="AL415" s="620">
        <f>SUM(N413:W414)-N415</f>
        <v>0</v>
      </c>
      <c r="AM415" s="622">
        <f>SUM(X413:AG414)-X415</f>
        <v>0</v>
      </c>
      <c r="AN415" s="18"/>
      <c r="AO415" s="620">
        <f>N415-SUM(BS!$D$81:$D$82)</f>
        <v>-0.20000000000004547</v>
      </c>
      <c r="AP415" s="622">
        <f>X415-SUM(BS!$G$81:$G$82)</f>
        <v>0</v>
      </c>
      <c r="AQ415" s="18"/>
    </row>
    <row r="416" spans="1:43" s="592" customFormat="1" x14ac:dyDescent="0.2">
      <c r="A416" s="605"/>
      <c r="AI416" s="18"/>
      <c r="AJ416" s="18"/>
      <c r="AK416" s="18"/>
      <c r="AL416" s="18"/>
      <c r="AM416" s="18"/>
      <c r="AN416" s="18"/>
      <c r="AO416" s="18"/>
      <c r="AP416" s="18"/>
      <c r="AQ416" s="18"/>
    </row>
    <row r="417" spans="1:43" s="789" customFormat="1" x14ac:dyDescent="0.2">
      <c r="A417" s="800"/>
      <c r="D417" s="1994" t="s">
        <v>3269</v>
      </c>
      <c r="E417" s="1994"/>
      <c r="F417" s="1994"/>
      <c r="G417" s="1994"/>
      <c r="H417" s="1994"/>
      <c r="I417" s="1994"/>
      <c r="J417" s="1994"/>
      <c r="K417" s="1994"/>
      <c r="L417" s="1994"/>
      <c r="M417" s="1994"/>
      <c r="N417" s="1994"/>
      <c r="O417" s="1994"/>
      <c r="P417" s="1994"/>
      <c r="Q417" s="1994"/>
      <c r="R417" s="1994"/>
      <c r="S417" s="1994"/>
      <c r="T417" s="1994"/>
      <c r="U417" s="1994"/>
      <c r="V417" s="1994"/>
      <c r="W417" s="1994"/>
      <c r="X417" s="1994"/>
      <c r="Y417" s="1994"/>
      <c r="Z417" s="1994"/>
      <c r="AA417" s="1994"/>
      <c r="AB417" s="1994"/>
      <c r="AC417" s="1994"/>
      <c r="AD417" s="1994"/>
      <c r="AE417" s="1994"/>
      <c r="AF417" s="1994"/>
      <c r="AG417" s="1994"/>
      <c r="AI417" s="802"/>
      <c r="AJ417" s="802"/>
      <c r="AK417" s="802"/>
      <c r="AL417" s="802"/>
      <c r="AM417" s="802"/>
      <c r="AN417" s="802"/>
      <c r="AO417" s="802"/>
      <c r="AP417" s="802"/>
      <c r="AQ417" s="802"/>
    </row>
    <row r="418" spans="1:43" s="789" customFormat="1" x14ac:dyDescent="0.2">
      <c r="A418" s="800"/>
      <c r="D418" s="1994"/>
      <c r="E418" s="1994"/>
      <c r="F418" s="1994"/>
      <c r="G418" s="1994"/>
      <c r="H418" s="1994"/>
      <c r="I418" s="1994"/>
      <c r="J418" s="1994"/>
      <c r="K418" s="1994"/>
      <c r="L418" s="1994"/>
      <c r="M418" s="1994"/>
      <c r="N418" s="1994"/>
      <c r="O418" s="1994"/>
      <c r="P418" s="1994"/>
      <c r="Q418" s="1994"/>
      <c r="R418" s="1994"/>
      <c r="S418" s="1994"/>
      <c r="T418" s="1994"/>
      <c r="U418" s="1994"/>
      <c r="V418" s="1994"/>
      <c r="W418" s="1994"/>
      <c r="X418" s="1994"/>
      <c r="Y418" s="1994"/>
      <c r="Z418" s="1994"/>
      <c r="AA418" s="1994"/>
      <c r="AB418" s="1994"/>
      <c r="AC418" s="1994"/>
      <c r="AD418" s="1994"/>
      <c r="AE418" s="1994"/>
      <c r="AF418" s="1994"/>
      <c r="AG418" s="1994"/>
      <c r="AI418" s="802"/>
      <c r="AJ418" s="802"/>
      <c r="AK418" s="802"/>
      <c r="AL418" s="802"/>
      <c r="AM418" s="802"/>
      <c r="AN418" s="802"/>
      <c r="AO418" s="802"/>
      <c r="AP418" s="802"/>
      <c r="AQ418" s="802"/>
    </row>
    <row r="419" spans="1:43" s="592" customFormat="1" x14ac:dyDescent="0.2">
      <c r="A419" s="605"/>
      <c r="AI419" s="18"/>
      <c r="AJ419" s="18"/>
      <c r="AK419" s="18"/>
      <c r="AL419" s="18"/>
      <c r="AM419" s="18"/>
      <c r="AN419" s="18"/>
      <c r="AO419" s="18"/>
      <c r="AP419" s="18"/>
      <c r="AQ419" s="18"/>
    </row>
    <row r="420" spans="1:43" ht="14.25" customHeight="1" x14ac:dyDescent="0.2">
      <c r="D420" s="590" t="s">
        <v>3232</v>
      </c>
    </row>
    <row r="422" spans="1:43" ht="14.25" customHeight="1" x14ac:dyDescent="0.2">
      <c r="D422" s="1718" t="s">
        <v>1387</v>
      </c>
      <c r="E422" s="1718"/>
      <c r="F422" s="1718"/>
      <c r="G422" s="1718"/>
      <c r="H422" s="1718"/>
      <c r="I422" s="1718"/>
      <c r="J422" s="1718"/>
      <c r="K422" s="1718"/>
      <c r="L422" s="1718"/>
      <c r="M422" s="1718"/>
      <c r="N422" s="1718"/>
      <c r="O422" s="1718"/>
      <c r="P422" s="1718"/>
      <c r="Q422" s="1718"/>
      <c r="R422" s="1718"/>
      <c r="S422" s="1718"/>
      <c r="T422" s="1718"/>
      <c r="U422" s="1718"/>
      <c r="V422" s="1718"/>
      <c r="W422" s="1718"/>
      <c r="X422" s="1718"/>
      <c r="Y422" s="1718"/>
      <c r="Z422" s="1718"/>
      <c r="AA422" s="1718"/>
      <c r="AB422" s="1718"/>
      <c r="AC422" s="1718"/>
      <c r="AD422" s="1718"/>
      <c r="AE422" s="1718"/>
      <c r="AF422" s="1718"/>
      <c r="AG422" s="1718"/>
    </row>
    <row r="423" spans="1:43" ht="14.25" customHeight="1" thickBot="1" x14ac:dyDescent="0.25"/>
    <row r="424" spans="1:43" ht="21" customHeight="1" thickTop="1" thickBot="1" x14ac:dyDescent="0.25">
      <c r="A424" s="605">
        <v>22</v>
      </c>
      <c r="D424" s="1873" t="s">
        <v>178</v>
      </c>
      <c r="E424" s="1874"/>
      <c r="F424" s="1874"/>
      <c r="G424" s="1874"/>
      <c r="H424" s="1874"/>
      <c r="I424" s="1874"/>
      <c r="J424" s="1874"/>
      <c r="K424" s="1874"/>
      <c r="L424" s="1874"/>
      <c r="M424" s="1874"/>
      <c r="N424" s="1874"/>
      <c r="O424" s="1875"/>
      <c r="P424" s="1873" t="s">
        <v>2</v>
      </c>
      <c r="Q424" s="1874"/>
      <c r="R424" s="1874"/>
      <c r="S424" s="1874"/>
      <c r="T424" s="1874"/>
      <c r="U424" s="1874"/>
      <c r="V424" s="1874"/>
      <c r="W424" s="1874"/>
      <c r="X424" s="1875"/>
      <c r="Y424" s="1873" t="s">
        <v>3</v>
      </c>
      <c r="Z424" s="1874"/>
      <c r="AA424" s="1874"/>
      <c r="AB424" s="1874"/>
      <c r="AC424" s="1874"/>
      <c r="AD424" s="1874"/>
      <c r="AE424" s="1874"/>
      <c r="AF424" s="1874"/>
      <c r="AG424" s="1875"/>
      <c r="AL424" s="600" t="s">
        <v>2</v>
      </c>
      <c r="AM424" s="600" t="s">
        <v>3</v>
      </c>
      <c r="AO424" s="600" t="s">
        <v>2</v>
      </c>
      <c r="AP424" s="600" t="s">
        <v>3</v>
      </c>
    </row>
    <row r="425" spans="1:43" ht="16.5" customHeight="1" thickBot="1" x14ac:dyDescent="0.25">
      <c r="D425" s="1888" t="s">
        <v>180</v>
      </c>
      <c r="E425" s="1889"/>
      <c r="F425" s="1889"/>
      <c r="G425" s="1889"/>
      <c r="H425" s="1889"/>
      <c r="I425" s="1889"/>
      <c r="J425" s="1889"/>
      <c r="K425" s="1889"/>
      <c r="L425" s="1889"/>
      <c r="M425" s="1889"/>
      <c r="N425" s="1889"/>
      <c r="O425" s="1890"/>
      <c r="P425" s="1967">
        <f>SUM(P426:X427)</f>
        <v>1889.62</v>
      </c>
      <c r="Q425" s="1968"/>
      <c r="R425" s="1968"/>
      <c r="S425" s="1968"/>
      <c r="T425" s="1968"/>
      <c r="U425" s="1968"/>
      <c r="V425" s="1968"/>
      <c r="W425" s="1968"/>
      <c r="X425" s="1969"/>
      <c r="Y425" s="1967">
        <f>SUM(Y426:AG427)</f>
        <v>2002</v>
      </c>
      <c r="Z425" s="1968"/>
      <c r="AA425" s="1968"/>
      <c r="AB425" s="1968"/>
      <c r="AC425" s="1968"/>
      <c r="AD425" s="1968"/>
      <c r="AE425" s="1968"/>
      <c r="AF425" s="1968"/>
      <c r="AG425" s="1970"/>
      <c r="AL425" s="631">
        <f>SUM(P426:X427)-P425</f>
        <v>0</v>
      </c>
      <c r="AM425" s="619">
        <f>SUM(Y426:AG427)-Y425</f>
        <v>0</v>
      </c>
      <c r="AO425" s="631">
        <f>P425-BS!$D$85</f>
        <v>1889.62</v>
      </c>
      <c r="AP425" s="619">
        <f>Y425-BS!$G$85</f>
        <v>2002</v>
      </c>
    </row>
    <row r="426" spans="1:43" ht="16.5" customHeight="1" x14ac:dyDescent="0.2">
      <c r="D426" s="1917" t="s">
        <v>3161</v>
      </c>
      <c r="E426" s="1918"/>
      <c r="F426" s="1918"/>
      <c r="G426" s="1918"/>
      <c r="H426" s="1918"/>
      <c r="I426" s="1918"/>
      <c r="J426" s="1918"/>
      <c r="K426" s="1918"/>
      <c r="L426" s="1918"/>
      <c r="M426" s="1918"/>
      <c r="N426" s="1918"/>
      <c r="O426" s="1919"/>
      <c r="P426" s="1958">
        <v>1779.62</v>
      </c>
      <c r="Q426" s="1959"/>
      <c r="R426" s="1959"/>
      <c r="S426" s="1959"/>
      <c r="T426" s="1959"/>
      <c r="U426" s="1959"/>
      <c r="V426" s="1959"/>
      <c r="W426" s="1959"/>
      <c r="X426" s="1960"/>
      <c r="Y426" s="1961">
        <v>1927</v>
      </c>
      <c r="Z426" s="1959"/>
      <c r="AA426" s="1959"/>
      <c r="AB426" s="1959"/>
      <c r="AC426" s="1959"/>
      <c r="AD426" s="1959"/>
      <c r="AE426" s="1959"/>
      <c r="AF426" s="1959"/>
      <c r="AG426" s="1962"/>
      <c r="AL426" s="617"/>
      <c r="AM426" s="629"/>
      <c r="AO426" s="617"/>
      <c r="AP426" s="629"/>
    </row>
    <row r="427" spans="1:43" ht="16.5" customHeight="1" thickBot="1" x14ac:dyDescent="0.25">
      <c r="D427" s="1971" t="s">
        <v>3162</v>
      </c>
      <c r="E427" s="1903"/>
      <c r="F427" s="1903"/>
      <c r="G427" s="1903"/>
      <c r="H427" s="1903"/>
      <c r="I427" s="1903"/>
      <c r="J427" s="1903"/>
      <c r="K427" s="1903"/>
      <c r="L427" s="1903"/>
      <c r="M427" s="1903"/>
      <c r="N427" s="1903"/>
      <c r="O427" s="1904"/>
      <c r="P427" s="1972">
        <v>110</v>
      </c>
      <c r="Q427" s="1973"/>
      <c r="R427" s="1973"/>
      <c r="S427" s="1973"/>
      <c r="T427" s="1973"/>
      <c r="U427" s="1973"/>
      <c r="V427" s="1973"/>
      <c r="W427" s="1973"/>
      <c r="X427" s="1974"/>
      <c r="Y427" s="1975">
        <v>75</v>
      </c>
      <c r="Z427" s="1973"/>
      <c r="AA427" s="1973"/>
      <c r="AB427" s="1973"/>
      <c r="AC427" s="1973"/>
      <c r="AD427" s="1973"/>
      <c r="AE427" s="1973"/>
      <c r="AF427" s="1973"/>
      <c r="AG427" s="1966"/>
      <c r="AL427" s="617"/>
      <c r="AM427" s="629"/>
      <c r="AO427" s="617"/>
      <c r="AP427" s="629"/>
    </row>
    <row r="428" spans="1:43" ht="16.5" customHeight="1" thickBot="1" x14ac:dyDescent="0.25">
      <c r="D428" s="1888" t="s">
        <v>182</v>
      </c>
      <c r="E428" s="1889"/>
      <c r="F428" s="1889"/>
      <c r="G428" s="1889"/>
      <c r="H428" s="1889"/>
      <c r="I428" s="1889"/>
      <c r="J428" s="1889"/>
      <c r="K428" s="1889"/>
      <c r="L428" s="1889"/>
      <c r="M428" s="1889"/>
      <c r="N428" s="1889"/>
      <c r="O428" s="1890"/>
      <c r="P428" s="1967">
        <f>SUM(P429:X430)</f>
        <v>593.96</v>
      </c>
      <c r="Q428" s="1968"/>
      <c r="R428" s="1968"/>
      <c r="S428" s="1968"/>
      <c r="T428" s="1968"/>
      <c r="U428" s="1968"/>
      <c r="V428" s="1968"/>
      <c r="W428" s="1968"/>
      <c r="X428" s="1969"/>
      <c r="Y428" s="1967">
        <f>SUM(Y429:AG430)</f>
        <v>1650</v>
      </c>
      <c r="Z428" s="1968"/>
      <c r="AA428" s="1968"/>
      <c r="AB428" s="1968"/>
      <c r="AC428" s="1968"/>
      <c r="AD428" s="1968"/>
      <c r="AE428" s="1968"/>
      <c r="AF428" s="1968"/>
      <c r="AG428" s="1970"/>
      <c r="AL428" s="631">
        <f>SUM(P429:X430)-P428</f>
        <v>0</v>
      </c>
      <c r="AM428" s="619">
        <f>SUM(Y429:AG430)-Y428</f>
        <v>0</v>
      </c>
      <c r="AO428" s="631">
        <f>P428-BS!$D$87</f>
        <v>-3.999999999996362E-2</v>
      </c>
      <c r="AP428" s="619">
        <f>Y428-BS!$G$87</f>
        <v>0</v>
      </c>
    </row>
    <row r="429" spans="1:43" ht="16.5" customHeight="1" x14ac:dyDescent="0.2">
      <c r="D429" s="1917" t="s">
        <v>3163</v>
      </c>
      <c r="E429" s="1918"/>
      <c r="F429" s="1918"/>
      <c r="G429" s="1918"/>
      <c r="H429" s="1918"/>
      <c r="I429" s="1918"/>
      <c r="J429" s="1918"/>
      <c r="K429" s="1918"/>
      <c r="L429" s="1918"/>
      <c r="M429" s="1918"/>
      <c r="N429" s="1918"/>
      <c r="O429" s="1919"/>
      <c r="P429" s="1958">
        <v>593.96</v>
      </c>
      <c r="Q429" s="1959"/>
      <c r="R429" s="1959"/>
      <c r="S429" s="1959"/>
      <c r="T429" s="1959"/>
      <c r="U429" s="1959"/>
      <c r="V429" s="1959"/>
      <c r="W429" s="1959"/>
      <c r="X429" s="1960"/>
      <c r="Y429" s="1961">
        <v>447</v>
      </c>
      <c r="Z429" s="1959"/>
      <c r="AA429" s="1959"/>
      <c r="AB429" s="1959"/>
      <c r="AC429" s="1959"/>
      <c r="AD429" s="1959"/>
      <c r="AE429" s="1959"/>
      <c r="AF429" s="1959"/>
      <c r="AG429" s="1962"/>
      <c r="AL429" s="617"/>
      <c r="AM429" s="629"/>
      <c r="AO429" s="617"/>
      <c r="AP429" s="629"/>
    </row>
    <row r="430" spans="1:43" ht="16.5" customHeight="1" thickBot="1" x14ac:dyDescent="0.25">
      <c r="D430" s="1963" t="s">
        <v>3164</v>
      </c>
      <c r="E430" s="1814"/>
      <c r="F430" s="1814"/>
      <c r="G430" s="1814"/>
      <c r="H430" s="1814"/>
      <c r="I430" s="1814"/>
      <c r="J430" s="1814"/>
      <c r="K430" s="1814"/>
      <c r="L430" s="1814"/>
      <c r="M430" s="1814"/>
      <c r="N430" s="1814"/>
      <c r="O430" s="1814"/>
      <c r="P430" s="1964">
        <v>0</v>
      </c>
      <c r="Q430" s="1964"/>
      <c r="R430" s="1964"/>
      <c r="S430" s="1964"/>
      <c r="T430" s="1964"/>
      <c r="U430" s="1964"/>
      <c r="V430" s="1964"/>
      <c r="W430" s="1964"/>
      <c r="X430" s="1965"/>
      <c r="Y430" s="1966">
        <v>1203</v>
      </c>
      <c r="Z430" s="1964"/>
      <c r="AA430" s="1964"/>
      <c r="AB430" s="1964"/>
      <c r="AC430" s="1964"/>
      <c r="AD430" s="1964"/>
      <c r="AE430" s="1964"/>
      <c r="AF430" s="1964"/>
      <c r="AG430" s="1964"/>
      <c r="AL430" s="642"/>
      <c r="AM430" s="643"/>
      <c r="AO430" s="642"/>
      <c r="AP430" s="643"/>
    </row>
    <row r="432" spans="1:43" ht="14.25" customHeight="1" x14ac:dyDescent="0.2">
      <c r="D432" s="590" t="s">
        <v>3233</v>
      </c>
    </row>
    <row r="434" spans="1:39" ht="14.25" customHeight="1" x14ac:dyDescent="0.2">
      <c r="D434" s="1738" t="s">
        <v>3165</v>
      </c>
      <c r="E434" s="1822"/>
      <c r="F434" s="1822"/>
      <c r="G434" s="1822"/>
      <c r="H434" s="1822"/>
      <c r="I434" s="1822"/>
      <c r="J434" s="1822"/>
      <c r="K434" s="1822"/>
      <c r="L434" s="1822"/>
      <c r="M434" s="1822"/>
      <c r="N434" s="1822"/>
      <c r="O434" s="1822"/>
      <c r="P434" s="1822"/>
      <c r="Q434" s="1822"/>
      <c r="R434" s="1822"/>
      <c r="S434" s="1822"/>
      <c r="T434" s="1822"/>
      <c r="U434" s="1822"/>
      <c r="V434" s="1822"/>
      <c r="W434" s="1822"/>
      <c r="X434" s="1822"/>
      <c r="Y434" s="1822"/>
      <c r="Z434" s="1822"/>
      <c r="AA434" s="1822"/>
      <c r="AB434" s="1822"/>
      <c r="AC434" s="1822"/>
      <c r="AD434" s="1822"/>
      <c r="AE434" s="1822"/>
      <c r="AF434" s="1822"/>
      <c r="AG434" s="1822"/>
    </row>
    <row r="436" spans="1:39" ht="14.25" customHeight="1" x14ac:dyDescent="0.2">
      <c r="D436" s="1933" t="s">
        <v>1388</v>
      </c>
      <c r="E436" s="1933"/>
      <c r="F436" s="1933"/>
      <c r="G436" s="1933"/>
      <c r="H436" s="1933"/>
      <c r="I436" s="1933"/>
      <c r="J436" s="1933"/>
      <c r="K436" s="1933"/>
      <c r="L436" s="1933"/>
      <c r="M436" s="1933"/>
      <c r="N436" s="1933"/>
      <c r="O436" s="1933"/>
      <c r="P436" s="1933"/>
      <c r="Q436" s="1933"/>
      <c r="R436" s="1933"/>
      <c r="S436" s="1933"/>
      <c r="T436" s="1933"/>
      <c r="U436" s="1933"/>
      <c r="V436" s="1933"/>
      <c r="W436" s="1933"/>
      <c r="X436" s="1933"/>
      <c r="Y436" s="1933"/>
      <c r="Z436" s="1933"/>
      <c r="AA436" s="1933"/>
      <c r="AB436" s="1933"/>
      <c r="AC436" s="1933"/>
      <c r="AD436" s="1933"/>
      <c r="AE436" s="1933"/>
      <c r="AF436" s="1933"/>
      <c r="AG436" s="1933"/>
    </row>
    <row r="437" spans="1:39" ht="14.25" customHeight="1" thickBot="1" x14ac:dyDescent="0.25"/>
    <row r="438" spans="1:39" ht="15.75" customHeight="1" thickBot="1" x14ac:dyDescent="0.25">
      <c r="A438" s="605" t="s">
        <v>1390</v>
      </c>
      <c r="D438" s="1947" t="s">
        <v>131</v>
      </c>
      <c r="E438" s="1948"/>
      <c r="F438" s="1948"/>
      <c r="G438" s="1948"/>
      <c r="H438" s="1948"/>
      <c r="I438" s="1948"/>
      <c r="J438" s="1948"/>
      <c r="K438" s="1948"/>
      <c r="L438" s="1948"/>
      <c r="M438" s="1948"/>
      <c r="N438" s="1948"/>
      <c r="O438" s="1948"/>
      <c r="P438" s="1948"/>
      <c r="Q438" s="1949"/>
      <c r="R438" s="1703" t="s">
        <v>3</v>
      </c>
      <c r="S438" s="1703"/>
      <c r="T438" s="1703"/>
      <c r="U438" s="1703"/>
      <c r="V438" s="1703"/>
      <c r="W438" s="1703"/>
      <c r="X438" s="1703"/>
      <c r="Y438" s="1703"/>
      <c r="Z438" s="1703"/>
      <c r="AA438" s="1703"/>
      <c r="AB438" s="1703"/>
      <c r="AC438" s="1703"/>
      <c r="AD438" s="1703"/>
      <c r="AE438" s="1703"/>
      <c r="AF438" s="1703"/>
      <c r="AG438" s="1703"/>
      <c r="AM438" s="644"/>
    </row>
    <row r="439" spans="1:39" ht="15.75" customHeight="1" thickBot="1" x14ac:dyDescent="0.25">
      <c r="D439" s="1944" t="s">
        <v>201</v>
      </c>
      <c r="E439" s="1945"/>
      <c r="F439" s="1945"/>
      <c r="G439" s="1945"/>
      <c r="H439" s="1945"/>
      <c r="I439" s="1945"/>
      <c r="J439" s="1945"/>
      <c r="K439" s="1945"/>
      <c r="L439" s="1945"/>
      <c r="M439" s="1945"/>
      <c r="N439" s="1945"/>
      <c r="O439" s="1945"/>
      <c r="P439" s="1945"/>
      <c r="Q439" s="1946"/>
      <c r="R439" s="1953">
        <v>133506</v>
      </c>
      <c r="S439" s="1954"/>
      <c r="T439" s="1954"/>
      <c r="U439" s="1954"/>
      <c r="V439" s="1954"/>
      <c r="W439" s="1954"/>
      <c r="X439" s="1954"/>
      <c r="Y439" s="1954"/>
      <c r="Z439" s="1954"/>
      <c r="AA439" s="1954"/>
      <c r="AB439" s="1954"/>
      <c r="AC439" s="1954"/>
      <c r="AD439" s="1954"/>
      <c r="AE439" s="1954"/>
      <c r="AF439" s="1954"/>
      <c r="AG439" s="1954"/>
      <c r="AM439" s="644"/>
    </row>
    <row r="440" spans="1:39" ht="15.75" customHeight="1" thickBot="1" x14ac:dyDescent="0.25">
      <c r="D440" s="1944" t="s">
        <v>202</v>
      </c>
      <c r="E440" s="1945"/>
      <c r="F440" s="1945"/>
      <c r="G440" s="1945"/>
      <c r="H440" s="1945"/>
      <c r="I440" s="1945"/>
      <c r="J440" s="1945"/>
      <c r="K440" s="1945"/>
      <c r="L440" s="1945"/>
      <c r="M440" s="1945"/>
      <c r="N440" s="1945"/>
      <c r="O440" s="1945"/>
      <c r="P440" s="1945"/>
      <c r="Q440" s="1946"/>
      <c r="R440" s="1703" t="s">
        <v>2</v>
      </c>
      <c r="S440" s="1703"/>
      <c r="T440" s="1703"/>
      <c r="U440" s="1703"/>
      <c r="V440" s="1703"/>
      <c r="W440" s="1703"/>
      <c r="X440" s="1703"/>
      <c r="Y440" s="1703"/>
      <c r="Z440" s="1703"/>
      <c r="AA440" s="1703"/>
      <c r="AB440" s="1703"/>
      <c r="AC440" s="1703"/>
      <c r="AD440" s="1703"/>
      <c r="AE440" s="1703"/>
      <c r="AF440" s="1703"/>
      <c r="AG440" s="1703"/>
      <c r="AM440" s="644"/>
    </row>
    <row r="441" spans="1:39" ht="15.75" customHeight="1" x14ac:dyDescent="0.2">
      <c r="D441" s="1941" t="s">
        <v>203</v>
      </c>
      <c r="E441" s="1942"/>
      <c r="F441" s="1942"/>
      <c r="G441" s="1942"/>
      <c r="H441" s="1942"/>
      <c r="I441" s="1942"/>
      <c r="J441" s="1942"/>
      <c r="K441" s="1942"/>
      <c r="L441" s="1942"/>
      <c r="M441" s="1942"/>
      <c r="N441" s="1942"/>
      <c r="O441" s="1942"/>
      <c r="P441" s="1942"/>
      <c r="Q441" s="1943"/>
      <c r="R441" s="1935"/>
      <c r="S441" s="1935"/>
      <c r="T441" s="1935"/>
      <c r="U441" s="1935"/>
      <c r="V441" s="1935"/>
      <c r="W441" s="1935"/>
      <c r="X441" s="1935"/>
      <c r="Y441" s="1935"/>
      <c r="Z441" s="1935"/>
      <c r="AA441" s="1935"/>
      <c r="AB441" s="1935"/>
      <c r="AC441" s="1935"/>
      <c r="AD441" s="1935"/>
      <c r="AE441" s="1935"/>
      <c r="AF441" s="1935"/>
      <c r="AG441" s="1935"/>
      <c r="AM441" s="644"/>
    </row>
    <row r="442" spans="1:39" ht="15.75" customHeight="1" x14ac:dyDescent="0.2">
      <c r="D442" s="1937" t="s">
        <v>204</v>
      </c>
      <c r="E442" s="1938"/>
      <c r="F442" s="1938"/>
      <c r="G442" s="1938"/>
      <c r="H442" s="1938"/>
      <c r="I442" s="1938"/>
      <c r="J442" s="1938"/>
      <c r="K442" s="1938"/>
      <c r="L442" s="1938"/>
      <c r="M442" s="1938"/>
      <c r="N442" s="1938"/>
      <c r="O442" s="1938"/>
      <c r="P442" s="1938"/>
      <c r="Q442" s="1939"/>
      <c r="R442" s="1716"/>
      <c r="S442" s="1716"/>
      <c r="T442" s="1716"/>
      <c r="U442" s="1716"/>
      <c r="V442" s="1716"/>
      <c r="W442" s="1716"/>
      <c r="X442" s="1716"/>
      <c r="Y442" s="1716"/>
      <c r="Z442" s="1716"/>
      <c r="AA442" s="1716"/>
      <c r="AB442" s="1716"/>
      <c r="AC442" s="1716"/>
      <c r="AD442" s="1716"/>
      <c r="AE442" s="1716"/>
      <c r="AF442" s="1716"/>
      <c r="AG442" s="1716"/>
      <c r="AM442" s="644"/>
    </row>
    <row r="443" spans="1:39" ht="15.75" customHeight="1" x14ac:dyDescent="0.2">
      <c r="D443" s="1937" t="s">
        <v>205</v>
      </c>
      <c r="E443" s="1938"/>
      <c r="F443" s="1938"/>
      <c r="G443" s="1938"/>
      <c r="H443" s="1938"/>
      <c r="I443" s="1938"/>
      <c r="J443" s="1938"/>
      <c r="K443" s="1938"/>
      <c r="L443" s="1938"/>
      <c r="M443" s="1938"/>
      <c r="N443" s="1938"/>
      <c r="O443" s="1938"/>
      <c r="P443" s="1938"/>
      <c r="Q443" s="1939"/>
      <c r="R443" s="1716"/>
      <c r="S443" s="1716"/>
      <c r="T443" s="1716"/>
      <c r="U443" s="1716"/>
      <c r="V443" s="1716"/>
      <c r="W443" s="1716"/>
      <c r="X443" s="1716"/>
      <c r="Y443" s="1716"/>
      <c r="Z443" s="1716"/>
      <c r="AA443" s="1716"/>
      <c r="AB443" s="1716"/>
      <c r="AC443" s="1716"/>
      <c r="AD443" s="1716"/>
      <c r="AE443" s="1716"/>
      <c r="AF443" s="1716"/>
      <c r="AG443" s="1716"/>
      <c r="AM443" s="644"/>
    </row>
    <row r="444" spans="1:39" ht="15.75" customHeight="1" x14ac:dyDescent="0.2">
      <c r="D444" s="1940" t="s">
        <v>2391</v>
      </c>
      <c r="E444" s="1938"/>
      <c r="F444" s="1938"/>
      <c r="G444" s="1938"/>
      <c r="H444" s="1938"/>
      <c r="I444" s="1938"/>
      <c r="J444" s="1938"/>
      <c r="K444" s="1938"/>
      <c r="L444" s="1938"/>
      <c r="M444" s="1938"/>
      <c r="N444" s="1938"/>
      <c r="O444" s="1938"/>
      <c r="P444" s="1938"/>
      <c r="Q444" s="1939"/>
      <c r="R444" s="1716"/>
      <c r="S444" s="1716"/>
      <c r="T444" s="1716"/>
      <c r="U444" s="1716"/>
      <c r="V444" s="1716"/>
      <c r="W444" s="1716"/>
      <c r="X444" s="1716"/>
      <c r="Y444" s="1716"/>
      <c r="Z444" s="1716"/>
      <c r="AA444" s="1716"/>
      <c r="AB444" s="1716"/>
      <c r="AC444" s="1716"/>
      <c r="AD444" s="1716"/>
      <c r="AE444" s="1716"/>
      <c r="AF444" s="1716"/>
      <c r="AG444" s="1716"/>
      <c r="AM444" s="644"/>
    </row>
    <row r="445" spans="1:39" ht="15.75" customHeight="1" x14ac:dyDescent="0.2">
      <c r="D445" s="1937" t="s">
        <v>207</v>
      </c>
      <c r="E445" s="1938"/>
      <c r="F445" s="1938"/>
      <c r="G445" s="1938"/>
      <c r="H445" s="1938"/>
      <c r="I445" s="1938"/>
      <c r="J445" s="1938"/>
      <c r="K445" s="1938"/>
      <c r="L445" s="1938"/>
      <c r="M445" s="1938"/>
      <c r="N445" s="1938"/>
      <c r="O445" s="1938"/>
      <c r="P445" s="1938"/>
      <c r="Q445" s="1939"/>
      <c r="R445" s="1894">
        <v>133506</v>
      </c>
      <c r="S445" s="1716"/>
      <c r="T445" s="1716"/>
      <c r="U445" s="1716"/>
      <c r="V445" s="1716"/>
      <c r="W445" s="1716"/>
      <c r="X445" s="1716"/>
      <c r="Y445" s="1716"/>
      <c r="Z445" s="1716"/>
      <c r="AA445" s="1716"/>
      <c r="AB445" s="1716"/>
      <c r="AC445" s="1716"/>
      <c r="AD445" s="1716"/>
      <c r="AE445" s="1716"/>
      <c r="AF445" s="1716"/>
      <c r="AG445" s="1716"/>
      <c r="AM445" s="644"/>
    </row>
    <row r="446" spans="1:39" ht="15.75" customHeight="1" x14ac:dyDescent="0.2">
      <c r="D446" s="1937" t="s">
        <v>200</v>
      </c>
      <c r="E446" s="1938"/>
      <c r="F446" s="1938"/>
      <c r="G446" s="1938"/>
      <c r="H446" s="1938"/>
      <c r="I446" s="1938"/>
      <c r="J446" s="1938"/>
      <c r="K446" s="1938"/>
      <c r="L446" s="1938"/>
      <c r="M446" s="1938"/>
      <c r="N446" s="1938"/>
      <c r="O446" s="1938"/>
      <c r="P446" s="1938"/>
      <c r="Q446" s="1939"/>
      <c r="R446" s="1716"/>
      <c r="S446" s="1716"/>
      <c r="T446" s="1716"/>
      <c r="U446" s="1716"/>
      <c r="V446" s="1716"/>
      <c r="W446" s="1716"/>
      <c r="X446" s="1716"/>
      <c r="Y446" s="1716"/>
      <c r="Z446" s="1716"/>
      <c r="AA446" s="1716"/>
      <c r="AB446" s="1716"/>
      <c r="AC446" s="1716"/>
      <c r="AD446" s="1716"/>
      <c r="AE446" s="1716"/>
      <c r="AF446" s="1716"/>
      <c r="AG446" s="1716"/>
      <c r="AM446" s="644"/>
    </row>
    <row r="447" spans="1:39" ht="15.75" customHeight="1" thickBot="1" x14ac:dyDescent="0.25">
      <c r="D447" s="1982" t="s">
        <v>208</v>
      </c>
      <c r="E447" s="1983"/>
      <c r="F447" s="1983"/>
      <c r="G447" s="1983"/>
      <c r="H447" s="1983"/>
      <c r="I447" s="1983"/>
      <c r="J447" s="1983"/>
      <c r="K447" s="1983"/>
      <c r="L447" s="1983"/>
      <c r="M447" s="1983"/>
      <c r="N447" s="1983"/>
      <c r="O447" s="1983"/>
      <c r="P447" s="1983"/>
      <c r="Q447" s="1984"/>
      <c r="R447" s="1950">
        <v>133506</v>
      </c>
      <c r="S447" s="1951"/>
      <c r="T447" s="1951"/>
      <c r="U447" s="1951"/>
      <c r="V447" s="1951"/>
      <c r="W447" s="1951"/>
      <c r="X447" s="1951"/>
      <c r="Y447" s="1951"/>
      <c r="Z447" s="1951"/>
      <c r="AA447" s="1951"/>
      <c r="AB447" s="1951"/>
      <c r="AC447" s="1951"/>
      <c r="AD447" s="1951"/>
      <c r="AE447" s="1951"/>
      <c r="AF447" s="1951"/>
      <c r="AG447" s="1952"/>
      <c r="AM447" s="627">
        <f>SUM(R441:AG446)-R447</f>
        <v>0</v>
      </c>
    </row>
    <row r="449" spans="1:41" ht="14.25" customHeight="1" x14ac:dyDescent="0.2">
      <c r="D449" s="590" t="s">
        <v>3236</v>
      </c>
    </row>
    <row r="451" spans="1:41" ht="14.25" customHeight="1" x14ac:dyDescent="0.2">
      <c r="D451" s="1718" t="s">
        <v>1391</v>
      </c>
      <c r="E451" s="1718"/>
      <c r="F451" s="1718"/>
      <c r="G451" s="1718"/>
      <c r="H451" s="1718"/>
      <c r="I451" s="1718"/>
      <c r="J451" s="1718"/>
      <c r="K451" s="1718"/>
      <c r="L451" s="1718"/>
      <c r="M451" s="1718"/>
      <c r="N451" s="1718"/>
      <c r="O451" s="1718"/>
      <c r="P451" s="1718"/>
      <c r="Q451" s="1718"/>
      <c r="R451" s="1718"/>
      <c r="S451" s="1718"/>
      <c r="T451" s="1718"/>
      <c r="U451" s="1718"/>
      <c r="V451" s="1718"/>
      <c r="W451" s="1718"/>
      <c r="X451" s="1718"/>
      <c r="Y451" s="1718"/>
      <c r="Z451" s="1718"/>
      <c r="AA451" s="1718"/>
      <c r="AB451" s="1718"/>
      <c r="AC451" s="1718"/>
      <c r="AD451" s="1718"/>
      <c r="AE451" s="1718"/>
      <c r="AF451" s="1718"/>
      <c r="AG451" s="1718"/>
    </row>
    <row r="452" spans="1:41" ht="14.25" customHeight="1" thickBot="1" x14ac:dyDescent="0.25"/>
    <row r="453" spans="1:41" ht="14.25" customHeight="1" thickBot="1" x14ac:dyDescent="0.25">
      <c r="A453" s="605" t="s">
        <v>1392</v>
      </c>
      <c r="D453" s="1703" t="s">
        <v>1</v>
      </c>
      <c r="E453" s="1703"/>
      <c r="F453" s="1703"/>
      <c r="G453" s="1703"/>
      <c r="H453" s="1703"/>
      <c r="I453" s="1703" t="s">
        <v>2</v>
      </c>
      <c r="J453" s="1703"/>
      <c r="K453" s="1703"/>
      <c r="L453" s="1703"/>
      <c r="M453" s="1703"/>
      <c r="N453" s="1703"/>
      <c r="O453" s="1703"/>
      <c r="P453" s="1703"/>
      <c r="Q453" s="1703"/>
      <c r="R453" s="1703"/>
      <c r="S453" s="1703"/>
      <c r="T453" s="1703"/>
      <c r="U453" s="1703"/>
      <c r="V453" s="1703"/>
      <c r="W453" s="1703"/>
      <c r="X453" s="1703"/>
      <c r="Y453" s="1703"/>
      <c r="Z453" s="1703"/>
      <c r="AA453" s="1703"/>
      <c r="AB453" s="1703"/>
      <c r="AC453" s="1703"/>
      <c r="AD453" s="1703"/>
      <c r="AE453" s="1703"/>
      <c r="AF453" s="1703"/>
      <c r="AG453" s="1703"/>
    </row>
    <row r="454" spans="1:41" ht="30.75" customHeight="1" thickTop="1" thickBot="1" x14ac:dyDescent="0.25">
      <c r="D454" s="1703"/>
      <c r="E454" s="1703"/>
      <c r="F454" s="1703"/>
      <c r="G454" s="1703"/>
      <c r="H454" s="1703"/>
      <c r="I454" s="1704" t="s">
        <v>32</v>
      </c>
      <c r="J454" s="1704"/>
      <c r="K454" s="1704"/>
      <c r="L454" s="1704"/>
      <c r="M454" s="1704"/>
      <c r="N454" s="1704" t="s">
        <v>124</v>
      </c>
      <c r="O454" s="1704"/>
      <c r="P454" s="1704"/>
      <c r="Q454" s="1704"/>
      <c r="R454" s="1704"/>
      <c r="S454" s="1704" t="s">
        <v>210</v>
      </c>
      <c r="T454" s="1704"/>
      <c r="U454" s="1704"/>
      <c r="V454" s="1704"/>
      <c r="W454" s="1704"/>
      <c r="X454" s="1704" t="s">
        <v>211</v>
      </c>
      <c r="Y454" s="1704"/>
      <c r="Z454" s="1704"/>
      <c r="AA454" s="1704"/>
      <c r="AB454" s="1704"/>
      <c r="AC454" s="1704" t="s">
        <v>30</v>
      </c>
      <c r="AD454" s="1704"/>
      <c r="AE454" s="1704"/>
      <c r="AF454" s="1704"/>
      <c r="AG454" s="1704"/>
      <c r="AL454" s="600" t="s">
        <v>472</v>
      </c>
      <c r="AM454" s="600" t="s">
        <v>30</v>
      </c>
      <c r="AO454" s="600" t="s">
        <v>30</v>
      </c>
    </row>
    <row r="455" spans="1:41" ht="28.5" customHeight="1" thickBot="1" x14ac:dyDescent="0.25">
      <c r="D455" s="1888" t="s">
        <v>213</v>
      </c>
      <c r="E455" s="1889"/>
      <c r="F455" s="1889"/>
      <c r="G455" s="1889"/>
      <c r="H455" s="1890"/>
      <c r="I455" s="1913">
        <f>SUM(I456:M456)</f>
        <v>3000</v>
      </c>
      <c r="J455" s="1914"/>
      <c r="K455" s="1914"/>
      <c r="L455" s="1914"/>
      <c r="M455" s="1914"/>
      <c r="N455" s="1913">
        <f>SUM(N456:R456)</f>
        <v>3000</v>
      </c>
      <c r="O455" s="1914"/>
      <c r="P455" s="1914"/>
      <c r="Q455" s="1914"/>
      <c r="R455" s="1914"/>
      <c r="S455" s="1913">
        <f>SUM(S456:W456)</f>
        <v>-3000</v>
      </c>
      <c r="T455" s="1914"/>
      <c r="U455" s="1914"/>
      <c r="V455" s="1914"/>
      <c r="W455" s="1914"/>
      <c r="X455" s="1913">
        <f>SUM(X456:AB456)</f>
        <v>0</v>
      </c>
      <c r="Y455" s="1914"/>
      <c r="Z455" s="1914"/>
      <c r="AA455" s="1914"/>
      <c r="AB455" s="1914"/>
      <c r="AC455" s="1915">
        <f t="shared" ref="AC455:AC456" si="133">SUM(I455:AB455)</f>
        <v>3000</v>
      </c>
      <c r="AD455" s="1915"/>
      <c r="AE455" s="1915"/>
      <c r="AF455" s="1915"/>
      <c r="AG455" s="1916"/>
      <c r="AL455" s="365">
        <f>I455-AC461</f>
        <v>0</v>
      </c>
      <c r="AM455" s="366">
        <f t="shared" ref="AM455" si="134">SUM(I455:AB455)-AC455</f>
        <v>0</v>
      </c>
      <c r="AO455" s="367">
        <f>AC455-BS!$D$152-BS!$D$153</f>
        <v>0</v>
      </c>
    </row>
    <row r="456" spans="1:41" ht="21.75" customHeight="1" thickBot="1" x14ac:dyDescent="0.25">
      <c r="D456" s="1924" t="s">
        <v>3166</v>
      </c>
      <c r="E456" s="1925"/>
      <c r="F456" s="1925"/>
      <c r="G456" s="1925"/>
      <c r="H456" s="1926"/>
      <c r="I456" s="1927">
        <v>3000</v>
      </c>
      <c r="J456" s="1928"/>
      <c r="K456" s="1928"/>
      <c r="L456" s="1928"/>
      <c r="M456" s="1928"/>
      <c r="N456" s="1928">
        <v>3000</v>
      </c>
      <c r="O456" s="1928"/>
      <c r="P456" s="1928"/>
      <c r="Q456" s="1928"/>
      <c r="R456" s="1928"/>
      <c r="S456" s="1928">
        <v>-3000</v>
      </c>
      <c r="T456" s="1928"/>
      <c r="U456" s="1928"/>
      <c r="V456" s="1928"/>
      <c r="W456" s="1928"/>
      <c r="X456" s="1928"/>
      <c r="Y456" s="1928"/>
      <c r="Z456" s="1928"/>
      <c r="AA456" s="1928"/>
      <c r="AB456" s="1928"/>
      <c r="AC456" s="1929">
        <f t="shared" si="133"/>
        <v>3000</v>
      </c>
      <c r="AD456" s="1929"/>
      <c r="AE456" s="1929"/>
      <c r="AF456" s="1929"/>
      <c r="AG456" s="1930"/>
      <c r="AL456" s="365">
        <f>I456-AC462</f>
        <v>0</v>
      </c>
      <c r="AM456" s="366">
        <f>SUM(I456:AB456)-AC456</f>
        <v>0</v>
      </c>
      <c r="AO456" s="366"/>
    </row>
    <row r="457" spans="1:41" ht="14.25" customHeight="1" x14ac:dyDescent="0.25">
      <c r="AL457" s="616"/>
      <c r="AM457" s="345"/>
    </row>
    <row r="458" spans="1:41" ht="14.25" customHeight="1" thickBot="1" x14ac:dyDescent="0.25">
      <c r="AL458" s="616"/>
    </row>
    <row r="459" spans="1:41" ht="14.25" customHeight="1" thickBot="1" x14ac:dyDescent="0.25">
      <c r="A459" s="605" t="s">
        <v>1393</v>
      </c>
      <c r="D459" s="1703" t="s">
        <v>1</v>
      </c>
      <c r="E459" s="1703"/>
      <c r="F459" s="1703"/>
      <c r="G459" s="1703"/>
      <c r="H459" s="1703"/>
      <c r="I459" s="1703" t="s">
        <v>3</v>
      </c>
      <c r="J459" s="1703"/>
      <c r="K459" s="1703"/>
      <c r="L459" s="1703"/>
      <c r="M459" s="1703"/>
      <c r="N459" s="1703"/>
      <c r="O459" s="1703"/>
      <c r="P459" s="1703"/>
      <c r="Q459" s="1703"/>
      <c r="R459" s="1703"/>
      <c r="S459" s="1703"/>
      <c r="T459" s="1703"/>
      <c r="U459" s="1703"/>
      <c r="V459" s="1703"/>
      <c r="W459" s="1703"/>
      <c r="X459" s="1703"/>
      <c r="Y459" s="1703"/>
      <c r="Z459" s="1703"/>
      <c r="AA459" s="1703"/>
      <c r="AB459" s="1703"/>
      <c r="AC459" s="1703"/>
      <c r="AD459" s="1703"/>
      <c r="AE459" s="1703"/>
      <c r="AF459" s="1703"/>
      <c r="AG459" s="1703"/>
      <c r="AL459" s="616"/>
    </row>
    <row r="460" spans="1:41" ht="30.75" customHeight="1" thickTop="1" thickBot="1" x14ac:dyDescent="0.25">
      <c r="D460" s="1703"/>
      <c r="E460" s="1703"/>
      <c r="F460" s="1703"/>
      <c r="G460" s="1703"/>
      <c r="H460" s="1703"/>
      <c r="I460" s="1704" t="s">
        <v>32</v>
      </c>
      <c r="J460" s="1704"/>
      <c r="K460" s="1704"/>
      <c r="L460" s="1704"/>
      <c r="M460" s="1704"/>
      <c r="N460" s="1704" t="s">
        <v>124</v>
      </c>
      <c r="O460" s="1704"/>
      <c r="P460" s="1704"/>
      <c r="Q460" s="1704"/>
      <c r="R460" s="1704"/>
      <c r="S460" s="1704" t="s">
        <v>210</v>
      </c>
      <c r="T460" s="1704"/>
      <c r="U460" s="1704"/>
      <c r="V460" s="1704"/>
      <c r="W460" s="1704"/>
      <c r="X460" s="1704" t="s">
        <v>211</v>
      </c>
      <c r="Y460" s="1704"/>
      <c r="Z460" s="1704"/>
      <c r="AA460" s="1704"/>
      <c r="AB460" s="1704"/>
      <c r="AC460" s="1704" t="s">
        <v>30</v>
      </c>
      <c r="AD460" s="1704"/>
      <c r="AE460" s="1704"/>
      <c r="AF460" s="1704"/>
      <c r="AG460" s="1704"/>
      <c r="AL460" s="616"/>
      <c r="AM460" s="600" t="s">
        <v>30</v>
      </c>
      <c r="AO460" s="600" t="s">
        <v>30</v>
      </c>
    </row>
    <row r="461" spans="1:41" ht="28.5" customHeight="1" thickBot="1" x14ac:dyDescent="0.25">
      <c r="D461" s="1888" t="s">
        <v>213</v>
      </c>
      <c r="E461" s="1889"/>
      <c r="F461" s="1889"/>
      <c r="G461" s="1889"/>
      <c r="H461" s="1890"/>
      <c r="I461" s="1913">
        <f>SUM(I462:M463)</f>
        <v>2100</v>
      </c>
      <c r="J461" s="1914"/>
      <c r="K461" s="1914"/>
      <c r="L461" s="1914"/>
      <c r="M461" s="1914"/>
      <c r="N461" s="1913">
        <f>SUM(N462:R463)</f>
        <v>3000</v>
      </c>
      <c r="O461" s="1914"/>
      <c r="P461" s="1914"/>
      <c r="Q461" s="1914"/>
      <c r="R461" s="1914"/>
      <c r="S461" s="1913">
        <f>SUM(S462:W463)</f>
        <v>-2100</v>
      </c>
      <c r="T461" s="1914"/>
      <c r="U461" s="1914"/>
      <c r="V461" s="1914"/>
      <c r="W461" s="1914"/>
      <c r="X461" s="1913">
        <f>SUM(X462:AB463)</f>
        <v>0</v>
      </c>
      <c r="Y461" s="1914"/>
      <c r="Z461" s="1914"/>
      <c r="AA461" s="1914"/>
      <c r="AB461" s="1914"/>
      <c r="AC461" s="1915">
        <f t="shared" ref="AC461:AC462" si="135">SUM(I461:AB461)</f>
        <v>3000</v>
      </c>
      <c r="AD461" s="1915"/>
      <c r="AE461" s="1915"/>
      <c r="AF461" s="1915"/>
      <c r="AG461" s="1916"/>
      <c r="AM461" s="366">
        <f t="shared" ref="AM461" si="136">SUM(I461:AB461)-AC461</f>
        <v>0</v>
      </c>
      <c r="AO461" s="367">
        <f>AC461-BS!$E$152-BS!$E$153</f>
        <v>0</v>
      </c>
    </row>
    <row r="462" spans="1:41" ht="21.75" customHeight="1" x14ac:dyDescent="0.2">
      <c r="D462" s="1917" t="s">
        <v>3166</v>
      </c>
      <c r="E462" s="1918"/>
      <c r="F462" s="1918"/>
      <c r="G462" s="1918"/>
      <c r="H462" s="1919"/>
      <c r="I462" s="1920">
        <v>0</v>
      </c>
      <c r="J462" s="1921"/>
      <c r="K462" s="1921"/>
      <c r="L462" s="1921"/>
      <c r="M462" s="1921"/>
      <c r="N462" s="1921">
        <v>3000</v>
      </c>
      <c r="O462" s="1921"/>
      <c r="P462" s="1921"/>
      <c r="Q462" s="1921"/>
      <c r="R462" s="1921"/>
      <c r="S462" s="1921"/>
      <c r="T462" s="1921"/>
      <c r="U462" s="1921"/>
      <c r="V462" s="1921"/>
      <c r="W462" s="1921"/>
      <c r="X462" s="1921"/>
      <c r="Y462" s="1921"/>
      <c r="Z462" s="1921"/>
      <c r="AA462" s="1921"/>
      <c r="AB462" s="1921"/>
      <c r="AC462" s="1922">
        <f t="shared" si="135"/>
        <v>3000</v>
      </c>
      <c r="AD462" s="1922"/>
      <c r="AE462" s="1922"/>
      <c r="AF462" s="1922"/>
      <c r="AG462" s="1923"/>
      <c r="AM462" s="366">
        <f>SUM(I462:AB462)-AC462</f>
        <v>0</v>
      </c>
      <c r="AO462" s="366"/>
    </row>
    <row r="463" spans="1:41" ht="21.75" customHeight="1" thickBot="1" x14ac:dyDescent="0.25">
      <c r="D463" s="1902" t="s">
        <v>3234</v>
      </c>
      <c r="E463" s="1903"/>
      <c r="F463" s="1903"/>
      <c r="G463" s="1903"/>
      <c r="H463" s="1904"/>
      <c r="I463" s="1909">
        <v>2100</v>
      </c>
      <c r="J463" s="1910"/>
      <c r="K463" s="1910"/>
      <c r="L463" s="1910"/>
      <c r="M463" s="1910"/>
      <c r="N463" s="1910">
        <v>0</v>
      </c>
      <c r="O463" s="1910"/>
      <c r="P463" s="1910"/>
      <c r="Q463" s="1910"/>
      <c r="R463" s="1910"/>
      <c r="S463" s="1910">
        <v>-2100</v>
      </c>
      <c r="T463" s="1910"/>
      <c r="U463" s="1910"/>
      <c r="V463" s="1910"/>
      <c r="W463" s="1910"/>
      <c r="X463" s="1910"/>
      <c r="Y463" s="1910"/>
      <c r="Z463" s="1910"/>
      <c r="AA463" s="1910"/>
      <c r="AB463" s="1910"/>
      <c r="AC463" s="1911">
        <f>SUM(I463:AB463)</f>
        <v>0</v>
      </c>
      <c r="AD463" s="1911"/>
      <c r="AE463" s="1911"/>
      <c r="AF463" s="1911"/>
      <c r="AG463" s="1912"/>
      <c r="AM463" s="366">
        <f t="shared" ref="AM463" si="137">SUM(I463:AB463)-AC463</f>
        <v>0</v>
      </c>
      <c r="AO463" s="644"/>
    </row>
    <row r="465" spans="1:42" ht="14.25" customHeight="1" x14ac:dyDescent="0.2">
      <c r="D465" s="1718" t="s">
        <v>3235</v>
      </c>
      <c r="E465" s="1718"/>
      <c r="F465" s="1718"/>
      <c r="G465" s="1718"/>
      <c r="H465" s="1718"/>
      <c r="I465" s="1718"/>
      <c r="J465" s="1718"/>
      <c r="K465" s="1718"/>
      <c r="L465" s="1718"/>
      <c r="M465" s="1718"/>
      <c r="N465" s="1718"/>
      <c r="O465" s="1718"/>
      <c r="P465" s="1718"/>
      <c r="Q465" s="1718"/>
      <c r="R465" s="1718"/>
      <c r="S465" s="1718"/>
      <c r="T465" s="1718"/>
      <c r="U465" s="1718"/>
      <c r="V465" s="1718"/>
      <c r="W465" s="1718"/>
      <c r="X465" s="1718"/>
      <c r="Y465" s="1718"/>
      <c r="Z465" s="1718"/>
      <c r="AA465" s="1718"/>
      <c r="AB465" s="1718"/>
      <c r="AC465" s="1718"/>
      <c r="AD465" s="1718"/>
      <c r="AE465" s="1718"/>
      <c r="AF465" s="1718"/>
      <c r="AG465" s="1718"/>
    </row>
    <row r="467" spans="1:42" ht="14.25" customHeight="1" x14ac:dyDescent="0.2">
      <c r="D467" s="590" t="s">
        <v>3237</v>
      </c>
    </row>
    <row r="469" spans="1:42" ht="14.25" customHeight="1" x14ac:dyDescent="0.2">
      <c r="D469" s="1718" t="s">
        <v>1394</v>
      </c>
      <c r="E469" s="1718"/>
      <c r="F469" s="1718"/>
      <c r="G469" s="1718"/>
      <c r="H469" s="1718"/>
      <c r="I469" s="1718"/>
      <c r="J469" s="1718"/>
      <c r="K469" s="1718"/>
      <c r="L469" s="1718"/>
      <c r="M469" s="1718"/>
      <c r="N469" s="1718"/>
      <c r="O469" s="1718"/>
      <c r="P469" s="1718"/>
      <c r="Q469" s="1718"/>
      <c r="R469" s="1718"/>
      <c r="S469" s="1718"/>
      <c r="T469" s="1718"/>
      <c r="U469" s="1718"/>
      <c r="V469" s="1718"/>
      <c r="W469" s="1718"/>
      <c r="X469" s="1718"/>
      <c r="Y469" s="1718"/>
      <c r="Z469" s="1718"/>
      <c r="AA469" s="1718"/>
      <c r="AB469" s="1718"/>
      <c r="AC469" s="1718"/>
      <c r="AD469" s="1718"/>
      <c r="AE469" s="1718"/>
      <c r="AF469" s="1718"/>
      <c r="AG469" s="1718"/>
    </row>
    <row r="470" spans="1:42" ht="14.25" customHeight="1" thickBot="1" x14ac:dyDescent="0.25"/>
    <row r="471" spans="1:42" ht="21" customHeight="1" thickTop="1" thickBot="1" x14ac:dyDescent="0.25">
      <c r="A471" s="605">
        <v>26</v>
      </c>
      <c r="D471" s="1873" t="s">
        <v>131</v>
      </c>
      <c r="E471" s="1874"/>
      <c r="F471" s="1874"/>
      <c r="G471" s="1874"/>
      <c r="H471" s="1874"/>
      <c r="I471" s="1874"/>
      <c r="J471" s="1874"/>
      <c r="K471" s="1874"/>
      <c r="L471" s="1874"/>
      <c r="M471" s="1875"/>
      <c r="N471" s="1873" t="s">
        <v>2</v>
      </c>
      <c r="O471" s="1874"/>
      <c r="P471" s="1874"/>
      <c r="Q471" s="1874"/>
      <c r="R471" s="1874"/>
      <c r="S471" s="1874"/>
      <c r="T471" s="1874"/>
      <c r="U471" s="1874"/>
      <c r="V471" s="1874"/>
      <c r="W471" s="1875"/>
      <c r="X471" s="1873" t="s">
        <v>3</v>
      </c>
      <c r="Y471" s="1874"/>
      <c r="Z471" s="1874"/>
      <c r="AA471" s="1874"/>
      <c r="AB471" s="1874"/>
      <c r="AC471" s="1874"/>
      <c r="AD471" s="1874"/>
      <c r="AE471" s="1874"/>
      <c r="AF471" s="1874"/>
      <c r="AG471" s="1875"/>
      <c r="AL471" s="600" t="s">
        <v>2</v>
      </c>
      <c r="AM471" s="603" t="s">
        <v>3</v>
      </c>
      <c r="AO471" s="600" t="s">
        <v>2</v>
      </c>
      <c r="AP471" s="603" t="s">
        <v>3</v>
      </c>
    </row>
    <row r="472" spans="1:42" ht="18" customHeight="1" thickBot="1" x14ac:dyDescent="0.25">
      <c r="D472" s="1774" t="s">
        <v>219</v>
      </c>
      <c r="E472" s="1775"/>
      <c r="F472" s="1775"/>
      <c r="G472" s="1775"/>
      <c r="H472" s="1775"/>
      <c r="I472" s="1775"/>
      <c r="J472" s="1775"/>
      <c r="K472" s="1775"/>
      <c r="L472" s="1775"/>
      <c r="M472" s="1776"/>
      <c r="N472" s="1871">
        <f>SUM(N473:W474)</f>
        <v>0</v>
      </c>
      <c r="O472" s="1872"/>
      <c r="P472" s="1872"/>
      <c r="Q472" s="1872"/>
      <c r="R472" s="1872"/>
      <c r="S472" s="1872"/>
      <c r="T472" s="1872"/>
      <c r="U472" s="1872"/>
      <c r="V472" s="1872"/>
      <c r="W472" s="1872"/>
      <c r="X472" s="1871">
        <f>SUM(X473:AG474)</f>
        <v>0</v>
      </c>
      <c r="Y472" s="1872"/>
      <c r="Z472" s="1872"/>
      <c r="AA472" s="1872"/>
      <c r="AB472" s="1872"/>
      <c r="AC472" s="1872"/>
      <c r="AD472" s="1872"/>
      <c r="AE472" s="1872"/>
      <c r="AF472" s="1872"/>
      <c r="AG472" s="1872"/>
      <c r="AL472" s="620">
        <f>SUM(N473:W474)-N472</f>
        <v>0</v>
      </c>
      <c r="AM472" s="622">
        <f>SUM(X473:AG474)-X472</f>
        <v>0</v>
      </c>
      <c r="AO472" s="636">
        <f>N472-BS!$D$117</f>
        <v>0</v>
      </c>
      <c r="AP472" s="637">
        <f>X472-BS!$E$117</f>
        <v>0</v>
      </c>
    </row>
    <row r="473" spans="1:42" ht="19.5" customHeight="1" x14ac:dyDescent="0.2">
      <c r="D473" s="1809" t="s">
        <v>218</v>
      </c>
      <c r="E473" s="1810"/>
      <c r="F473" s="1810"/>
      <c r="G473" s="1810"/>
      <c r="H473" s="1810"/>
      <c r="I473" s="1810"/>
      <c r="J473" s="1810"/>
      <c r="K473" s="1810"/>
      <c r="L473" s="1810"/>
      <c r="M473" s="1811"/>
      <c r="N473" s="1893"/>
      <c r="O473" s="1894"/>
      <c r="P473" s="1894"/>
      <c r="Q473" s="1894"/>
      <c r="R473" s="1894"/>
      <c r="S473" s="1894"/>
      <c r="T473" s="1894"/>
      <c r="U473" s="1894"/>
      <c r="V473" s="1894"/>
      <c r="W473" s="1894"/>
      <c r="X473" s="1894"/>
      <c r="Y473" s="1894"/>
      <c r="Z473" s="1894"/>
      <c r="AA473" s="1894"/>
      <c r="AB473" s="1894"/>
      <c r="AC473" s="1894"/>
      <c r="AD473" s="1894"/>
      <c r="AE473" s="1894"/>
      <c r="AF473" s="1894"/>
      <c r="AG473" s="1894"/>
      <c r="AL473" s="617"/>
      <c r="AM473" s="629"/>
      <c r="AO473" s="634"/>
      <c r="AP473" s="635"/>
    </row>
    <row r="474" spans="1:42" ht="21.75" customHeight="1" thickBot="1" x14ac:dyDescent="0.25">
      <c r="D474" s="1895" t="s">
        <v>217</v>
      </c>
      <c r="E474" s="1896"/>
      <c r="F474" s="1896"/>
      <c r="G474" s="1896"/>
      <c r="H474" s="1896"/>
      <c r="I474" s="1896"/>
      <c r="J474" s="1896"/>
      <c r="K474" s="1896"/>
      <c r="L474" s="1896"/>
      <c r="M474" s="1897"/>
      <c r="N474" s="1898"/>
      <c r="O474" s="1899"/>
      <c r="P474" s="1899"/>
      <c r="Q474" s="1899"/>
      <c r="R474" s="1899"/>
      <c r="S474" s="1899"/>
      <c r="T474" s="1899"/>
      <c r="U474" s="1899"/>
      <c r="V474" s="1899"/>
      <c r="W474" s="1899"/>
      <c r="X474" s="1899"/>
      <c r="Y474" s="1899"/>
      <c r="Z474" s="1899"/>
      <c r="AA474" s="1899"/>
      <c r="AB474" s="1899"/>
      <c r="AC474" s="1899"/>
      <c r="AD474" s="1899"/>
      <c r="AE474" s="1899"/>
      <c r="AF474" s="1899"/>
      <c r="AG474" s="1899"/>
      <c r="AL474" s="617"/>
      <c r="AM474" s="629"/>
      <c r="AO474" s="634"/>
      <c r="AP474" s="635"/>
    </row>
    <row r="475" spans="1:42" ht="21" customHeight="1" thickBot="1" x14ac:dyDescent="0.25">
      <c r="D475" s="1888" t="s">
        <v>216</v>
      </c>
      <c r="E475" s="1889"/>
      <c r="F475" s="1889"/>
      <c r="G475" s="1889"/>
      <c r="H475" s="1889"/>
      <c r="I475" s="1889"/>
      <c r="J475" s="1889"/>
      <c r="K475" s="1889"/>
      <c r="L475" s="1889"/>
      <c r="M475" s="1890"/>
      <c r="N475" s="1891">
        <f>SUM(N476:W477)</f>
        <v>20555</v>
      </c>
      <c r="O475" s="1892"/>
      <c r="P475" s="1892"/>
      <c r="Q475" s="1892"/>
      <c r="R475" s="1892"/>
      <c r="S475" s="1892"/>
      <c r="T475" s="1892"/>
      <c r="U475" s="1892"/>
      <c r="V475" s="1892"/>
      <c r="W475" s="1892"/>
      <c r="X475" s="1891">
        <f>SUM(X476:AG477)</f>
        <v>171320</v>
      </c>
      <c r="Y475" s="1892"/>
      <c r="Z475" s="1892"/>
      <c r="AA475" s="1892"/>
      <c r="AB475" s="1892"/>
      <c r="AC475" s="1892"/>
      <c r="AD475" s="1892"/>
      <c r="AE475" s="1892"/>
      <c r="AF475" s="1892"/>
      <c r="AG475" s="1892"/>
      <c r="AL475" s="631">
        <f>SUM(N476:W477)-N475</f>
        <v>0</v>
      </c>
      <c r="AM475" s="619">
        <f>SUM(X476:AG477)-X475</f>
        <v>0</v>
      </c>
      <c r="AO475" s="632">
        <f>N475-BS!$D$137</f>
        <v>-1462756</v>
      </c>
      <c r="AP475" s="633">
        <f>X475-BS!$E$137</f>
        <v>-1513909</v>
      </c>
    </row>
    <row r="476" spans="1:42" ht="22.5" customHeight="1" x14ac:dyDescent="0.2">
      <c r="D476" s="1809" t="s">
        <v>473</v>
      </c>
      <c r="E476" s="1810"/>
      <c r="F476" s="1810"/>
      <c r="G476" s="1810"/>
      <c r="H476" s="1810"/>
      <c r="I476" s="1810"/>
      <c r="J476" s="1810"/>
      <c r="K476" s="1810"/>
      <c r="L476" s="1810"/>
      <c r="M476" s="1811"/>
      <c r="N476" s="1893">
        <v>5250</v>
      </c>
      <c r="O476" s="1894"/>
      <c r="P476" s="1894"/>
      <c r="Q476" s="1894"/>
      <c r="R476" s="1894"/>
      <c r="S476" s="1894"/>
      <c r="T476" s="1894"/>
      <c r="U476" s="1894"/>
      <c r="V476" s="1894"/>
      <c r="W476" s="1894"/>
      <c r="X476" s="1907">
        <v>88338</v>
      </c>
      <c r="Y476" s="1908"/>
      <c r="Z476" s="1908"/>
      <c r="AA476" s="1908"/>
      <c r="AB476" s="1908"/>
      <c r="AC476" s="1908"/>
      <c r="AD476" s="1908"/>
      <c r="AE476" s="1908"/>
      <c r="AF476" s="1908"/>
      <c r="AG476" s="1893"/>
      <c r="AL476" s="617"/>
      <c r="AM476" s="629"/>
      <c r="AO476" s="634"/>
      <c r="AP476" s="635"/>
    </row>
    <row r="477" spans="1:42" ht="20.25" customHeight="1" thickBot="1" x14ac:dyDescent="0.25">
      <c r="D477" s="1902" t="s">
        <v>215</v>
      </c>
      <c r="E477" s="1903"/>
      <c r="F477" s="1903"/>
      <c r="G477" s="1903"/>
      <c r="H477" s="1903"/>
      <c r="I477" s="1903"/>
      <c r="J477" s="1903"/>
      <c r="K477" s="1903"/>
      <c r="L477" s="1903"/>
      <c r="M477" s="1904"/>
      <c r="N477" s="1905">
        <v>15305</v>
      </c>
      <c r="O477" s="1906"/>
      <c r="P477" s="1906"/>
      <c r="Q477" s="1906"/>
      <c r="R477" s="1906"/>
      <c r="S477" s="1906"/>
      <c r="T477" s="1906"/>
      <c r="U477" s="1906"/>
      <c r="V477" s="1906"/>
      <c r="W477" s="1906"/>
      <c r="X477" s="1906">
        <v>82982</v>
      </c>
      <c r="Y477" s="1906"/>
      <c r="Z477" s="1906"/>
      <c r="AA477" s="1906"/>
      <c r="AB477" s="1906"/>
      <c r="AC477" s="1906"/>
      <c r="AD477" s="1906"/>
      <c r="AE477" s="1906"/>
      <c r="AF477" s="1906"/>
      <c r="AG477" s="1906"/>
      <c r="AL477" s="623"/>
      <c r="AM477" s="628"/>
      <c r="AO477" s="651"/>
      <c r="AP477" s="652"/>
    </row>
    <row r="478" spans="1:42" ht="15" customHeight="1" x14ac:dyDescent="0.2">
      <c r="W478" s="1490"/>
    </row>
    <row r="479" spans="1:42" ht="13.5" customHeight="1" x14ac:dyDescent="0.2">
      <c r="D479" s="1885" t="s">
        <v>1395</v>
      </c>
      <c r="E479" s="1885"/>
      <c r="F479" s="1885"/>
      <c r="G479" s="1885"/>
      <c r="H479" s="1885"/>
      <c r="I479" s="1885"/>
      <c r="J479" s="1885"/>
      <c r="K479" s="1885"/>
      <c r="L479" s="1885"/>
      <c r="M479" s="1885"/>
      <c r="N479" s="1885"/>
      <c r="O479" s="1885"/>
      <c r="P479" s="1885"/>
      <c r="Q479" s="1885"/>
      <c r="R479" s="1885"/>
      <c r="S479" s="1885"/>
      <c r="T479" s="1885"/>
      <c r="U479" s="1885"/>
      <c r="V479" s="1885"/>
      <c r="W479" s="1885"/>
      <c r="X479" s="1885"/>
      <c r="Y479" s="1885"/>
      <c r="Z479" s="1885"/>
      <c r="AA479" s="1885"/>
      <c r="AB479" s="1885"/>
      <c r="AC479" s="1885"/>
      <c r="AD479" s="1885"/>
      <c r="AE479" s="1885"/>
      <c r="AF479" s="1885"/>
      <c r="AG479" s="1885"/>
    </row>
    <row r="481" spans="4:33" ht="12" customHeight="1" thickBot="1" x14ac:dyDescent="0.25">
      <c r="D481" s="1886" t="s">
        <v>1396</v>
      </c>
      <c r="E481" s="1886"/>
      <c r="F481" s="1886"/>
      <c r="G481" s="1886"/>
      <c r="H481" s="1886"/>
      <c r="I481" s="1886"/>
      <c r="J481" s="1886"/>
      <c r="K481" s="1886"/>
      <c r="L481" s="1886"/>
      <c r="M481" s="1886"/>
      <c r="N481" s="1886"/>
      <c r="O481" s="1886"/>
      <c r="P481" s="1886"/>
      <c r="Q481" s="1886"/>
      <c r="R481" s="1887" t="s">
        <v>3050</v>
      </c>
      <c r="S481" s="1887"/>
      <c r="T481" s="1887"/>
      <c r="U481" s="1887"/>
      <c r="V481" s="1887"/>
      <c r="W481" s="1887"/>
      <c r="X481" s="1887"/>
      <c r="Y481" s="1887"/>
      <c r="Z481" s="1887" t="s">
        <v>1398</v>
      </c>
      <c r="AA481" s="1887"/>
      <c r="AB481" s="1887"/>
      <c r="AC481" s="1887"/>
      <c r="AD481" s="1887"/>
      <c r="AE481" s="1887"/>
      <c r="AF481" s="1887"/>
      <c r="AG481" s="1887"/>
    </row>
    <row r="482" spans="4:33" ht="14.25" customHeight="1" thickBot="1" x14ac:dyDescent="0.25">
      <c r="D482" s="653"/>
      <c r="E482" s="653"/>
      <c r="F482" s="653"/>
      <c r="G482" s="653"/>
      <c r="H482" s="653"/>
      <c r="I482" s="653"/>
      <c r="J482" s="653"/>
      <c r="K482" s="653"/>
      <c r="L482" s="653"/>
      <c r="M482" s="653"/>
      <c r="N482" s="653"/>
      <c r="O482" s="653"/>
      <c r="P482" s="653"/>
      <c r="Q482" s="653"/>
      <c r="R482" s="654"/>
      <c r="S482" s="653"/>
      <c r="T482" s="653"/>
      <c r="U482" s="653"/>
      <c r="V482" s="804"/>
      <c r="W482" s="653"/>
      <c r="X482" s="653"/>
      <c r="Y482" s="653"/>
      <c r="Z482" s="653"/>
      <c r="AA482" s="653"/>
      <c r="AB482" s="653"/>
      <c r="AC482" s="653"/>
      <c r="AD482" s="653"/>
      <c r="AE482" s="653"/>
      <c r="AF482" s="653"/>
      <c r="AG482" s="653"/>
    </row>
    <row r="483" spans="4:33" ht="11.25" x14ac:dyDescent="0.2"/>
    <row r="484" spans="4:33" ht="14.25" customHeight="1" x14ac:dyDescent="0.2">
      <c r="D484" s="1879" t="s">
        <v>3263</v>
      </c>
      <c r="E484" s="1879"/>
      <c r="F484" s="1879"/>
      <c r="G484" s="1879"/>
      <c r="H484" s="1879"/>
      <c r="I484" s="1879"/>
      <c r="J484" s="1879"/>
      <c r="K484" s="1879"/>
      <c r="L484" s="1879"/>
      <c r="M484" s="1879"/>
      <c r="N484" s="1879"/>
      <c r="O484" s="1879"/>
      <c r="P484" s="1879"/>
      <c r="Q484" s="1879"/>
      <c r="R484" s="1879"/>
      <c r="S484" s="1879"/>
      <c r="T484" s="1879"/>
      <c r="U484" s="1879"/>
      <c r="V484" s="1879"/>
      <c r="W484" s="1879"/>
      <c r="X484" s="1879"/>
      <c r="Y484" s="1879"/>
      <c r="Z484" s="1879"/>
      <c r="AA484" s="1879"/>
      <c r="AB484" s="1879"/>
      <c r="AC484" s="1879"/>
      <c r="AD484" s="1879"/>
      <c r="AE484" s="1879"/>
      <c r="AF484" s="1879"/>
      <c r="AG484" s="1879"/>
    </row>
    <row r="486" spans="4:33" ht="14.25" customHeight="1" x14ac:dyDescent="0.2">
      <c r="D486" s="590" t="s">
        <v>3238</v>
      </c>
    </row>
    <row r="488" spans="4:33" ht="14.25" customHeight="1" x14ac:dyDescent="0.2">
      <c r="D488" s="1738" t="s">
        <v>3239</v>
      </c>
      <c r="E488" s="1822"/>
      <c r="F488" s="1822"/>
      <c r="G488" s="1822"/>
      <c r="H488" s="1822"/>
      <c r="I488" s="1822"/>
      <c r="J488" s="1822"/>
      <c r="K488" s="1822"/>
      <c r="L488" s="1822"/>
      <c r="M488" s="1822"/>
      <c r="N488" s="1822"/>
      <c r="O488" s="1822"/>
      <c r="P488" s="1822"/>
      <c r="Q488" s="1822"/>
      <c r="R488" s="1822"/>
      <c r="S488" s="1822"/>
      <c r="T488" s="1822"/>
      <c r="U488" s="1822"/>
      <c r="V488" s="1822"/>
      <c r="W488" s="1822"/>
      <c r="X488" s="1822"/>
      <c r="Y488" s="1822"/>
      <c r="Z488" s="1822"/>
      <c r="AA488" s="1822"/>
      <c r="AB488" s="1822"/>
      <c r="AC488" s="1822"/>
      <c r="AD488" s="1822"/>
      <c r="AE488" s="1822"/>
      <c r="AF488" s="1822"/>
      <c r="AG488" s="1822"/>
    </row>
    <row r="489" spans="4:33" ht="14.25" customHeight="1" x14ac:dyDescent="0.2">
      <c r="D489" s="1822"/>
      <c r="E489" s="1822"/>
      <c r="F489" s="1822"/>
      <c r="G489" s="1822"/>
      <c r="H489" s="1822"/>
      <c r="I489" s="1822"/>
      <c r="J489" s="1822"/>
      <c r="K489" s="1822"/>
      <c r="L489" s="1822"/>
      <c r="M489" s="1822"/>
      <c r="N489" s="1822"/>
      <c r="O489" s="1822"/>
      <c r="P489" s="1822"/>
      <c r="Q489" s="1822"/>
      <c r="R489" s="1822"/>
      <c r="S489" s="1822"/>
      <c r="T489" s="1822"/>
      <c r="U489" s="1822"/>
      <c r="V489" s="1822"/>
      <c r="W489" s="1822"/>
      <c r="X489" s="1822"/>
      <c r="Y489" s="1822"/>
      <c r="Z489" s="1822"/>
      <c r="AA489" s="1822"/>
      <c r="AB489" s="1822"/>
      <c r="AC489" s="1822"/>
      <c r="AD489" s="1822"/>
      <c r="AE489" s="1822"/>
      <c r="AF489" s="1822"/>
      <c r="AG489" s="1822"/>
    </row>
    <row r="490" spans="4:33" ht="14.25" customHeight="1" x14ac:dyDescent="0.2">
      <c r="D490" s="1822"/>
      <c r="E490" s="1822"/>
      <c r="F490" s="1822"/>
      <c r="G490" s="1822"/>
      <c r="H490" s="1822"/>
      <c r="I490" s="1822"/>
      <c r="J490" s="1822"/>
      <c r="K490" s="1822"/>
      <c r="L490" s="1822"/>
      <c r="M490" s="1822"/>
      <c r="N490" s="1822"/>
      <c r="O490" s="1822"/>
      <c r="P490" s="1822"/>
      <c r="Q490" s="1822"/>
      <c r="R490" s="1822"/>
      <c r="S490" s="1822"/>
      <c r="T490" s="1822"/>
      <c r="U490" s="1822"/>
      <c r="V490" s="1822"/>
      <c r="W490" s="1822"/>
      <c r="X490" s="1822"/>
      <c r="Y490" s="1822"/>
      <c r="Z490" s="1822"/>
      <c r="AA490" s="1822"/>
      <c r="AB490" s="1822"/>
      <c r="AC490" s="1822"/>
      <c r="AD490" s="1822"/>
      <c r="AE490" s="1822"/>
      <c r="AF490" s="1822"/>
      <c r="AG490" s="1822"/>
    </row>
    <row r="492" spans="4:33" ht="14.25" customHeight="1" x14ac:dyDescent="0.2">
      <c r="D492" s="1718" t="s">
        <v>1410</v>
      </c>
      <c r="E492" s="1718"/>
      <c r="F492" s="1718"/>
      <c r="G492" s="1718"/>
      <c r="H492" s="1718"/>
      <c r="I492" s="1718"/>
      <c r="J492" s="1718"/>
      <c r="K492" s="1718"/>
      <c r="L492" s="1718"/>
      <c r="M492" s="1718"/>
      <c r="N492" s="1718"/>
      <c r="O492" s="1718"/>
      <c r="P492" s="1718"/>
      <c r="Q492" s="1718"/>
      <c r="R492" s="1718"/>
      <c r="S492" s="1718"/>
      <c r="T492" s="1718"/>
      <c r="U492" s="1718"/>
      <c r="V492" s="1718"/>
      <c r="W492" s="1718"/>
      <c r="X492" s="1718"/>
      <c r="Y492" s="1718"/>
      <c r="Z492" s="1718"/>
      <c r="AA492" s="1718"/>
      <c r="AB492" s="1718"/>
      <c r="AC492" s="1718"/>
      <c r="AD492" s="1718"/>
      <c r="AE492" s="1718"/>
      <c r="AF492" s="1718"/>
      <c r="AG492" s="1718"/>
    </row>
    <row r="493" spans="4:33" ht="14.25" customHeight="1" thickBot="1" x14ac:dyDescent="0.25"/>
    <row r="494" spans="4:33" ht="20.25" customHeight="1" thickBot="1" x14ac:dyDescent="0.25">
      <c r="D494" s="1704" t="s">
        <v>131</v>
      </c>
      <c r="E494" s="1704"/>
      <c r="F494" s="1704"/>
      <c r="G494" s="1704"/>
      <c r="H494" s="1704"/>
      <c r="I494" s="1704"/>
      <c r="J494" s="1704"/>
      <c r="K494" s="1704"/>
      <c r="L494" s="1704"/>
      <c r="M494" s="1704"/>
      <c r="N494" s="1704" t="s">
        <v>2</v>
      </c>
      <c r="O494" s="1704"/>
      <c r="P494" s="1704"/>
      <c r="Q494" s="1704"/>
      <c r="R494" s="1704"/>
      <c r="S494" s="1704"/>
      <c r="T494" s="1704"/>
      <c r="U494" s="1704"/>
      <c r="V494" s="1704"/>
      <c r="W494" s="1704"/>
      <c r="X494" s="1704" t="s">
        <v>3</v>
      </c>
      <c r="Y494" s="1704"/>
      <c r="Z494" s="1704"/>
      <c r="AA494" s="1704"/>
      <c r="AB494" s="1704"/>
      <c r="AC494" s="1704"/>
      <c r="AD494" s="1704"/>
      <c r="AE494" s="1704"/>
      <c r="AF494" s="1704"/>
      <c r="AG494" s="1704"/>
    </row>
    <row r="495" spans="4:33" ht="22.5" customHeight="1" x14ac:dyDescent="0.2">
      <c r="D495" s="1765" t="s">
        <v>220</v>
      </c>
      <c r="E495" s="1765"/>
      <c r="F495" s="1765"/>
      <c r="G495" s="1765"/>
      <c r="H495" s="1765"/>
      <c r="I495" s="1765"/>
      <c r="J495" s="1765"/>
      <c r="K495" s="1765"/>
      <c r="L495" s="1765"/>
      <c r="M495" s="1765"/>
      <c r="N495" s="1838">
        <v>15863</v>
      </c>
      <c r="O495" s="1838"/>
      <c r="P495" s="1838"/>
      <c r="Q495" s="1838"/>
      <c r="R495" s="1838"/>
      <c r="S495" s="1838"/>
      <c r="T495" s="1838"/>
      <c r="U495" s="1838"/>
      <c r="V495" s="1838"/>
      <c r="W495" s="1838"/>
      <c r="X495" s="1838">
        <v>18373</v>
      </c>
      <c r="Y495" s="1838"/>
      <c r="Z495" s="1838"/>
      <c r="AA495" s="1838"/>
      <c r="AB495" s="1838"/>
      <c r="AC495" s="1838"/>
      <c r="AD495" s="1838"/>
      <c r="AE495" s="1838"/>
      <c r="AF495" s="1838"/>
      <c r="AG495" s="1838"/>
    </row>
    <row r="496" spans="4:33" ht="14.25" customHeight="1" x14ac:dyDescent="0.2">
      <c r="D496" s="1715" t="s">
        <v>221</v>
      </c>
      <c r="E496" s="1715"/>
      <c r="F496" s="1715"/>
      <c r="G496" s="1715"/>
      <c r="H496" s="1715"/>
      <c r="I496" s="1715"/>
      <c r="J496" s="1715"/>
      <c r="K496" s="1715"/>
      <c r="L496" s="1715"/>
      <c r="M496" s="1715"/>
      <c r="N496" s="1734">
        <v>15863</v>
      </c>
      <c r="O496" s="1734"/>
      <c r="P496" s="1734"/>
      <c r="Q496" s="1734"/>
      <c r="R496" s="1734"/>
      <c r="S496" s="1734"/>
      <c r="T496" s="1734"/>
      <c r="U496" s="1734"/>
      <c r="V496" s="1734"/>
      <c r="W496" s="1734"/>
      <c r="X496" s="1734">
        <v>18373</v>
      </c>
      <c r="Y496" s="1734"/>
      <c r="Z496" s="1734"/>
      <c r="AA496" s="1734"/>
      <c r="AB496" s="1734"/>
      <c r="AC496" s="1734"/>
      <c r="AD496" s="1734"/>
      <c r="AE496" s="1734"/>
      <c r="AF496" s="1734"/>
      <c r="AG496" s="1734"/>
    </row>
    <row r="497" spans="4:33" ht="14.25" customHeight="1" x14ac:dyDescent="0.2">
      <c r="D497" s="1715" t="s">
        <v>222</v>
      </c>
      <c r="E497" s="1715"/>
      <c r="F497" s="1715"/>
      <c r="G497" s="1715"/>
      <c r="H497" s="1715"/>
      <c r="I497" s="1715"/>
      <c r="J497" s="1715"/>
      <c r="K497" s="1715"/>
      <c r="L497" s="1715"/>
      <c r="M497" s="1715"/>
      <c r="N497" s="1734"/>
      <c r="O497" s="1734"/>
      <c r="P497" s="1734"/>
      <c r="Q497" s="1734"/>
      <c r="R497" s="1734"/>
      <c r="S497" s="1734"/>
      <c r="T497" s="1734"/>
      <c r="U497" s="1734"/>
      <c r="V497" s="1734"/>
      <c r="W497" s="1734"/>
      <c r="X497" s="1734"/>
      <c r="Y497" s="1734"/>
      <c r="Z497" s="1734"/>
      <c r="AA497" s="1734"/>
      <c r="AB497" s="1734"/>
      <c r="AC497" s="1734"/>
      <c r="AD497" s="1734"/>
      <c r="AE497" s="1734"/>
      <c r="AF497" s="1734"/>
      <c r="AG497" s="1734"/>
    </row>
    <row r="498" spans="4:33" ht="20.25" customHeight="1" x14ac:dyDescent="0.2">
      <c r="D498" s="1800" t="s">
        <v>223</v>
      </c>
      <c r="E498" s="1800"/>
      <c r="F498" s="1800"/>
      <c r="G498" s="1800"/>
      <c r="H498" s="1800"/>
      <c r="I498" s="1800"/>
      <c r="J498" s="1800"/>
      <c r="K498" s="1800"/>
      <c r="L498" s="1800"/>
      <c r="M498" s="1800"/>
      <c r="N498" s="1835"/>
      <c r="O498" s="1835"/>
      <c r="P498" s="1835"/>
      <c r="Q498" s="1835"/>
      <c r="R498" s="1835"/>
      <c r="S498" s="1835"/>
      <c r="T498" s="1835"/>
      <c r="U498" s="1835"/>
      <c r="V498" s="1835"/>
      <c r="W498" s="1835"/>
      <c r="X498" s="1835"/>
      <c r="Y498" s="1835"/>
      <c r="Z498" s="1835"/>
      <c r="AA498" s="1835"/>
      <c r="AB498" s="1835"/>
      <c r="AC498" s="1835"/>
      <c r="AD498" s="1835"/>
      <c r="AE498" s="1835"/>
      <c r="AF498" s="1835"/>
      <c r="AG498" s="1835"/>
    </row>
    <row r="499" spans="4:33" ht="14.25" customHeight="1" x14ac:dyDescent="0.2">
      <c r="D499" s="1715" t="s">
        <v>221</v>
      </c>
      <c r="E499" s="1715"/>
      <c r="F499" s="1715"/>
      <c r="G499" s="1715"/>
      <c r="H499" s="1715"/>
      <c r="I499" s="1715"/>
      <c r="J499" s="1715"/>
      <c r="K499" s="1715"/>
      <c r="L499" s="1715"/>
      <c r="M499" s="1715"/>
      <c r="N499" s="1734"/>
      <c r="O499" s="1734"/>
      <c r="P499" s="1734"/>
      <c r="Q499" s="1734"/>
      <c r="R499" s="1734"/>
      <c r="S499" s="1734"/>
      <c r="T499" s="1734"/>
      <c r="U499" s="1734"/>
      <c r="V499" s="1734"/>
      <c r="W499" s="1734"/>
      <c r="X499" s="1734"/>
      <c r="Y499" s="1734"/>
      <c r="Z499" s="1734"/>
      <c r="AA499" s="1734"/>
      <c r="AB499" s="1734"/>
      <c r="AC499" s="1734"/>
      <c r="AD499" s="1734"/>
      <c r="AE499" s="1734"/>
      <c r="AF499" s="1734"/>
      <c r="AG499" s="1734"/>
    </row>
    <row r="500" spans="4:33" ht="14.25" customHeight="1" x14ac:dyDescent="0.2">
      <c r="D500" s="1715" t="s">
        <v>222</v>
      </c>
      <c r="E500" s="1715"/>
      <c r="F500" s="1715"/>
      <c r="G500" s="1715"/>
      <c r="H500" s="1715"/>
      <c r="I500" s="1715"/>
      <c r="J500" s="1715"/>
      <c r="K500" s="1715"/>
      <c r="L500" s="1715"/>
      <c r="M500" s="1715"/>
      <c r="N500" s="1734"/>
      <c r="O500" s="1734"/>
      <c r="P500" s="1734"/>
      <c r="Q500" s="1734"/>
      <c r="R500" s="1734"/>
      <c r="S500" s="1734"/>
      <c r="T500" s="1734"/>
      <c r="U500" s="1734"/>
      <c r="V500" s="1734"/>
      <c r="W500" s="1734"/>
      <c r="X500" s="1734"/>
      <c r="Y500" s="1734"/>
      <c r="Z500" s="1734"/>
      <c r="AA500" s="1734"/>
      <c r="AB500" s="1734"/>
      <c r="AC500" s="1734"/>
      <c r="AD500" s="1734"/>
      <c r="AE500" s="1734"/>
      <c r="AF500" s="1734"/>
      <c r="AG500" s="1734"/>
    </row>
    <row r="501" spans="4:33" ht="24" customHeight="1" x14ac:dyDescent="0.2">
      <c r="D501" s="1800" t="s">
        <v>224</v>
      </c>
      <c r="E501" s="1800"/>
      <c r="F501" s="1800"/>
      <c r="G501" s="1800"/>
      <c r="H501" s="1800"/>
      <c r="I501" s="1800"/>
      <c r="J501" s="1800"/>
      <c r="K501" s="1800"/>
      <c r="L501" s="1800"/>
      <c r="M501" s="1800"/>
      <c r="N501" s="1835">
        <v>400762</v>
      </c>
      <c r="O501" s="1835"/>
      <c r="P501" s="1835"/>
      <c r="Q501" s="1835"/>
      <c r="R501" s="1835"/>
      <c r="S501" s="1835"/>
      <c r="T501" s="1835"/>
      <c r="U501" s="1835"/>
      <c r="V501" s="1835"/>
      <c r="W501" s="1835"/>
      <c r="X501" s="1835">
        <v>465235</v>
      </c>
      <c r="Y501" s="1835"/>
      <c r="Z501" s="1835"/>
      <c r="AA501" s="1835"/>
      <c r="AB501" s="1835"/>
      <c r="AC501" s="1835"/>
      <c r="AD501" s="1835"/>
      <c r="AE501" s="1835"/>
      <c r="AF501" s="1835"/>
      <c r="AG501" s="1835"/>
    </row>
    <row r="502" spans="4:33" ht="22.5" customHeight="1" x14ac:dyDescent="0.2">
      <c r="D502" s="1800" t="s">
        <v>225</v>
      </c>
      <c r="E502" s="1800"/>
      <c r="F502" s="1800"/>
      <c r="G502" s="1800"/>
      <c r="H502" s="1800"/>
      <c r="I502" s="1800"/>
      <c r="J502" s="1800"/>
      <c r="K502" s="1800"/>
      <c r="L502" s="1800"/>
      <c r="M502" s="1800"/>
      <c r="N502" s="1835"/>
      <c r="O502" s="1835"/>
      <c r="P502" s="1835"/>
      <c r="Q502" s="1835"/>
      <c r="R502" s="1835"/>
      <c r="S502" s="1835"/>
      <c r="T502" s="1835"/>
      <c r="U502" s="1835"/>
      <c r="V502" s="1835"/>
      <c r="W502" s="1835"/>
      <c r="X502" s="1835"/>
      <c r="Y502" s="1835"/>
      <c r="Z502" s="1835"/>
      <c r="AA502" s="1835"/>
      <c r="AB502" s="1835"/>
      <c r="AC502" s="1835"/>
      <c r="AD502" s="1835"/>
      <c r="AE502" s="1835"/>
      <c r="AF502" s="1835"/>
      <c r="AG502" s="1835"/>
    </row>
    <row r="503" spans="4:33" ht="14.25" customHeight="1" x14ac:dyDescent="0.2">
      <c r="D503" s="1800" t="s">
        <v>226</v>
      </c>
      <c r="E503" s="1800"/>
      <c r="F503" s="1800"/>
      <c r="G503" s="1800"/>
      <c r="H503" s="1800"/>
      <c r="I503" s="1800"/>
      <c r="J503" s="1800"/>
      <c r="K503" s="1800"/>
      <c r="L503" s="1800"/>
      <c r="M503" s="1800"/>
      <c r="N503" s="1836">
        <v>0.22</v>
      </c>
      <c r="O503" s="1836"/>
      <c r="P503" s="1836"/>
      <c r="Q503" s="1836"/>
      <c r="R503" s="1836"/>
      <c r="S503" s="1836"/>
      <c r="T503" s="1836"/>
      <c r="U503" s="1836"/>
      <c r="V503" s="1836"/>
      <c r="W503" s="1836"/>
      <c r="X503" s="1836">
        <v>0.22</v>
      </c>
      <c r="Y503" s="1836"/>
      <c r="Z503" s="1836"/>
      <c r="AA503" s="1836"/>
      <c r="AB503" s="1836"/>
      <c r="AC503" s="1836"/>
      <c r="AD503" s="1836"/>
      <c r="AE503" s="1836"/>
      <c r="AF503" s="1836"/>
      <c r="AG503" s="1836"/>
    </row>
    <row r="504" spans="4:33" ht="14.25" customHeight="1" x14ac:dyDescent="0.2">
      <c r="D504" s="1800" t="s">
        <v>227</v>
      </c>
      <c r="E504" s="1800"/>
      <c r="F504" s="1800"/>
      <c r="G504" s="1800"/>
      <c r="H504" s="1800"/>
      <c r="I504" s="1800"/>
      <c r="J504" s="1800"/>
      <c r="K504" s="1800"/>
      <c r="L504" s="1800"/>
      <c r="M504" s="1800"/>
      <c r="N504" s="1835">
        <v>91657</v>
      </c>
      <c r="O504" s="1835"/>
      <c r="P504" s="1835"/>
      <c r="Q504" s="1835"/>
      <c r="R504" s="1835"/>
      <c r="S504" s="1835"/>
      <c r="T504" s="1835"/>
      <c r="U504" s="1835"/>
      <c r="V504" s="1835"/>
      <c r="W504" s="1835"/>
      <c r="X504" s="1835">
        <v>102352</v>
      </c>
      <c r="Y504" s="1835"/>
      <c r="Z504" s="1835"/>
      <c r="AA504" s="1835"/>
      <c r="AB504" s="1835"/>
      <c r="AC504" s="1835"/>
      <c r="AD504" s="1835"/>
      <c r="AE504" s="1835"/>
      <c r="AF504" s="1835"/>
      <c r="AG504" s="1835"/>
    </row>
    <row r="505" spans="4:33" ht="14.25" customHeight="1" x14ac:dyDescent="0.2">
      <c r="D505" s="1800" t="s">
        <v>228</v>
      </c>
      <c r="E505" s="1800"/>
      <c r="F505" s="1800"/>
      <c r="G505" s="1800"/>
      <c r="H505" s="1800"/>
      <c r="I505" s="1800"/>
      <c r="J505" s="1800"/>
      <c r="K505" s="1800"/>
      <c r="L505" s="1800"/>
      <c r="M505" s="1800"/>
      <c r="N505" s="1835">
        <v>0</v>
      </c>
      <c r="O505" s="1835"/>
      <c r="P505" s="1835"/>
      <c r="Q505" s="1835"/>
      <c r="R505" s="1835"/>
      <c r="S505" s="1835"/>
      <c r="T505" s="1835"/>
      <c r="U505" s="1835"/>
      <c r="V505" s="1835"/>
      <c r="W505" s="1835"/>
      <c r="X505" s="1835">
        <v>0</v>
      </c>
      <c r="Y505" s="1835"/>
      <c r="Z505" s="1835"/>
      <c r="AA505" s="1835"/>
      <c r="AB505" s="1835"/>
      <c r="AC505" s="1835"/>
      <c r="AD505" s="1835"/>
      <c r="AE505" s="1835"/>
      <c r="AF505" s="1835"/>
      <c r="AG505" s="1835"/>
    </row>
    <row r="506" spans="4:33" ht="14.25" customHeight="1" x14ac:dyDescent="0.2">
      <c r="D506" s="1719" t="s">
        <v>2379</v>
      </c>
      <c r="E506" s="1715"/>
      <c r="F506" s="1715"/>
      <c r="G506" s="1715"/>
      <c r="H506" s="1715"/>
      <c r="I506" s="1715"/>
      <c r="J506" s="1715"/>
      <c r="K506" s="1715"/>
      <c r="L506" s="1715"/>
      <c r="M506" s="1715"/>
      <c r="N506" s="1716"/>
      <c r="O506" s="1716"/>
      <c r="P506" s="1716"/>
      <c r="Q506" s="1716"/>
      <c r="R506" s="1716"/>
      <c r="S506" s="1716"/>
      <c r="T506" s="1716"/>
      <c r="U506" s="1716"/>
      <c r="V506" s="1716"/>
      <c r="W506" s="1716"/>
      <c r="X506" s="1716"/>
      <c r="Y506" s="1716"/>
      <c r="Z506" s="1716"/>
      <c r="AA506" s="1716"/>
      <c r="AB506" s="1716"/>
      <c r="AC506" s="1716"/>
      <c r="AD506" s="1716"/>
      <c r="AE506" s="1716"/>
      <c r="AF506" s="1716"/>
      <c r="AG506" s="1716"/>
    </row>
    <row r="507" spans="4:33" ht="14.25" customHeight="1" x14ac:dyDescent="0.2">
      <c r="D507" s="1715" t="s">
        <v>230</v>
      </c>
      <c r="E507" s="1715"/>
      <c r="F507" s="1715"/>
      <c r="G507" s="1715"/>
      <c r="H507" s="1715"/>
      <c r="I507" s="1715"/>
      <c r="J507" s="1715"/>
      <c r="K507" s="1715"/>
      <c r="L507" s="1715"/>
      <c r="M507" s="1715"/>
      <c r="N507" s="1716"/>
      <c r="O507" s="1716"/>
      <c r="P507" s="1716"/>
      <c r="Q507" s="1716"/>
      <c r="R507" s="1716"/>
      <c r="S507" s="1716"/>
      <c r="T507" s="1716"/>
      <c r="U507" s="1716"/>
      <c r="V507" s="1716"/>
      <c r="W507" s="1716"/>
      <c r="X507" s="1716"/>
      <c r="Y507" s="1716"/>
      <c r="Z507" s="1716"/>
      <c r="AA507" s="1716"/>
      <c r="AB507" s="1716"/>
      <c r="AC507" s="1716"/>
      <c r="AD507" s="1716"/>
      <c r="AE507" s="1716"/>
      <c r="AF507" s="1716"/>
      <c r="AG507" s="1716"/>
    </row>
    <row r="508" spans="4:33" ht="14.25" customHeight="1" x14ac:dyDescent="0.2">
      <c r="D508" s="1800" t="s">
        <v>231</v>
      </c>
      <c r="E508" s="1800"/>
      <c r="F508" s="1800"/>
      <c r="G508" s="1800"/>
      <c r="H508" s="1800"/>
      <c r="I508" s="1800"/>
      <c r="J508" s="1800"/>
      <c r="K508" s="1800"/>
      <c r="L508" s="1800"/>
      <c r="M508" s="1800"/>
      <c r="N508" s="1837"/>
      <c r="O508" s="1837"/>
      <c r="P508" s="1837"/>
      <c r="Q508" s="1837"/>
      <c r="R508" s="1837"/>
      <c r="S508" s="1837"/>
      <c r="T508" s="1837"/>
      <c r="U508" s="1837"/>
      <c r="V508" s="1837"/>
      <c r="W508" s="1837"/>
      <c r="X508" s="1837"/>
      <c r="Y508" s="1837"/>
      <c r="Z508" s="1837"/>
      <c r="AA508" s="1837"/>
      <c r="AB508" s="1837"/>
      <c r="AC508" s="1837"/>
      <c r="AD508" s="1837"/>
      <c r="AE508" s="1837"/>
      <c r="AF508" s="1837"/>
      <c r="AG508" s="1837"/>
    </row>
    <row r="509" spans="4:33" ht="14.25" customHeight="1" x14ac:dyDescent="0.2">
      <c r="D509" s="1800" t="s">
        <v>232</v>
      </c>
      <c r="E509" s="1800"/>
      <c r="F509" s="1800"/>
      <c r="G509" s="1800"/>
      <c r="H509" s="1800"/>
      <c r="I509" s="1800"/>
      <c r="J509" s="1800"/>
      <c r="K509" s="1800"/>
      <c r="L509" s="1800"/>
      <c r="M509" s="1800"/>
      <c r="N509" s="1837"/>
      <c r="O509" s="1837"/>
      <c r="P509" s="1837"/>
      <c r="Q509" s="1837"/>
      <c r="R509" s="1837"/>
      <c r="S509" s="1837"/>
      <c r="T509" s="1837"/>
      <c r="U509" s="1837"/>
      <c r="V509" s="1837"/>
      <c r="W509" s="1837"/>
      <c r="X509" s="1837"/>
      <c r="Y509" s="1837"/>
      <c r="Z509" s="1837"/>
      <c r="AA509" s="1837"/>
      <c r="AB509" s="1837"/>
      <c r="AC509" s="1837"/>
      <c r="AD509" s="1837"/>
      <c r="AE509" s="1837"/>
      <c r="AF509" s="1837"/>
      <c r="AG509" s="1837"/>
    </row>
    <row r="510" spans="4:33" ht="14.25" customHeight="1" x14ac:dyDescent="0.2">
      <c r="D510" s="1715" t="s">
        <v>233</v>
      </c>
      <c r="E510" s="1715"/>
      <c r="F510" s="1715"/>
      <c r="G510" s="1715"/>
      <c r="H510" s="1715"/>
      <c r="I510" s="1715"/>
      <c r="J510" s="1715"/>
      <c r="K510" s="1715"/>
      <c r="L510" s="1715"/>
      <c r="M510" s="1715"/>
      <c r="N510" s="1716"/>
      <c r="O510" s="1716"/>
      <c r="P510" s="1716"/>
      <c r="Q510" s="1716"/>
      <c r="R510" s="1716"/>
      <c r="S510" s="1716"/>
      <c r="T510" s="1716"/>
      <c r="U510" s="1716"/>
      <c r="V510" s="1716"/>
      <c r="W510" s="1716"/>
      <c r="X510" s="1716"/>
      <c r="Y510" s="1716"/>
      <c r="Z510" s="1716"/>
      <c r="AA510" s="1716"/>
      <c r="AB510" s="1716"/>
      <c r="AC510" s="1716"/>
      <c r="AD510" s="1716"/>
      <c r="AE510" s="1716"/>
      <c r="AF510" s="1716"/>
      <c r="AG510" s="1716"/>
    </row>
    <row r="511" spans="4:33" ht="14.25" customHeight="1" x14ac:dyDescent="0.2">
      <c r="D511" s="1715" t="s">
        <v>230</v>
      </c>
      <c r="E511" s="1715"/>
      <c r="F511" s="1715"/>
      <c r="G511" s="1715"/>
      <c r="H511" s="1715"/>
      <c r="I511" s="1715"/>
      <c r="J511" s="1715"/>
      <c r="K511" s="1715"/>
      <c r="L511" s="1715"/>
      <c r="M511" s="1715"/>
      <c r="N511" s="1716"/>
      <c r="O511" s="1716"/>
      <c r="P511" s="1716"/>
      <c r="Q511" s="1716"/>
      <c r="R511" s="1716"/>
      <c r="S511" s="1716"/>
      <c r="T511" s="1716"/>
      <c r="U511" s="1716"/>
      <c r="V511" s="1716"/>
      <c r="W511" s="1716"/>
      <c r="X511" s="1716"/>
      <c r="Y511" s="1716"/>
      <c r="Z511" s="1716"/>
      <c r="AA511" s="1716"/>
      <c r="AB511" s="1716"/>
      <c r="AC511" s="1716"/>
      <c r="AD511" s="1716"/>
      <c r="AE511" s="1716"/>
      <c r="AF511" s="1716"/>
      <c r="AG511" s="1716"/>
    </row>
    <row r="512" spans="4:33" ht="14.25" customHeight="1" thickBot="1" x14ac:dyDescent="0.25">
      <c r="D512" s="1900" t="s">
        <v>287</v>
      </c>
      <c r="E512" s="1901"/>
      <c r="F512" s="1901"/>
      <c r="G512" s="1901"/>
      <c r="H512" s="1901"/>
      <c r="I512" s="1901"/>
      <c r="J512" s="1901"/>
      <c r="K512" s="1901"/>
      <c r="L512" s="1901"/>
      <c r="M512" s="1901"/>
      <c r="N512" s="1817"/>
      <c r="O512" s="1817"/>
      <c r="P512" s="1817"/>
      <c r="Q512" s="1817"/>
      <c r="R512" s="1817"/>
      <c r="S512" s="1817"/>
      <c r="T512" s="1817"/>
      <c r="U512" s="1817"/>
      <c r="V512" s="1817"/>
      <c r="W512" s="1817"/>
      <c r="X512" s="1817"/>
      <c r="Y512" s="1817"/>
      <c r="Z512" s="1817"/>
      <c r="AA512" s="1817"/>
      <c r="AB512" s="1817"/>
      <c r="AC512" s="1817"/>
      <c r="AD512" s="1817"/>
      <c r="AE512" s="1817"/>
      <c r="AF512" s="1817"/>
      <c r="AG512" s="1817"/>
    </row>
    <row r="514" spans="1:42" ht="14.25" customHeight="1" x14ac:dyDescent="0.2">
      <c r="D514" s="1822" t="s">
        <v>3240</v>
      </c>
      <c r="E514" s="1822"/>
      <c r="F514" s="1822"/>
      <c r="G514" s="1822"/>
      <c r="H514" s="1822"/>
      <c r="I514" s="1822"/>
      <c r="J514" s="1822"/>
      <c r="K514" s="1822"/>
      <c r="L514" s="1822"/>
      <c r="M514" s="1822"/>
      <c r="N514" s="1822"/>
      <c r="O514" s="1822"/>
      <c r="P514" s="1822"/>
      <c r="Q514" s="1822"/>
      <c r="R514" s="1822"/>
      <c r="S514" s="1822"/>
      <c r="T514" s="1822"/>
      <c r="U514" s="1822"/>
      <c r="V514" s="1822"/>
      <c r="W514" s="1822"/>
      <c r="X514" s="1822"/>
      <c r="Y514" s="1822"/>
      <c r="Z514" s="1822"/>
      <c r="AA514" s="1822"/>
      <c r="AB514" s="1822"/>
      <c r="AC514" s="1822"/>
      <c r="AD514" s="1822"/>
      <c r="AE514" s="1822"/>
      <c r="AF514" s="1822"/>
      <c r="AG514" s="1822"/>
    </row>
    <row r="515" spans="1:42" ht="14.25" customHeight="1" x14ac:dyDescent="0.2">
      <c r="D515" s="1822"/>
      <c r="E515" s="1822"/>
      <c r="F515" s="1822"/>
      <c r="G515" s="1822"/>
      <c r="H515" s="1822"/>
      <c r="I515" s="1822"/>
      <c r="J515" s="1822"/>
      <c r="K515" s="1822"/>
      <c r="L515" s="1822"/>
      <c r="M515" s="1822"/>
      <c r="N515" s="1822"/>
      <c r="O515" s="1822"/>
      <c r="P515" s="1822"/>
      <c r="Q515" s="1822"/>
      <c r="R515" s="1822"/>
      <c r="S515" s="1822"/>
      <c r="T515" s="1822"/>
      <c r="U515" s="1822"/>
      <c r="V515" s="1822"/>
      <c r="W515" s="1822"/>
      <c r="X515" s="1822"/>
      <c r="Y515" s="1822"/>
      <c r="Z515" s="1822"/>
      <c r="AA515" s="1822"/>
      <c r="AB515" s="1822"/>
      <c r="AC515" s="1822"/>
      <c r="AD515" s="1822"/>
      <c r="AE515" s="1822"/>
      <c r="AF515" s="1822"/>
      <c r="AG515" s="1822"/>
    </row>
    <row r="516" spans="1:42" ht="14.25" customHeight="1" x14ac:dyDescent="0.2">
      <c r="D516" s="1822"/>
      <c r="E516" s="1822"/>
      <c r="F516" s="1822"/>
      <c r="G516" s="1822"/>
      <c r="H516" s="1822"/>
      <c r="I516" s="1822"/>
      <c r="J516" s="1822"/>
      <c r="K516" s="1822"/>
      <c r="L516" s="1822"/>
      <c r="M516" s="1822"/>
      <c r="N516" s="1822"/>
      <c r="O516" s="1822"/>
      <c r="P516" s="1822"/>
      <c r="Q516" s="1822"/>
      <c r="R516" s="1822"/>
      <c r="S516" s="1822"/>
      <c r="T516" s="1822"/>
      <c r="U516" s="1822"/>
      <c r="V516" s="1822"/>
      <c r="W516" s="1822"/>
      <c r="X516" s="1822"/>
      <c r="Y516" s="1822"/>
      <c r="Z516" s="1822"/>
      <c r="AA516" s="1822"/>
      <c r="AB516" s="1822"/>
      <c r="AC516" s="1822"/>
      <c r="AD516" s="1822"/>
      <c r="AE516" s="1822"/>
      <c r="AF516" s="1822"/>
      <c r="AG516" s="1822"/>
    </row>
    <row r="517" spans="1:42" ht="14.25" customHeight="1" x14ac:dyDescent="0.2">
      <c r="D517" s="590" t="s">
        <v>3241</v>
      </c>
    </row>
    <row r="518" spans="1:42" ht="14.25" customHeight="1" x14ac:dyDescent="0.2">
      <c r="D518" s="1718"/>
      <c r="E518" s="1718"/>
      <c r="F518" s="1718"/>
      <c r="G518" s="1718"/>
      <c r="H518" s="1718"/>
      <c r="I518" s="1718"/>
      <c r="J518" s="1718"/>
      <c r="K518" s="1718"/>
      <c r="L518" s="1718"/>
      <c r="M518" s="1718"/>
      <c r="N518" s="1718"/>
      <c r="O518" s="1718"/>
      <c r="P518" s="1718"/>
      <c r="Q518" s="1718"/>
      <c r="R518" s="1718"/>
      <c r="S518" s="1718"/>
      <c r="T518" s="1718"/>
      <c r="U518" s="1718"/>
      <c r="V518" s="1718"/>
      <c r="W518" s="1718"/>
      <c r="X518" s="1718"/>
      <c r="Y518" s="1718"/>
      <c r="Z518" s="1718"/>
      <c r="AA518" s="1718"/>
      <c r="AB518" s="1718"/>
      <c r="AC518" s="1718"/>
      <c r="AD518" s="1718"/>
      <c r="AE518" s="1718"/>
      <c r="AF518" s="1718"/>
      <c r="AG518" s="1718"/>
    </row>
    <row r="519" spans="1:42" ht="14.25" customHeight="1" x14ac:dyDescent="0.2">
      <c r="D519" s="1717" t="s">
        <v>2392</v>
      </c>
      <c r="E519" s="1718"/>
      <c r="F519" s="1718"/>
      <c r="G519" s="1718"/>
      <c r="H519" s="1718"/>
      <c r="I519" s="1718"/>
      <c r="J519" s="1718"/>
      <c r="K519" s="1718"/>
      <c r="L519" s="1718"/>
      <c r="M519" s="1718"/>
      <c r="N519" s="1718"/>
      <c r="O519" s="1718"/>
      <c r="P519" s="1718"/>
      <c r="Q519" s="1718"/>
      <c r="R519" s="1718"/>
      <c r="S519" s="1718"/>
      <c r="T519" s="1718"/>
      <c r="U519" s="1718"/>
      <c r="V519" s="1718"/>
      <c r="W519" s="1718"/>
      <c r="X519" s="1718"/>
      <c r="Y519" s="1718"/>
      <c r="Z519" s="1718"/>
      <c r="AA519" s="1718"/>
      <c r="AB519" s="1718"/>
      <c r="AC519" s="1718"/>
      <c r="AD519" s="1718"/>
      <c r="AE519" s="1718"/>
      <c r="AF519" s="1718"/>
      <c r="AG519" s="1718"/>
    </row>
    <row r="520" spans="1:42" ht="14.25" customHeight="1" thickBot="1" x14ac:dyDescent="0.25"/>
    <row r="521" spans="1:42" ht="28.5" customHeight="1" thickTop="1" thickBot="1" x14ac:dyDescent="0.25">
      <c r="A521" s="605">
        <v>27</v>
      </c>
      <c r="D521" s="1873" t="s">
        <v>131</v>
      </c>
      <c r="E521" s="1874"/>
      <c r="F521" s="1874"/>
      <c r="G521" s="1874"/>
      <c r="H521" s="1874"/>
      <c r="I521" s="1874"/>
      <c r="J521" s="1874"/>
      <c r="K521" s="1874"/>
      <c r="L521" s="1874"/>
      <c r="M521" s="1875"/>
      <c r="N521" s="1873" t="s">
        <v>2</v>
      </c>
      <c r="O521" s="1874"/>
      <c r="P521" s="1874"/>
      <c r="Q521" s="1874"/>
      <c r="R521" s="1874"/>
      <c r="S521" s="1874"/>
      <c r="T521" s="1874"/>
      <c r="U521" s="1874"/>
      <c r="V521" s="1874"/>
      <c r="W521" s="1875"/>
      <c r="X521" s="1873" t="s">
        <v>3</v>
      </c>
      <c r="Y521" s="1874"/>
      <c r="Z521" s="1874"/>
      <c r="AA521" s="1874"/>
      <c r="AB521" s="1874"/>
      <c r="AC521" s="1874"/>
      <c r="AD521" s="1874"/>
      <c r="AE521" s="1874"/>
      <c r="AF521" s="1874"/>
      <c r="AG521" s="1875"/>
      <c r="AL521" s="600" t="s">
        <v>2</v>
      </c>
      <c r="AM521" s="603" t="s">
        <v>3</v>
      </c>
      <c r="AO521" s="600" t="s">
        <v>2</v>
      </c>
      <c r="AP521" s="603" t="s">
        <v>3</v>
      </c>
    </row>
    <row r="522" spans="1:42" ht="18.75" customHeight="1" x14ac:dyDescent="0.2">
      <c r="D522" s="1880" t="s">
        <v>234</v>
      </c>
      <c r="E522" s="1881"/>
      <c r="F522" s="1881"/>
      <c r="G522" s="1881"/>
      <c r="H522" s="1881"/>
      <c r="I522" s="1881"/>
      <c r="J522" s="1881"/>
      <c r="K522" s="1881"/>
      <c r="L522" s="1881"/>
      <c r="M522" s="1882"/>
      <c r="N522" s="1883">
        <v>0</v>
      </c>
      <c r="O522" s="1884"/>
      <c r="P522" s="1884"/>
      <c r="Q522" s="1884"/>
      <c r="R522" s="1884"/>
      <c r="S522" s="1884"/>
      <c r="T522" s="1884"/>
      <c r="U522" s="1884"/>
      <c r="V522" s="1884"/>
      <c r="W522" s="1884"/>
      <c r="X522" s="1884">
        <v>0</v>
      </c>
      <c r="Y522" s="1884"/>
      <c r="Z522" s="1884"/>
      <c r="AA522" s="1884"/>
      <c r="AB522" s="1884"/>
      <c r="AC522" s="1884"/>
      <c r="AD522" s="1884"/>
      <c r="AE522" s="1884"/>
      <c r="AF522" s="1884"/>
      <c r="AG522" s="1884"/>
      <c r="AL522" s="623"/>
      <c r="AM522" s="628"/>
      <c r="AO522" s="623"/>
      <c r="AP522" s="628"/>
    </row>
    <row r="523" spans="1:42" ht="18.75" customHeight="1" x14ac:dyDescent="0.2">
      <c r="D523" s="1779" t="s">
        <v>235</v>
      </c>
      <c r="E523" s="1780"/>
      <c r="F523" s="1780"/>
      <c r="G523" s="1780"/>
      <c r="H523" s="1780"/>
      <c r="I523" s="1780"/>
      <c r="J523" s="1780"/>
      <c r="K523" s="1780"/>
      <c r="L523" s="1780"/>
      <c r="M523" s="1781"/>
      <c r="N523" s="1784">
        <v>591</v>
      </c>
      <c r="O523" s="1716"/>
      <c r="P523" s="1716"/>
      <c r="Q523" s="1716"/>
      <c r="R523" s="1716"/>
      <c r="S523" s="1716"/>
      <c r="T523" s="1716"/>
      <c r="U523" s="1716"/>
      <c r="V523" s="1716"/>
      <c r="W523" s="1716"/>
      <c r="X523" s="1782">
        <v>598</v>
      </c>
      <c r="Y523" s="1783"/>
      <c r="Z523" s="1783"/>
      <c r="AA523" s="1783"/>
      <c r="AB523" s="1783"/>
      <c r="AC523" s="1783"/>
      <c r="AD523" s="1783"/>
      <c r="AE523" s="1783"/>
      <c r="AF523" s="1783"/>
      <c r="AG523" s="1784"/>
      <c r="AL523" s="617"/>
      <c r="AM523" s="629"/>
      <c r="AO523" s="617"/>
      <c r="AP523" s="629"/>
    </row>
    <row r="524" spans="1:42" ht="18.75" customHeight="1" x14ac:dyDescent="0.2">
      <c r="D524" s="1779" t="s">
        <v>236</v>
      </c>
      <c r="E524" s="1780"/>
      <c r="F524" s="1780"/>
      <c r="G524" s="1780"/>
      <c r="H524" s="1780"/>
      <c r="I524" s="1780"/>
      <c r="J524" s="1780"/>
      <c r="K524" s="1780"/>
      <c r="L524" s="1780"/>
      <c r="M524" s="1781"/>
      <c r="N524" s="1784"/>
      <c r="O524" s="1716"/>
      <c r="P524" s="1716"/>
      <c r="Q524" s="1716"/>
      <c r="R524" s="1716"/>
      <c r="S524" s="1716"/>
      <c r="T524" s="1716"/>
      <c r="U524" s="1716"/>
      <c r="V524" s="1716"/>
      <c r="W524" s="1716"/>
      <c r="X524" s="1782"/>
      <c r="Y524" s="1783"/>
      <c r="Z524" s="1783"/>
      <c r="AA524" s="1783"/>
      <c r="AB524" s="1783"/>
      <c r="AC524" s="1783"/>
      <c r="AD524" s="1783"/>
      <c r="AE524" s="1783"/>
      <c r="AF524" s="1783"/>
      <c r="AG524" s="1784"/>
      <c r="AL524" s="617"/>
      <c r="AM524" s="629"/>
      <c r="AO524" s="617"/>
      <c r="AP524" s="629"/>
    </row>
    <row r="525" spans="1:42" ht="18.75" customHeight="1" x14ac:dyDescent="0.2">
      <c r="D525" s="1779" t="s">
        <v>237</v>
      </c>
      <c r="E525" s="1780"/>
      <c r="F525" s="1780"/>
      <c r="G525" s="1780"/>
      <c r="H525" s="1780"/>
      <c r="I525" s="1780"/>
      <c r="J525" s="1780"/>
      <c r="K525" s="1780"/>
      <c r="L525" s="1780"/>
      <c r="M525" s="1781"/>
      <c r="N525" s="1784"/>
      <c r="O525" s="1716"/>
      <c r="P525" s="1716"/>
      <c r="Q525" s="1716"/>
      <c r="R525" s="1716"/>
      <c r="S525" s="1716"/>
      <c r="T525" s="1716"/>
      <c r="U525" s="1716"/>
      <c r="V525" s="1716"/>
      <c r="W525" s="1716"/>
      <c r="X525" s="1782"/>
      <c r="Y525" s="1783"/>
      <c r="Z525" s="1783"/>
      <c r="AA525" s="1783"/>
      <c r="AB525" s="1783"/>
      <c r="AC525" s="1783"/>
      <c r="AD525" s="1783"/>
      <c r="AE525" s="1783"/>
      <c r="AF525" s="1783"/>
      <c r="AG525" s="1784"/>
      <c r="AL525" s="617"/>
      <c r="AM525" s="629"/>
      <c r="AO525" s="617"/>
      <c r="AP525" s="629"/>
    </row>
    <row r="526" spans="1:42" ht="18.75" customHeight="1" x14ac:dyDescent="0.2">
      <c r="D526" s="1862" t="s">
        <v>238</v>
      </c>
      <c r="E526" s="1863"/>
      <c r="F526" s="1863"/>
      <c r="G526" s="1863"/>
      <c r="H526" s="1863"/>
      <c r="I526" s="1863"/>
      <c r="J526" s="1863"/>
      <c r="K526" s="1863"/>
      <c r="L526" s="1863"/>
      <c r="M526" s="1864"/>
      <c r="N526" s="1877">
        <f>SUM(N523:W525)</f>
        <v>591</v>
      </c>
      <c r="O526" s="1878"/>
      <c r="P526" s="1878"/>
      <c r="Q526" s="1878"/>
      <c r="R526" s="1878"/>
      <c r="S526" s="1878"/>
      <c r="T526" s="1878"/>
      <c r="U526" s="1878"/>
      <c r="V526" s="1878"/>
      <c r="W526" s="1878"/>
      <c r="X526" s="1877">
        <f>SUM(X523:AG525)</f>
        <v>598</v>
      </c>
      <c r="Y526" s="1878"/>
      <c r="Z526" s="1878"/>
      <c r="AA526" s="1878"/>
      <c r="AB526" s="1878"/>
      <c r="AC526" s="1878"/>
      <c r="AD526" s="1878"/>
      <c r="AE526" s="1878"/>
      <c r="AF526" s="1878"/>
      <c r="AG526" s="1878"/>
      <c r="AL526" s="631">
        <f>SUM(N523:W525)-N526</f>
        <v>0</v>
      </c>
      <c r="AM526" s="619">
        <f>SUM(X523:AG525)-X526</f>
        <v>0</v>
      </c>
      <c r="AO526" s="617"/>
      <c r="AP526" s="629"/>
    </row>
    <row r="527" spans="1:42" ht="18.75" customHeight="1" x14ac:dyDescent="0.2">
      <c r="D527" s="1862" t="s">
        <v>239</v>
      </c>
      <c r="E527" s="1863"/>
      <c r="F527" s="1863"/>
      <c r="G527" s="1863"/>
      <c r="H527" s="1863"/>
      <c r="I527" s="1863"/>
      <c r="J527" s="1863"/>
      <c r="K527" s="1863"/>
      <c r="L527" s="1863"/>
      <c r="M527" s="1864"/>
      <c r="N527" s="1865">
        <v>-591</v>
      </c>
      <c r="O527" s="1837"/>
      <c r="P527" s="1837"/>
      <c r="Q527" s="1837"/>
      <c r="R527" s="1837"/>
      <c r="S527" s="1837"/>
      <c r="T527" s="1837"/>
      <c r="U527" s="1837"/>
      <c r="V527" s="1837"/>
      <c r="W527" s="1837"/>
      <c r="X527" s="1866">
        <v>-598</v>
      </c>
      <c r="Y527" s="1867"/>
      <c r="Z527" s="1867"/>
      <c r="AA527" s="1867"/>
      <c r="AB527" s="1867"/>
      <c r="AC527" s="1867"/>
      <c r="AD527" s="1867"/>
      <c r="AE527" s="1867"/>
      <c r="AF527" s="1867"/>
      <c r="AG527" s="1865"/>
      <c r="AL527" s="617"/>
      <c r="AM527" s="629"/>
      <c r="AO527" s="617"/>
      <c r="AP527" s="629"/>
    </row>
    <row r="528" spans="1:42" ht="18.75" customHeight="1" thickBot="1" x14ac:dyDescent="0.25">
      <c r="D528" s="1868" t="s">
        <v>240</v>
      </c>
      <c r="E528" s="1869"/>
      <c r="F528" s="1869"/>
      <c r="G528" s="1869"/>
      <c r="H528" s="1869"/>
      <c r="I528" s="1869"/>
      <c r="J528" s="1869"/>
      <c r="K528" s="1869"/>
      <c r="L528" s="1869"/>
      <c r="M528" s="1870"/>
      <c r="N528" s="1871">
        <f>N522+N526+N527</f>
        <v>0</v>
      </c>
      <c r="O528" s="1872"/>
      <c r="P528" s="1872"/>
      <c r="Q528" s="1872"/>
      <c r="R528" s="1872"/>
      <c r="S528" s="1872"/>
      <c r="T528" s="1872"/>
      <c r="U528" s="1872"/>
      <c r="V528" s="1872"/>
      <c r="W528" s="1872"/>
      <c r="X528" s="1871">
        <f>X522+X526+X527</f>
        <v>0</v>
      </c>
      <c r="Y528" s="1872"/>
      <c r="Z528" s="1872"/>
      <c r="AA528" s="1872"/>
      <c r="AB528" s="1872"/>
      <c r="AC528" s="1872"/>
      <c r="AD528" s="1872"/>
      <c r="AE528" s="1872"/>
      <c r="AF528" s="1872"/>
      <c r="AG528" s="1872"/>
      <c r="AL528" s="620">
        <f>N522+N526+N527-N528</f>
        <v>0</v>
      </c>
      <c r="AM528" s="622">
        <f>X522+X526+X527-X528</f>
        <v>0</v>
      </c>
      <c r="AO528" s="620">
        <f>N528-BS!$D$129</f>
        <v>0</v>
      </c>
      <c r="AP528" s="622">
        <f>X528-BS!$E$129</f>
        <v>0</v>
      </c>
    </row>
    <row r="530" spans="1:42" ht="14.25" customHeight="1" x14ac:dyDescent="0.2">
      <c r="D530" s="590" t="s">
        <v>3242</v>
      </c>
    </row>
    <row r="532" spans="1:42" ht="14.25" customHeight="1" x14ac:dyDescent="0.2">
      <c r="D532" s="1718" t="s">
        <v>1399</v>
      </c>
      <c r="E532" s="1718"/>
      <c r="F532" s="1718"/>
      <c r="G532" s="1718"/>
      <c r="H532" s="1718"/>
      <c r="I532" s="1718"/>
      <c r="J532" s="1718"/>
      <c r="K532" s="1718"/>
      <c r="L532" s="1718"/>
      <c r="M532" s="1718"/>
      <c r="N532" s="1718"/>
      <c r="O532" s="1718"/>
      <c r="P532" s="1718"/>
      <c r="Q532" s="1718"/>
      <c r="R532" s="1718"/>
      <c r="S532" s="1718"/>
      <c r="T532" s="1718"/>
      <c r="U532" s="1718"/>
      <c r="V532" s="1718"/>
      <c r="W532" s="1718"/>
      <c r="X532" s="1718"/>
      <c r="Y532" s="1718"/>
      <c r="Z532" s="1718"/>
      <c r="AA532" s="1718"/>
      <c r="AB532" s="1718"/>
      <c r="AC532" s="1718"/>
      <c r="AD532" s="1718"/>
      <c r="AE532" s="1718"/>
      <c r="AF532" s="1718"/>
      <c r="AG532" s="1718"/>
    </row>
    <row r="533" spans="1:42" ht="14.25" customHeight="1" thickBot="1" x14ac:dyDescent="0.25"/>
    <row r="534" spans="1:42" ht="79.5" customHeight="1" thickBot="1" x14ac:dyDescent="0.25">
      <c r="A534" s="605" t="s">
        <v>1402</v>
      </c>
      <c r="C534" s="945"/>
      <c r="D534" s="1704" t="s">
        <v>131</v>
      </c>
      <c r="E534" s="1704"/>
      <c r="F534" s="1704"/>
      <c r="G534" s="1704"/>
      <c r="H534" s="1704"/>
      <c r="I534" s="1704"/>
      <c r="J534" s="1704"/>
      <c r="K534" s="1704" t="s">
        <v>246</v>
      </c>
      <c r="L534" s="1704"/>
      <c r="M534" s="1704"/>
      <c r="N534" s="1704" t="s">
        <v>477</v>
      </c>
      <c r="O534" s="1704"/>
      <c r="P534" s="1704"/>
      <c r="Q534" s="1704"/>
      <c r="R534" s="1704" t="s">
        <v>247</v>
      </c>
      <c r="S534" s="1704"/>
      <c r="T534" s="1704"/>
      <c r="U534" s="1704"/>
      <c r="V534" s="1873" t="s">
        <v>248</v>
      </c>
      <c r="W534" s="1874"/>
      <c r="X534" s="1874"/>
      <c r="Y534" s="1874"/>
      <c r="Z534" s="1873" t="s">
        <v>1762</v>
      </c>
      <c r="AA534" s="1874"/>
      <c r="AB534" s="1874"/>
      <c r="AC534" s="1875"/>
      <c r="AD534" s="1704" t="s">
        <v>249</v>
      </c>
      <c r="AE534" s="1704"/>
      <c r="AF534" s="1704"/>
      <c r="AG534" s="1704"/>
    </row>
    <row r="535" spans="1:42" ht="14.25" customHeight="1" thickBot="1" x14ac:dyDescent="0.25">
      <c r="C535" s="945"/>
      <c r="D535" s="1857" t="s">
        <v>1400</v>
      </c>
      <c r="E535" s="1857"/>
      <c r="F535" s="1857"/>
      <c r="G535" s="1857"/>
      <c r="H535" s="1857"/>
      <c r="I535" s="1857"/>
      <c r="J535" s="1857"/>
      <c r="K535" s="1857"/>
      <c r="L535" s="1857"/>
      <c r="M535" s="1857"/>
      <c r="N535" s="1857"/>
      <c r="O535" s="1857"/>
      <c r="P535" s="1857"/>
      <c r="Q535" s="1857"/>
      <c r="R535" s="1857"/>
      <c r="S535" s="1857"/>
      <c r="T535" s="1857"/>
      <c r="U535" s="1857"/>
      <c r="V535" s="1857"/>
      <c r="W535" s="1857"/>
      <c r="X535" s="1857"/>
      <c r="Y535" s="1857"/>
      <c r="Z535" s="1857"/>
      <c r="AA535" s="1857"/>
      <c r="AB535" s="1857"/>
      <c r="AC535" s="1857"/>
      <c r="AD535" s="1857"/>
      <c r="AE535" s="1857"/>
      <c r="AF535" s="1857"/>
      <c r="AG535" s="1857"/>
      <c r="AO535" s="375">
        <f>SUM(V536:Y536,V538:Y538)-BS!$D$155</f>
        <v>403575</v>
      </c>
      <c r="AP535" s="373">
        <f>SUM(AD536:AG536,AD538:AG538)-BS!$E$155</f>
        <v>403675</v>
      </c>
    </row>
    <row r="536" spans="1:42" ht="14.25" customHeight="1" thickBot="1" x14ac:dyDescent="0.25">
      <c r="C536" s="945"/>
      <c r="D536" s="1858" t="s">
        <v>3243</v>
      </c>
      <c r="E536" s="1848"/>
      <c r="F536" s="1848"/>
      <c r="G536" s="1848"/>
      <c r="H536" s="1848"/>
      <c r="I536" s="1848"/>
      <c r="J536" s="1859"/>
      <c r="K536" s="1858" t="s">
        <v>3167</v>
      </c>
      <c r="L536" s="1848"/>
      <c r="M536" s="1859"/>
      <c r="N536" s="1847">
        <v>2.5000000000000001E-2</v>
      </c>
      <c r="O536" s="1848"/>
      <c r="P536" s="1848"/>
      <c r="Q536" s="1849"/>
      <c r="R536" s="1850">
        <v>42369</v>
      </c>
      <c r="S536" s="1851"/>
      <c r="T536" s="1851"/>
      <c r="U536" s="1852"/>
      <c r="V536" s="1853">
        <v>403675</v>
      </c>
      <c r="W536" s="1854"/>
      <c r="X536" s="1854"/>
      <c r="Y536" s="1855"/>
      <c r="Z536" s="1853">
        <v>403675</v>
      </c>
      <c r="AA536" s="1854"/>
      <c r="AB536" s="1854"/>
      <c r="AC536" s="1855"/>
      <c r="AD536" s="1853">
        <v>403675</v>
      </c>
      <c r="AE536" s="1854"/>
      <c r="AF536" s="1854"/>
      <c r="AG536" s="1856"/>
      <c r="AO536" s="617"/>
      <c r="AP536" s="629"/>
    </row>
    <row r="537" spans="1:42" ht="14.25" customHeight="1" thickBot="1" x14ac:dyDescent="0.25">
      <c r="C537" s="945"/>
      <c r="D537" s="1857" t="s">
        <v>1401</v>
      </c>
      <c r="E537" s="1857"/>
      <c r="F537" s="1857"/>
      <c r="G537" s="1857"/>
      <c r="H537" s="1857"/>
      <c r="I537" s="1857"/>
      <c r="J537" s="1857"/>
      <c r="K537" s="1857"/>
      <c r="L537" s="1857"/>
      <c r="M537" s="1857"/>
      <c r="N537" s="1857"/>
      <c r="O537" s="1857"/>
      <c r="P537" s="1857"/>
      <c r="Q537" s="1857"/>
      <c r="R537" s="1857"/>
      <c r="S537" s="1857"/>
      <c r="T537" s="1857"/>
      <c r="U537" s="1857"/>
      <c r="V537" s="1857"/>
      <c r="W537" s="1857"/>
      <c r="X537" s="1857"/>
      <c r="Y537" s="1857"/>
      <c r="Z537" s="1857"/>
      <c r="AA537" s="1857"/>
      <c r="AB537" s="1857"/>
      <c r="AC537" s="1857"/>
      <c r="AD537" s="1857"/>
      <c r="AE537" s="1857"/>
      <c r="AF537" s="1857"/>
      <c r="AG537" s="1857"/>
      <c r="AO537" s="617"/>
      <c r="AP537" s="629"/>
    </row>
    <row r="538" spans="1:42" ht="37.5" customHeight="1" thickBot="1" x14ac:dyDescent="0.25">
      <c r="C538" s="945"/>
      <c r="D538" s="1819" t="s">
        <v>3244</v>
      </c>
      <c r="E538" s="1820"/>
      <c r="F538" s="1820"/>
      <c r="G538" s="1820"/>
      <c r="H538" s="1820"/>
      <c r="I538" s="1820"/>
      <c r="J538" s="1821"/>
      <c r="K538" s="1819" t="s">
        <v>3167</v>
      </c>
      <c r="L538" s="1820"/>
      <c r="M538" s="1821"/>
      <c r="N538" s="2036" t="s">
        <v>3271</v>
      </c>
      <c r="O538" s="2037"/>
      <c r="P538" s="2037"/>
      <c r="Q538" s="2038"/>
      <c r="R538" s="2039">
        <v>2015</v>
      </c>
      <c r="S538" s="2037"/>
      <c r="T538" s="2037"/>
      <c r="U538" s="2038"/>
      <c r="V538" s="2040">
        <v>235548</v>
      </c>
      <c r="W538" s="2041"/>
      <c r="X538" s="2041"/>
      <c r="Y538" s="2042"/>
      <c r="Z538" s="2040">
        <v>235648</v>
      </c>
      <c r="AA538" s="2041"/>
      <c r="AB538" s="2041"/>
      <c r="AC538" s="2042"/>
      <c r="AD538" s="2043">
        <v>0</v>
      </c>
      <c r="AE538" s="2044"/>
      <c r="AF538" s="2044"/>
      <c r="AG538" s="2045"/>
      <c r="AO538" s="642"/>
      <c r="AP538" s="643"/>
    </row>
    <row r="540" spans="1:42" ht="28.5" customHeight="1" x14ac:dyDescent="0.2">
      <c r="D540" s="1732" t="s">
        <v>3272</v>
      </c>
      <c r="E540" s="1732"/>
      <c r="F540" s="1732"/>
      <c r="G540" s="1732"/>
      <c r="H540" s="1732"/>
      <c r="I540" s="1732"/>
      <c r="J540" s="1732"/>
      <c r="K540" s="1732"/>
      <c r="L540" s="1732"/>
      <c r="M540" s="1732"/>
      <c r="N540" s="1732"/>
      <c r="O540" s="1732"/>
      <c r="P540" s="1732"/>
      <c r="Q540" s="1732"/>
      <c r="R540" s="1732"/>
      <c r="S540" s="1732"/>
      <c r="T540" s="1732"/>
      <c r="U540" s="1732"/>
      <c r="V540" s="1732"/>
      <c r="W540" s="1732"/>
      <c r="X540" s="1732"/>
      <c r="Y540" s="1732"/>
      <c r="Z540" s="1732"/>
      <c r="AA540" s="1732"/>
      <c r="AB540" s="1732"/>
      <c r="AC540" s="1732"/>
      <c r="AD540" s="1732"/>
      <c r="AE540" s="1732"/>
      <c r="AF540" s="1732"/>
      <c r="AG540" s="1732"/>
    </row>
    <row r="542" spans="1:42" ht="28.5" customHeight="1" x14ac:dyDescent="0.2">
      <c r="D542" s="1733" t="s">
        <v>3270</v>
      </c>
      <c r="E542" s="1831"/>
      <c r="F542" s="1831"/>
      <c r="G542" s="1831"/>
      <c r="H542" s="1831"/>
      <c r="I542" s="1831"/>
      <c r="J542" s="1831"/>
      <c r="K542" s="1831"/>
      <c r="L542" s="1831"/>
      <c r="M542" s="1831"/>
      <c r="N542" s="1831"/>
      <c r="O542" s="1831"/>
      <c r="P542" s="1831"/>
      <c r="Q542" s="1831"/>
      <c r="R542" s="1831"/>
      <c r="S542" s="1831"/>
      <c r="T542" s="1831"/>
      <c r="U542" s="1831"/>
      <c r="V542" s="1831"/>
      <c r="W542" s="1831"/>
      <c r="X542" s="1831"/>
      <c r="Y542" s="1831"/>
      <c r="Z542" s="1831"/>
      <c r="AA542" s="1831"/>
      <c r="AB542" s="1831"/>
      <c r="AC542" s="1831"/>
      <c r="AD542" s="1831"/>
      <c r="AE542" s="1831"/>
      <c r="AF542" s="1831"/>
      <c r="AG542" s="1831"/>
    </row>
    <row r="544" spans="1:42" ht="14.25" customHeight="1" x14ac:dyDescent="0.2">
      <c r="D544" s="1718" t="s">
        <v>1407</v>
      </c>
      <c r="E544" s="1718"/>
      <c r="F544" s="1718"/>
      <c r="G544" s="1718"/>
      <c r="H544" s="1718"/>
      <c r="I544" s="1718"/>
      <c r="J544" s="1718"/>
      <c r="K544" s="1718"/>
      <c r="L544" s="1718"/>
      <c r="M544" s="1718"/>
      <c r="N544" s="1718"/>
      <c r="O544" s="1718"/>
      <c r="P544" s="1718"/>
      <c r="Q544" s="1718"/>
      <c r="R544" s="1718"/>
      <c r="S544" s="1718"/>
      <c r="T544" s="1718"/>
      <c r="U544" s="1718"/>
      <c r="V544" s="1718"/>
      <c r="W544" s="1718"/>
      <c r="X544" s="1718"/>
      <c r="Y544" s="1718"/>
      <c r="Z544" s="1718"/>
      <c r="AA544" s="1718"/>
      <c r="AB544" s="1718"/>
      <c r="AC544" s="1718"/>
      <c r="AD544" s="1718"/>
      <c r="AE544" s="1718"/>
      <c r="AF544" s="1718"/>
      <c r="AG544" s="1718"/>
    </row>
    <row r="545" spans="1:42" ht="14.25" customHeight="1" x14ac:dyDescent="0.2">
      <c r="D545" s="638"/>
      <c r="E545" s="638"/>
      <c r="F545" s="638"/>
      <c r="G545" s="638"/>
      <c r="H545" s="638"/>
      <c r="I545" s="638"/>
      <c r="J545" s="638"/>
      <c r="K545" s="638"/>
      <c r="L545" s="638"/>
      <c r="M545" s="638"/>
      <c r="N545" s="638"/>
      <c r="O545" s="638"/>
      <c r="P545" s="638"/>
      <c r="Q545" s="638"/>
      <c r="R545" s="638"/>
      <c r="S545" s="638"/>
      <c r="T545" s="638"/>
      <c r="U545" s="638"/>
      <c r="V545" s="638"/>
      <c r="W545" s="638"/>
      <c r="X545" s="638"/>
      <c r="Y545" s="638"/>
      <c r="Z545" s="638"/>
      <c r="AA545" s="638"/>
      <c r="AB545" s="638"/>
      <c r="AC545" s="638"/>
      <c r="AD545" s="638"/>
      <c r="AE545" s="638"/>
      <c r="AF545" s="638"/>
      <c r="AG545" s="638"/>
    </row>
    <row r="546" spans="1:42" ht="14.25" customHeight="1" thickBot="1" x14ac:dyDescent="0.25">
      <c r="D546" s="1876" t="s">
        <v>1397</v>
      </c>
      <c r="E546" s="1876"/>
      <c r="F546" s="1876"/>
      <c r="G546" s="1876"/>
      <c r="H546" s="1876"/>
      <c r="I546" s="1876"/>
      <c r="J546" s="1876"/>
      <c r="K546" s="1818" t="s">
        <v>1408</v>
      </c>
      <c r="L546" s="1818"/>
      <c r="M546" s="1818"/>
      <c r="N546" s="1818"/>
      <c r="O546" s="1818"/>
      <c r="P546" s="1818"/>
      <c r="Q546" s="1818"/>
      <c r="R546" s="1818" t="s">
        <v>1400</v>
      </c>
      <c r="S546" s="1818"/>
      <c r="T546" s="1818"/>
      <c r="U546" s="1818"/>
      <c r="V546" s="1818"/>
      <c r="W546" s="1818"/>
      <c r="X546" s="1818"/>
      <c r="Y546" s="1818"/>
      <c r="Z546" s="1485" t="s">
        <v>1409</v>
      </c>
      <c r="AA546" s="1485"/>
      <c r="AB546" s="1485"/>
      <c r="AC546" s="1485"/>
      <c r="AD546" s="1485"/>
      <c r="AE546" s="1486"/>
      <c r="AF546" s="1486"/>
      <c r="AG546" s="1486"/>
    </row>
    <row r="547" spans="1:42" ht="14.25" customHeight="1" x14ac:dyDescent="0.2">
      <c r="D547" s="1846">
        <v>2015</v>
      </c>
      <c r="E547" s="1846"/>
      <c r="F547" s="1846"/>
      <c r="G547" s="1846"/>
      <c r="H547" s="1846"/>
      <c r="I547" s="1846"/>
      <c r="J547" s="1846"/>
      <c r="K547" s="1861">
        <v>0</v>
      </c>
      <c r="L547" s="1861"/>
      <c r="M547" s="1861"/>
      <c r="N547" s="1861"/>
      <c r="O547" s="1489"/>
      <c r="P547" s="1489"/>
      <c r="Q547" s="1489"/>
      <c r="R547" s="1860">
        <v>403675</v>
      </c>
      <c r="S547" s="1860"/>
      <c r="T547" s="1860"/>
      <c r="U547" s="1860"/>
      <c r="V547" s="1860"/>
      <c r="W547" s="1489"/>
      <c r="X547" s="1489"/>
      <c r="Y547" s="1489"/>
      <c r="Z547" s="1861">
        <v>0</v>
      </c>
      <c r="AA547" s="1861"/>
      <c r="AB547" s="1861"/>
      <c r="AC547" s="1861"/>
      <c r="AD547" s="1861"/>
      <c r="AE547" s="616"/>
      <c r="AF547" s="616"/>
      <c r="AG547" s="616"/>
    </row>
    <row r="548" spans="1:42" ht="14.25" customHeight="1" x14ac:dyDescent="0.2">
      <c r="D548" s="2082" t="s">
        <v>3245</v>
      </c>
      <c r="E548" s="2083"/>
      <c r="F548" s="2083"/>
      <c r="G548" s="2083"/>
      <c r="H548" s="2083"/>
      <c r="I548" s="2083"/>
      <c r="J548" s="2083"/>
      <c r="K548" s="1731">
        <v>0</v>
      </c>
      <c r="L548" s="1731"/>
      <c r="M548" s="1731"/>
      <c r="N548" s="1731"/>
      <c r="O548" s="1450"/>
      <c r="P548" s="1450"/>
      <c r="Q548" s="1450"/>
      <c r="R548" s="1731">
        <v>0</v>
      </c>
      <c r="S548" s="1731"/>
      <c r="T548" s="1731"/>
      <c r="U548" s="1731"/>
      <c r="V548" s="1731"/>
      <c r="W548" s="1450"/>
      <c r="X548" s="1450"/>
      <c r="Y548" s="1450"/>
      <c r="Z548" s="1730">
        <v>235648</v>
      </c>
      <c r="AA548" s="1731"/>
      <c r="AB548" s="1731"/>
      <c r="AC548" s="1731"/>
      <c r="AD548" s="1731"/>
      <c r="AE548" s="1450"/>
      <c r="AF548" s="1450"/>
      <c r="AG548" s="1450"/>
    </row>
    <row r="549" spans="1:42" ht="14.25" customHeight="1" x14ac:dyDescent="0.25">
      <c r="D549" s="655"/>
      <c r="E549"/>
      <c r="F549"/>
      <c r="G549"/>
    </row>
    <row r="550" spans="1:42" ht="14.25" customHeight="1" x14ac:dyDescent="0.2">
      <c r="D550" s="590" t="s">
        <v>3246</v>
      </c>
    </row>
    <row r="552" spans="1:42" ht="14.25" customHeight="1" x14ac:dyDescent="0.2">
      <c r="D552" s="1718" t="s">
        <v>1411</v>
      </c>
      <c r="E552" s="1718"/>
      <c r="F552" s="1718"/>
      <c r="G552" s="1718"/>
      <c r="H552" s="1718"/>
      <c r="I552" s="1718"/>
      <c r="J552" s="1718"/>
      <c r="K552" s="1718"/>
      <c r="L552" s="1718"/>
      <c r="M552" s="1718"/>
      <c r="N552" s="1718"/>
      <c r="O552" s="1718"/>
      <c r="P552" s="1718"/>
      <c r="Q552" s="1718"/>
      <c r="R552" s="1718"/>
      <c r="S552" s="1718"/>
      <c r="T552" s="1718"/>
      <c r="U552" s="1718"/>
      <c r="V552" s="1718"/>
      <c r="W552" s="1718"/>
      <c r="X552" s="1718"/>
      <c r="Y552" s="1718"/>
      <c r="Z552" s="1718"/>
      <c r="AA552" s="1718"/>
      <c r="AB552" s="1718"/>
      <c r="AC552" s="1718"/>
      <c r="AD552" s="1718"/>
      <c r="AE552" s="1718"/>
      <c r="AF552" s="1718"/>
      <c r="AG552" s="1718"/>
    </row>
    <row r="553" spans="1:42" ht="14.25" customHeight="1" thickBot="1" x14ac:dyDescent="0.25"/>
    <row r="554" spans="1:42" ht="27" customHeight="1" thickTop="1" thickBot="1" x14ac:dyDescent="0.25">
      <c r="A554" s="605">
        <v>31</v>
      </c>
      <c r="D554" s="1845" t="s">
        <v>131</v>
      </c>
      <c r="E554" s="1845"/>
      <c r="F554" s="1845"/>
      <c r="G554" s="1845"/>
      <c r="H554" s="1845"/>
      <c r="I554" s="1845"/>
      <c r="J554" s="1845"/>
      <c r="K554" s="1845"/>
      <c r="L554" s="1845"/>
      <c r="M554" s="1845"/>
      <c r="N554" s="1845" t="s">
        <v>2</v>
      </c>
      <c r="O554" s="1845"/>
      <c r="P554" s="1845"/>
      <c r="Q554" s="1845"/>
      <c r="R554" s="1845"/>
      <c r="S554" s="1845"/>
      <c r="T554" s="1845"/>
      <c r="U554" s="1845"/>
      <c r="V554" s="1845"/>
      <c r="W554" s="1845"/>
      <c r="X554" s="1845" t="s">
        <v>3</v>
      </c>
      <c r="Y554" s="1845"/>
      <c r="Z554" s="1845"/>
      <c r="AA554" s="1845"/>
      <c r="AB554" s="1845"/>
      <c r="AC554" s="1845"/>
      <c r="AD554" s="1845"/>
      <c r="AE554" s="1845"/>
      <c r="AF554" s="1845"/>
      <c r="AG554" s="1845"/>
      <c r="AL554" s="600" t="s">
        <v>2</v>
      </c>
      <c r="AM554" s="600" t="s">
        <v>3</v>
      </c>
      <c r="AO554" s="662" t="s">
        <v>2</v>
      </c>
      <c r="AP554" s="662" t="s">
        <v>3</v>
      </c>
    </row>
    <row r="555" spans="1:42" ht="27" customHeight="1" thickBot="1" x14ac:dyDescent="0.25">
      <c r="D555" s="1842" t="s">
        <v>1412</v>
      </c>
      <c r="E555" s="1842"/>
      <c r="F555" s="1842"/>
      <c r="G555" s="1842"/>
      <c r="H555" s="1842"/>
      <c r="I555" s="1842"/>
      <c r="J555" s="1842"/>
      <c r="K555" s="1842"/>
      <c r="L555" s="1842"/>
      <c r="M555" s="1842"/>
      <c r="N555" s="1843">
        <f>N556</f>
        <v>4693.3500000000004</v>
      </c>
      <c r="O555" s="1843"/>
      <c r="P555" s="1843"/>
      <c r="Q555" s="1843"/>
      <c r="R555" s="1843"/>
      <c r="S555" s="1843"/>
      <c r="T555" s="1843"/>
      <c r="U555" s="1843"/>
      <c r="V555" s="1843"/>
      <c r="W555" s="1843"/>
      <c r="X555" s="1843">
        <f>X556</f>
        <v>6290</v>
      </c>
      <c r="Y555" s="1843"/>
      <c r="Z555" s="1843"/>
      <c r="AA555" s="1843"/>
      <c r="AB555" s="1843"/>
      <c r="AC555" s="1843"/>
      <c r="AD555" s="1843"/>
      <c r="AE555" s="1843"/>
      <c r="AF555" s="1843"/>
      <c r="AG555" s="1843"/>
      <c r="AL555" s="631">
        <f>SUM(N556:W556)-N555</f>
        <v>0</v>
      </c>
      <c r="AM555" s="619">
        <f>SUM(X556:AG556)-X555</f>
        <v>0</v>
      </c>
      <c r="AO555" s="658">
        <f>N555-'BS old'!$D$138</f>
        <v>4693.3500000000004</v>
      </c>
      <c r="AP555" s="659">
        <f>X555-BS!$E$158</f>
        <v>0</v>
      </c>
    </row>
    <row r="556" spans="1:42" ht="25.5" customHeight="1" x14ac:dyDescent="0.2">
      <c r="D556" s="1839" t="s">
        <v>3168</v>
      </c>
      <c r="E556" s="1840"/>
      <c r="F556" s="1840"/>
      <c r="G556" s="1840"/>
      <c r="H556" s="1840"/>
      <c r="I556" s="1840"/>
      <c r="J556" s="1840"/>
      <c r="K556" s="1840"/>
      <c r="L556" s="1840"/>
      <c r="M556" s="1840"/>
      <c r="N556" s="1841">
        <v>4693.3500000000004</v>
      </c>
      <c r="O556" s="1841"/>
      <c r="P556" s="1841"/>
      <c r="Q556" s="1841"/>
      <c r="R556" s="1841"/>
      <c r="S556" s="1841"/>
      <c r="T556" s="1841"/>
      <c r="U556" s="1841"/>
      <c r="V556" s="1841"/>
      <c r="W556" s="1841"/>
      <c r="X556" s="1841">
        <v>6290</v>
      </c>
      <c r="Y556" s="1841"/>
      <c r="Z556" s="1841"/>
      <c r="AA556" s="1841"/>
      <c r="AB556" s="1841"/>
      <c r="AC556" s="1841"/>
      <c r="AD556" s="1841"/>
      <c r="AE556" s="1841"/>
      <c r="AF556" s="1841"/>
      <c r="AG556" s="1841"/>
      <c r="AL556" s="617"/>
      <c r="AM556" s="629"/>
      <c r="AO556" s="660"/>
      <c r="AP556" s="661"/>
    </row>
    <row r="558" spans="1:42" ht="14.25" customHeight="1" x14ac:dyDescent="0.2">
      <c r="D558" s="590" t="s">
        <v>3247</v>
      </c>
    </row>
    <row r="560" spans="1:42" ht="14.25" customHeight="1" x14ac:dyDescent="0.2">
      <c r="D560" s="1844" t="s">
        <v>3284</v>
      </c>
      <c r="E560" s="1844"/>
      <c r="F560" s="1844"/>
      <c r="G560" s="1844"/>
      <c r="H560" s="1844"/>
      <c r="I560" s="1844"/>
      <c r="J560" s="1844"/>
      <c r="K560" s="1844"/>
      <c r="L560" s="1844"/>
      <c r="M560" s="1844"/>
      <c r="N560" s="1844"/>
      <c r="O560" s="1844"/>
      <c r="P560" s="1844"/>
      <c r="Q560" s="1844"/>
      <c r="R560" s="1844"/>
      <c r="S560" s="1844"/>
      <c r="T560" s="1844"/>
      <c r="U560" s="1844"/>
      <c r="V560" s="1844"/>
      <c r="W560" s="1844"/>
      <c r="X560" s="1844"/>
      <c r="Y560" s="1844"/>
      <c r="Z560" s="1844"/>
      <c r="AA560" s="1844"/>
      <c r="AB560" s="1844"/>
      <c r="AC560" s="1844"/>
      <c r="AD560" s="1844"/>
      <c r="AE560" s="1844"/>
      <c r="AF560" s="1844"/>
      <c r="AG560" s="1844"/>
    </row>
    <row r="561" spans="1:33" ht="14.25" customHeight="1" x14ac:dyDescent="0.2">
      <c r="D561" s="1844"/>
      <c r="E561" s="1844"/>
      <c r="F561" s="1844"/>
      <c r="G561" s="1844"/>
      <c r="H561" s="1844"/>
      <c r="I561" s="1844"/>
      <c r="J561" s="1844"/>
      <c r="K561" s="1844"/>
      <c r="L561" s="1844"/>
      <c r="M561" s="1844"/>
      <c r="N561" s="1844"/>
      <c r="O561" s="1844"/>
      <c r="P561" s="1844"/>
      <c r="Q561" s="1844"/>
      <c r="R561" s="1844"/>
      <c r="S561" s="1844"/>
      <c r="T561" s="1844"/>
      <c r="U561" s="1844"/>
      <c r="V561" s="1844"/>
      <c r="W561" s="1844"/>
      <c r="X561" s="1844"/>
      <c r="Y561" s="1844"/>
      <c r="Z561" s="1844"/>
      <c r="AA561" s="1844"/>
      <c r="AB561" s="1844"/>
      <c r="AC561" s="1844"/>
      <c r="AD561" s="1844"/>
      <c r="AE561" s="1844"/>
      <c r="AF561" s="1844"/>
      <c r="AG561" s="1844"/>
    </row>
    <row r="562" spans="1:33" ht="14.25" customHeight="1" x14ac:dyDescent="0.2">
      <c r="D562" s="1844"/>
      <c r="E562" s="1844"/>
      <c r="F562" s="1844"/>
      <c r="G562" s="1844"/>
      <c r="H562" s="1844"/>
      <c r="I562" s="1844"/>
      <c r="J562" s="1844"/>
      <c r="K562" s="1844"/>
      <c r="L562" s="1844"/>
      <c r="M562" s="1844"/>
      <c r="N562" s="1844"/>
      <c r="O562" s="1844"/>
      <c r="P562" s="1844"/>
      <c r="Q562" s="1844"/>
      <c r="R562" s="1844"/>
      <c r="S562" s="1844"/>
      <c r="T562" s="1844"/>
      <c r="U562" s="1844"/>
      <c r="V562" s="1844"/>
      <c r="W562" s="1844"/>
      <c r="X562" s="1844"/>
      <c r="Y562" s="1844"/>
      <c r="Z562" s="1844"/>
      <c r="AA562" s="1844"/>
      <c r="AB562" s="1844"/>
      <c r="AC562" s="1844"/>
      <c r="AD562" s="1844"/>
      <c r="AE562" s="1844"/>
      <c r="AF562" s="1844"/>
      <c r="AG562" s="1844"/>
    </row>
    <row r="564" spans="1:33" ht="14.25" customHeight="1" x14ac:dyDescent="0.2">
      <c r="D564" s="590" t="s">
        <v>3248</v>
      </c>
    </row>
    <row r="566" spans="1:33" ht="14.25" customHeight="1" x14ac:dyDescent="0.2">
      <c r="D566" s="1724" t="s">
        <v>1418</v>
      </c>
      <c r="E566" s="1724"/>
      <c r="F566" s="1724"/>
      <c r="G566" s="1724"/>
      <c r="H566" s="1724"/>
      <c r="I566" s="1724"/>
      <c r="J566" s="1724"/>
      <c r="K566" s="1724"/>
      <c r="L566" s="1724"/>
      <c r="M566" s="1724"/>
      <c r="N566" s="1724"/>
      <c r="O566" s="1724"/>
      <c r="P566" s="1724"/>
      <c r="Q566" s="1724"/>
      <c r="R566" s="1724"/>
      <c r="S566" s="1724"/>
      <c r="T566" s="1724"/>
      <c r="U566" s="1724"/>
      <c r="V566" s="1724"/>
      <c r="W566" s="1724"/>
      <c r="X566" s="1724"/>
      <c r="Y566" s="1724"/>
      <c r="Z566" s="1724"/>
      <c r="AA566" s="1724"/>
      <c r="AB566" s="1724"/>
      <c r="AC566" s="1724"/>
      <c r="AD566" s="1724"/>
      <c r="AE566" s="1724"/>
      <c r="AF566" s="1724"/>
      <c r="AG566" s="1724"/>
    </row>
    <row r="568" spans="1:33" ht="14.25" customHeight="1" x14ac:dyDescent="0.2">
      <c r="D568" s="1725" t="s">
        <v>1419</v>
      </c>
      <c r="E568" s="1725"/>
      <c r="F568" s="1725"/>
      <c r="G568" s="1725"/>
      <c r="H568" s="1725"/>
      <c r="I568" s="1725"/>
      <c r="J568" s="1725"/>
      <c r="K568" s="1725"/>
      <c r="L568" s="1725"/>
      <c r="M568" s="1725"/>
      <c r="N568" s="1725"/>
      <c r="O568" s="1725"/>
      <c r="P568" s="1725"/>
      <c r="Q568" s="1725"/>
      <c r="R568" s="1725"/>
      <c r="S568" s="1725"/>
      <c r="T568" s="1725"/>
      <c r="U568" s="1725"/>
      <c r="V568" s="1725"/>
      <c r="W568" s="1725"/>
      <c r="X568" s="1725"/>
      <c r="Y568" s="1725"/>
      <c r="Z568" s="1725"/>
      <c r="AA568" s="1725"/>
      <c r="AB568" s="1725"/>
      <c r="AC568" s="1725"/>
      <c r="AD568" s="1725"/>
      <c r="AE568" s="1725"/>
      <c r="AF568" s="1725"/>
      <c r="AG568" s="1725"/>
    </row>
    <row r="569" spans="1:33" ht="14.25" customHeight="1" thickBot="1" x14ac:dyDescent="0.25"/>
    <row r="570" spans="1:33" ht="35.25" customHeight="1" thickBot="1" x14ac:dyDescent="0.25">
      <c r="A570" s="605">
        <v>35</v>
      </c>
      <c r="D570" s="1703" t="s">
        <v>275</v>
      </c>
      <c r="E570" s="1703"/>
      <c r="F570" s="1703"/>
      <c r="G570" s="1703"/>
      <c r="H570" s="1703"/>
      <c r="I570" s="1703"/>
      <c r="J570" s="1704" t="s">
        <v>276</v>
      </c>
      <c r="K570" s="1704"/>
      <c r="L570" s="1704"/>
      <c r="M570" s="1704"/>
      <c r="N570" s="1704"/>
      <c r="O570" s="1704"/>
      <c r="P570" s="1704"/>
      <c r="Q570" s="1704"/>
      <c r="R570" s="1704" t="s">
        <v>277</v>
      </c>
      <c r="S570" s="1704"/>
      <c r="T570" s="1704"/>
      <c r="U570" s="1704"/>
      <c r="V570" s="1704"/>
      <c r="W570" s="1704"/>
      <c r="X570" s="1704"/>
      <c r="Y570" s="1704"/>
      <c r="Z570" s="1704" t="s">
        <v>278</v>
      </c>
      <c r="AA570" s="1704"/>
      <c r="AB570" s="1704"/>
      <c r="AC570" s="1704"/>
      <c r="AD570" s="1704"/>
      <c r="AE570" s="1704"/>
      <c r="AF570" s="1704"/>
      <c r="AG570" s="1704"/>
    </row>
    <row r="571" spans="1:33" ht="49.5" customHeight="1" thickBot="1" x14ac:dyDescent="0.25">
      <c r="D571" s="1703"/>
      <c r="E571" s="1703"/>
      <c r="F571" s="1703"/>
      <c r="G571" s="1703"/>
      <c r="H571" s="1703"/>
      <c r="I571" s="1703"/>
      <c r="J571" s="1704" t="s">
        <v>2</v>
      </c>
      <c r="K571" s="1704"/>
      <c r="L571" s="1704"/>
      <c r="M571" s="1704"/>
      <c r="N571" s="1704" t="s">
        <v>484</v>
      </c>
      <c r="O571" s="1704"/>
      <c r="P571" s="1704"/>
      <c r="Q571" s="1704"/>
      <c r="R571" s="1704" t="s">
        <v>2</v>
      </c>
      <c r="S571" s="1704"/>
      <c r="T571" s="1704"/>
      <c r="U571" s="1704"/>
      <c r="V571" s="1704" t="s">
        <v>484</v>
      </c>
      <c r="W571" s="1704"/>
      <c r="X571" s="1704"/>
      <c r="Y571" s="1704"/>
      <c r="Z571" s="1704" t="s">
        <v>2</v>
      </c>
      <c r="AA571" s="1704"/>
      <c r="AB571" s="1704"/>
      <c r="AC571" s="1704"/>
      <c r="AD571" s="1704" t="s">
        <v>484</v>
      </c>
      <c r="AE571" s="1704"/>
      <c r="AF571" s="1704"/>
      <c r="AG571" s="1704"/>
    </row>
    <row r="572" spans="1:33" ht="14.25" customHeight="1" x14ac:dyDescent="0.2">
      <c r="D572" s="1801" t="s">
        <v>3249</v>
      </c>
      <c r="E572" s="1802"/>
      <c r="F572" s="1802"/>
      <c r="G572" s="1802"/>
      <c r="H572" s="1802"/>
      <c r="I572" s="1802"/>
      <c r="J572" s="1797">
        <v>1395959</v>
      </c>
      <c r="K572" s="1797"/>
      <c r="L572" s="1797"/>
      <c r="M572" s="1797"/>
      <c r="N572" s="1797">
        <v>1661485</v>
      </c>
      <c r="O572" s="1797"/>
      <c r="P572" s="1797"/>
      <c r="Q572" s="1797"/>
      <c r="R572" s="1722">
        <v>276547</v>
      </c>
      <c r="S572" s="1722"/>
      <c r="T572" s="1722"/>
      <c r="U572" s="1722"/>
      <c r="V572" s="1722">
        <v>282852</v>
      </c>
      <c r="W572" s="1722"/>
      <c r="X572" s="1722"/>
      <c r="Y572" s="1722"/>
      <c r="Z572" s="1722">
        <v>70099</v>
      </c>
      <c r="AA572" s="1722"/>
      <c r="AB572" s="1722"/>
      <c r="AC572" s="1722"/>
      <c r="AD572" s="1722">
        <v>98241</v>
      </c>
      <c r="AE572" s="1722"/>
      <c r="AF572" s="1722"/>
      <c r="AG572" s="1722"/>
    </row>
    <row r="573" spans="1:33" ht="14.25" customHeight="1" thickBot="1" x14ac:dyDescent="0.25">
      <c r="D573" s="1806" t="s">
        <v>14</v>
      </c>
      <c r="E573" s="1807"/>
      <c r="F573" s="1807"/>
      <c r="G573" s="1807"/>
      <c r="H573" s="1807"/>
      <c r="I573" s="1808"/>
      <c r="J573" s="1723">
        <f>SUM(J572:M572)</f>
        <v>1395959</v>
      </c>
      <c r="K573" s="1723"/>
      <c r="L573" s="1723"/>
      <c r="M573" s="1723"/>
      <c r="N573" s="1723">
        <f>SUM(N572:Q572)</f>
        <v>1661485</v>
      </c>
      <c r="O573" s="1723"/>
      <c r="P573" s="1723"/>
      <c r="Q573" s="1723"/>
      <c r="R573" s="1723">
        <f>SUM(R572:U572)</f>
        <v>276547</v>
      </c>
      <c r="S573" s="1723"/>
      <c r="T573" s="1723"/>
      <c r="U573" s="1723"/>
      <c r="V573" s="1723">
        <f>SUM(V572:Y572)</f>
        <v>282852</v>
      </c>
      <c r="W573" s="1723"/>
      <c r="X573" s="1723"/>
      <c r="Y573" s="1723"/>
      <c r="Z573" s="1723">
        <f>SUM(Z572:AC572)</f>
        <v>70099</v>
      </c>
      <c r="AA573" s="1723"/>
      <c r="AB573" s="1723"/>
      <c r="AC573" s="1723"/>
      <c r="AD573" s="1723">
        <f>SUM(AD572:AG572)</f>
        <v>98241</v>
      </c>
      <c r="AE573" s="1723"/>
      <c r="AF573" s="1723"/>
      <c r="AG573" s="1723"/>
    </row>
    <row r="575" spans="1:33" ht="14.25" customHeight="1" x14ac:dyDescent="0.2">
      <c r="D575" s="1724" t="s">
        <v>1771</v>
      </c>
      <c r="E575" s="1724"/>
      <c r="F575" s="1724"/>
      <c r="G575" s="1724"/>
      <c r="H575" s="1724"/>
      <c r="I575" s="1724"/>
      <c r="J575" s="1724"/>
      <c r="K575" s="1724"/>
      <c r="L575" s="1724"/>
      <c r="M575" s="1724"/>
      <c r="N575" s="1724"/>
      <c r="O575" s="1724"/>
      <c r="P575" s="1724"/>
      <c r="Q575" s="1724"/>
      <c r="R575" s="1724"/>
      <c r="S575" s="1724"/>
      <c r="T575" s="1724"/>
      <c r="U575" s="1724"/>
      <c r="V575" s="1724"/>
      <c r="W575" s="1724"/>
      <c r="X575" s="1724"/>
      <c r="Y575" s="1724"/>
      <c r="Z575" s="1724"/>
      <c r="AA575" s="1724"/>
      <c r="AB575" s="1724"/>
      <c r="AC575" s="1724"/>
      <c r="AD575" s="1724"/>
      <c r="AE575" s="1724"/>
      <c r="AF575" s="1724"/>
      <c r="AG575" s="1724"/>
    </row>
    <row r="577" spans="1:42" ht="14.25" customHeight="1" x14ac:dyDescent="0.2">
      <c r="D577" s="1733" t="s">
        <v>1420</v>
      </c>
      <c r="E577" s="1831"/>
      <c r="F577" s="1831"/>
      <c r="G577" s="1831"/>
      <c r="H577" s="1831"/>
      <c r="I577" s="1831"/>
      <c r="J577" s="1831"/>
      <c r="K577" s="1831"/>
      <c r="L577" s="1831"/>
      <c r="M577" s="1831"/>
      <c r="N577" s="1831"/>
      <c r="O577" s="1831"/>
      <c r="P577" s="1831"/>
      <c r="Q577" s="1831"/>
      <c r="R577" s="1831"/>
      <c r="S577" s="1831"/>
      <c r="T577" s="1831"/>
      <c r="U577" s="1831"/>
      <c r="V577" s="1831"/>
      <c r="W577" s="1831"/>
      <c r="X577" s="1831"/>
      <c r="Y577" s="1831"/>
      <c r="Z577" s="1831"/>
      <c r="AA577" s="1831"/>
      <c r="AB577" s="1831"/>
      <c r="AC577" s="1831"/>
      <c r="AD577" s="1831"/>
      <c r="AE577" s="1831"/>
      <c r="AF577" s="1831"/>
      <c r="AG577" s="1831"/>
    </row>
    <row r="578" spans="1:42" ht="14.25" customHeight="1" thickBot="1" x14ac:dyDescent="0.25">
      <c r="D578" s="1831"/>
      <c r="E578" s="1831"/>
      <c r="F578" s="1831"/>
      <c r="G578" s="1831"/>
      <c r="H578" s="1831"/>
      <c r="I578" s="1831"/>
      <c r="J578" s="1831"/>
      <c r="K578" s="1831"/>
      <c r="L578" s="1831"/>
      <c r="M578" s="1831"/>
      <c r="N578" s="1831"/>
      <c r="O578" s="1831"/>
      <c r="P578" s="1831"/>
      <c r="Q578" s="1831"/>
      <c r="R578" s="1831"/>
      <c r="S578" s="1831"/>
      <c r="T578" s="1831"/>
      <c r="U578" s="1831"/>
      <c r="V578" s="1831"/>
      <c r="W578" s="1831"/>
      <c r="X578" s="1831"/>
      <c r="Y578" s="1831"/>
      <c r="Z578" s="1831"/>
      <c r="AA578" s="1831"/>
      <c r="AB578" s="1831"/>
      <c r="AC578" s="1831"/>
      <c r="AD578" s="1831"/>
      <c r="AE578" s="1831"/>
      <c r="AF578" s="1831"/>
      <c r="AG578" s="1831"/>
    </row>
    <row r="579" spans="1:42" ht="14.25" customHeight="1" thickBot="1" x14ac:dyDescent="0.25">
      <c r="A579" s="605">
        <v>37</v>
      </c>
      <c r="D579" s="1825" t="s">
        <v>131</v>
      </c>
      <c r="E579" s="1826"/>
      <c r="F579" s="1826"/>
      <c r="G579" s="1826"/>
      <c r="H579" s="1826"/>
      <c r="I579" s="1826"/>
      <c r="J579" s="1826"/>
      <c r="K579" s="1826"/>
      <c r="L579" s="1826"/>
      <c r="M579" s="1827"/>
      <c r="N579" s="1767" t="s">
        <v>2</v>
      </c>
      <c r="O579" s="1768"/>
      <c r="P579" s="1768"/>
      <c r="Q579" s="1768"/>
      <c r="R579" s="1768"/>
      <c r="S579" s="1768"/>
      <c r="T579" s="1768"/>
      <c r="U579" s="1768"/>
      <c r="V579" s="1768"/>
      <c r="W579" s="1768"/>
      <c r="X579" s="1767" t="s">
        <v>3</v>
      </c>
      <c r="Y579" s="1768"/>
      <c r="Z579" s="1768"/>
      <c r="AA579" s="1768"/>
      <c r="AB579" s="1768"/>
      <c r="AC579" s="1768"/>
      <c r="AD579" s="1768"/>
      <c r="AE579" s="1768"/>
      <c r="AF579" s="1768"/>
      <c r="AG579" s="1769"/>
    </row>
    <row r="580" spans="1:42" ht="14.25" customHeight="1" thickBot="1" x14ac:dyDescent="0.25">
      <c r="D580" s="1825"/>
      <c r="E580" s="1826"/>
      <c r="F580" s="1826"/>
      <c r="G580" s="1826"/>
      <c r="H580" s="1826"/>
      <c r="I580" s="1826"/>
      <c r="J580" s="1826"/>
      <c r="K580" s="1826"/>
      <c r="L580" s="1826"/>
      <c r="M580" s="1827"/>
      <c r="N580" s="1770"/>
      <c r="O580" s="1771"/>
      <c r="P580" s="1771"/>
      <c r="Q580" s="1771"/>
      <c r="R580" s="1771"/>
      <c r="S580" s="1771"/>
      <c r="T580" s="1771"/>
      <c r="U580" s="1771"/>
      <c r="V580" s="1771"/>
      <c r="W580" s="1771"/>
      <c r="X580" s="1770"/>
      <c r="Y580" s="1771"/>
      <c r="Z580" s="1771"/>
      <c r="AA580" s="1771"/>
      <c r="AB580" s="1771"/>
      <c r="AC580" s="1771"/>
      <c r="AD580" s="1771"/>
      <c r="AE580" s="1771"/>
      <c r="AF580" s="1771"/>
      <c r="AG580" s="1772"/>
      <c r="AO580" s="675" t="s">
        <v>2</v>
      </c>
      <c r="AP580" s="676" t="s">
        <v>3</v>
      </c>
    </row>
    <row r="581" spans="1:42" s="597" customFormat="1" ht="27" customHeight="1" x14ac:dyDescent="0.2">
      <c r="A581" s="641"/>
      <c r="D581" s="1832" t="s">
        <v>487</v>
      </c>
      <c r="E581" s="1833"/>
      <c r="F581" s="1833"/>
      <c r="G581" s="1833"/>
      <c r="H581" s="1833"/>
      <c r="I581" s="1833"/>
      <c r="J581" s="1833"/>
      <c r="K581" s="1833"/>
      <c r="L581" s="1833"/>
      <c r="M581" s="1834"/>
      <c r="N581" s="1803">
        <f>N582</f>
        <v>39679</v>
      </c>
      <c r="O581" s="1803"/>
      <c r="P581" s="1803"/>
      <c r="Q581" s="1803"/>
      <c r="R581" s="1803"/>
      <c r="S581" s="1803"/>
      <c r="T581" s="1803"/>
      <c r="U581" s="1803"/>
      <c r="V581" s="1803"/>
      <c r="W581" s="1803"/>
      <c r="X581" s="1803">
        <f>X582</f>
        <v>41278</v>
      </c>
      <c r="Y581" s="1803"/>
      <c r="Z581" s="1803"/>
      <c r="AA581" s="1803"/>
      <c r="AB581" s="1803"/>
      <c r="AC581" s="1803"/>
      <c r="AD581" s="1803"/>
      <c r="AE581" s="1803"/>
      <c r="AF581" s="1803"/>
      <c r="AG581" s="1803"/>
      <c r="AO581" s="677"/>
      <c r="AP581" s="678"/>
    </row>
    <row r="582" spans="1:42" s="597" customFormat="1" ht="27" customHeight="1" x14ac:dyDescent="0.2">
      <c r="A582" s="641"/>
      <c r="D582" s="1804" t="s">
        <v>3169</v>
      </c>
      <c r="E582" s="1715"/>
      <c r="F582" s="1715"/>
      <c r="G582" s="1715"/>
      <c r="H582" s="1715"/>
      <c r="I582" s="1715"/>
      <c r="J582" s="1715"/>
      <c r="K582" s="1715"/>
      <c r="L582" s="1715"/>
      <c r="M582" s="1715"/>
      <c r="N582" s="1805">
        <v>39679</v>
      </c>
      <c r="O582" s="1805"/>
      <c r="P582" s="1805"/>
      <c r="Q582" s="1805"/>
      <c r="R582" s="1805"/>
      <c r="S582" s="1805"/>
      <c r="T582" s="1805"/>
      <c r="U582" s="1805"/>
      <c r="V582" s="1805"/>
      <c r="W582" s="1805"/>
      <c r="X582" s="1805">
        <v>41278</v>
      </c>
      <c r="Y582" s="1805"/>
      <c r="Z582" s="1805"/>
      <c r="AA582" s="1805"/>
      <c r="AB582" s="1805"/>
      <c r="AC582" s="1805"/>
      <c r="AD582" s="1805"/>
      <c r="AE582" s="1805"/>
      <c r="AF582" s="1805"/>
      <c r="AG582" s="1805"/>
      <c r="AO582" s="677"/>
      <c r="AP582" s="678"/>
    </row>
    <row r="583" spans="1:42" s="597" customFormat="1" ht="27" customHeight="1" x14ac:dyDescent="0.2">
      <c r="A583" s="641"/>
      <c r="D583" s="1800" t="s">
        <v>290</v>
      </c>
      <c r="E583" s="1800"/>
      <c r="F583" s="1800"/>
      <c r="G583" s="1800"/>
      <c r="H583" s="1800"/>
      <c r="I583" s="1800"/>
      <c r="J583" s="1800"/>
      <c r="K583" s="1800"/>
      <c r="L583" s="1800"/>
      <c r="M583" s="1800"/>
      <c r="N583" s="1798">
        <v>5164</v>
      </c>
      <c r="O583" s="1798"/>
      <c r="P583" s="1798"/>
      <c r="Q583" s="1798"/>
      <c r="R583" s="1798"/>
      <c r="S583" s="1798"/>
      <c r="T583" s="1798"/>
      <c r="U583" s="1798"/>
      <c r="V583" s="1798"/>
      <c r="W583" s="1798"/>
      <c r="X583" s="1798">
        <v>21564</v>
      </c>
      <c r="Y583" s="1798"/>
      <c r="Z583" s="1798"/>
      <c r="AA583" s="1798"/>
      <c r="AB583" s="1798"/>
      <c r="AC583" s="1798"/>
      <c r="AD583" s="1798"/>
      <c r="AE583" s="1798"/>
      <c r="AF583" s="1798"/>
      <c r="AG583" s="1798"/>
      <c r="AO583" s="677"/>
      <c r="AP583" s="678"/>
    </row>
    <row r="584" spans="1:42" s="597" customFormat="1" ht="27" customHeight="1" x14ac:dyDescent="0.2">
      <c r="A584" s="641"/>
      <c r="D584" s="1804" t="s">
        <v>3282</v>
      </c>
      <c r="E584" s="1715"/>
      <c r="F584" s="1715"/>
      <c r="G584" s="1715"/>
      <c r="H584" s="1715"/>
      <c r="I584" s="1715"/>
      <c r="J584" s="1715"/>
      <c r="K584" s="1715"/>
      <c r="L584" s="1715"/>
      <c r="M584" s="1715"/>
      <c r="N584" s="1702">
        <v>1701</v>
      </c>
      <c r="O584" s="1702"/>
      <c r="P584" s="1702"/>
      <c r="Q584" s="1702"/>
      <c r="R584" s="1702"/>
      <c r="S584" s="1702"/>
      <c r="T584" s="1702"/>
      <c r="U584" s="1702"/>
      <c r="V584" s="1702"/>
      <c r="W584" s="1702"/>
      <c r="X584" s="1702">
        <v>0</v>
      </c>
      <c r="Y584" s="1702"/>
      <c r="Z584" s="1702"/>
      <c r="AA584" s="1702"/>
      <c r="AB584" s="1702"/>
      <c r="AC584" s="1702"/>
      <c r="AD584" s="1702"/>
      <c r="AE584" s="1702"/>
      <c r="AF584" s="1702"/>
      <c r="AG584" s="1702"/>
      <c r="AO584" s="677"/>
      <c r="AP584" s="678"/>
    </row>
    <row r="585" spans="1:42" s="597" customFormat="1" ht="27" customHeight="1" x14ac:dyDescent="0.2">
      <c r="A585" s="641"/>
      <c r="D585" s="1804" t="s">
        <v>3281</v>
      </c>
      <c r="E585" s="1715"/>
      <c r="F585" s="1715"/>
      <c r="G585" s="1715"/>
      <c r="H585" s="1715"/>
      <c r="I585" s="1715"/>
      <c r="J585" s="1715"/>
      <c r="K585" s="1715"/>
      <c r="L585" s="1715"/>
      <c r="M585" s="1715"/>
      <c r="N585" s="1702">
        <v>1339</v>
      </c>
      <c r="O585" s="1702"/>
      <c r="P585" s="1702"/>
      <c r="Q585" s="1702"/>
      <c r="R585" s="1702"/>
      <c r="S585" s="1702"/>
      <c r="T585" s="1702"/>
      <c r="U585" s="1702"/>
      <c r="V585" s="1702"/>
      <c r="W585" s="1702"/>
      <c r="X585" s="1702">
        <v>210</v>
      </c>
      <c r="Y585" s="1702"/>
      <c r="Z585" s="1702"/>
      <c r="AA585" s="1702"/>
      <c r="AB585" s="1702"/>
      <c r="AC585" s="1702"/>
      <c r="AD585" s="1702"/>
      <c r="AE585" s="1702"/>
      <c r="AF585" s="1702"/>
      <c r="AG585" s="1702"/>
      <c r="AO585" s="677"/>
      <c r="AP585" s="678"/>
    </row>
    <row r="586" spans="1:42" s="597" customFormat="1" ht="27" customHeight="1" x14ac:dyDescent="0.2">
      <c r="A586" s="641"/>
      <c r="D586" s="1804" t="s">
        <v>3170</v>
      </c>
      <c r="E586" s="1715"/>
      <c r="F586" s="1715"/>
      <c r="G586" s="1715"/>
      <c r="H586" s="1715"/>
      <c r="I586" s="1715"/>
      <c r="J586" s="1715"/>
      <c r="K586" s="1715"/>
      <c r="L586" s="1715"/>
      <c r="M586" s="1715"/>
      <c r="N586" s="1798"/>
      <c r="O586" s="1798"/>
      <c r="P586" s="1798"/>
      <c r="Q586" s="1798"/>
      <c r="R586" s="1798"/>
      <c r="S586" s="1798"/>
      <c r="T586" s="1798"/>
      <c r="U586" s="1798"/>
      <c r="V586" s="1798"/>
      <c r="W586" s="1798"/>
      <c r="X586" s="1799">
        <v>18416</v>
      </c>
      <c r="Y586" s="1799"/>
      <c r="Z586" s="1799"/>
      <c r="AA586" s="1799"/>
      <c r="AB586" s="1799"/>
      <c r="AC586" s="1799"/>
      <c r="AD586" s="1799"/>
      <c r="AE586" s="1799"/>
      <c r="AF586" s="1799"/>
      <c r="AG586" s="1799"/>
      <c r="AO586" s="677"/>
      <c r="AP586" s="678"/>
    </row>
    <row r="587" spans="1:42" s="597" customFormat="1" ht="27" customHeight="1" x14ac:dyDescent="0.2">
      <c r="A587" s="641"/>
      <c r="D587" s="1804" t="s">
        <v>3268</v>
      </c>
      <c r="E587" s="1715"/>
      <c r="F587" s="1715"/>
      <c r="G587" s="1715"/>
      <c r="H587" s="1715"/>
      <c r="I587" s="1715"/>
      <c r="J587" s="1715"/>
      <c r="K587" s="1715"/>
      <c r="L587" s="1715"/>
      <c r="M587" s="1715"/>
      <c r="N587" s="1799">
        <f>N583-N584-N585</f>
        <v>2124</v>
      </c>
      <c r="O587" s="1799"/>
      <c r="P587" s="1799"/>
      <c r="Q587" s="1799"/>
      <c r="R587" s="1799"/>
      <c r="S587" s="1799"/>
      <c r="T587" s="1799"/>
      <c r="U587" s="1799"/>
      <c r="V587" s="1799"/>
      <c r="W587" s="1799"/>
      <c r="X587" s="1799">
        <f>X583-X585-X586</f>
        <v>2938</v>
      </c>
      <c r="Y587" s="1799"/>
      <c r="Z587" s="1799"/>
      <c r="AA587" s="1799"/>
      <c r="AB587" s="1799"/>
      <c r="AC587" s="1799"/>
      <c r="AD587" s="1799"/>
      <c r="AE587" s="1799"/>
      <c r="AF587" s="1799"/>
      <c r="AG587" s="1799"/>
      <c r="AO587" s="677"/>
      <c r="AP587" s="678"/>
    </row>
    <row r="588" spans="1:42" s="597" customFormat="1" ht="27" customHeight="1" x14ac:dyDescent="0.2">
      <c r="A588" s="641"/>
      <c r="D588" s="1800" t="s">
        <v>291</v>
      </c>
      <c r="E588" s="1800"/>
      <c r="F588" s="1800"/>
      <c r="G588" s="1800"/>
      <c r="H588" s="1800"/>
      <c r="I588" s="1800"/>
      <c r="J588" s="1800"/>
      <c r="K588" s="1800"/>
      <c r="L588" s="1800"/>
      <c r="M588" s="1800"/>
      <c r="N588" s="1721">
        <v>0</v>
      </c>
      <c r="O588" s="1721"/>
      <c r="P588" s="1721"/>
      <c r="Q588" s="1721"/>
      <c r="R588" s="1721"/>
      <c r="S588" s="1721"/>
      <c r="T588" s="1721"/>
      <c r="U588" s="1721"/>
      <c r="V588" s="1721"/>
      <c r="W588" s="1721"/>
      <c r="X588" s="1721">
        <v>0</v>
      </c>
      <c r="Y588" s="1721"/>
      <c r="Z588" s="1721"/>
      <c r="AA588" s="1721"/>
      <c r="AB588" s="1721"/>
      <c r="AC588" s="1721"/>
      <c r="AD588" s="1721"/>
      <c r="AE588" s="1721"/>
      <c r="AF588" s="1721"/>
      <c r="AG588" s="1721"/>
      <c r="AO588" s="631">
        <f>N588-SUM('P&amp;L'!$D$38,'P&amp;L'!$D$40,'P&amp;L'!$D$41,'P&amp;L'!$D$42,'P&amp;L'!$D$43,'P&amp;L'!$D$51,'P&amp;L'!$D$47,'P&amp;L'!$D$50,'P&amp;L'!$D$52)</f>
        <v>0</v>
      </c>
      <c r="AP588" s="619">
        <f>X588-SUM('P&amp;L'!$E$38,'P&amp;L'!$E$40,'P&amp;L'!$E$41,'P&amp;L'!$E$42,'P&amp;L'!$E$43,'P&amp;L'!$E$51,'P&amp;L'!$E$47,'P&amp;L'!$E$50,'P&amp;L'!$E$52)</f>
        <v>0</v>
      </c>
    </row>
    <row r="589" spans="1:42" s="597" customFormat="1" ht="27" customHeight="1" x14ac:dyDescent="0.2">
      <c r="A589" s="641"/>
      <c r="D589" s="1815" t="s">
        <v>292</v>
      </c>
      <c r="E589" s="1815"/>
      <c r="F589" s="1815"/>
      <c r="G589" s="1815"/>
      <c r="H589" s="1815"/>
      <c r="I589" s="1815"/>
      <c r="J589" s="1815"/>
      <c r="K589" s="1815"/>
      <c r="L589" s="1815"/>
      <c r="M589" s="1815"/>
      <c r="N589" s="1805">
        <v>0</v>
      </c>
      <c r="O589" s="1805"/>
      <c r="P589" s="1805"/>
      <c r="Q589" s="1805"/>
      <c r="R589" s="1805"/>
      <c r="S589" s="1805"/>
      <c r="T589" s="1805"/>
      <c r="U589" s="1805"/>
      <c r="V589" s="1805"/>
      <c r="W589" s="1805"/>
      <c r="X589" s="1805">
        <v>0</v>
      </c>
      <c r="Y589" s="1805"/>
      <c r="Z589" s="1805"/>
      <c r="AA589" s="1805"/>
      <c r="AB589" s="1805"/>
      <c r="AC589" s="1805"/>
      <c r="AD589" s="1805"/>
      <c r="AE589" s="1805"/>
      <c r="AF589" s="1805"/>
      <c r="AG589" s="1805"/>
      <c r="AO589" s="631">
        <f>N589-'P&amp;L'!$D$50</f>
        <v>0</v>
      </c>
      <c r="AP589" s="619">
        <f>X589-'P&amp;L'!$E$50</f>
        <v>0</v>
      </c>
    </row>
    <row r="590" spans="1:42" s="597" customFormat="1" ht="27" customHeight="1" thickBot="1" x14ac:dyDescent="0.25">
      <c r="A590" s="641"/>
      <c r="D590" s="1814" t="s">
        <v>293</v>
      </c>
      <c r="E590" s="1814"/>
      <c r="F590" s="1814"/>
      <c r="G590" s="1814"/>
      <c r="H590" s="1814"/>
      <c r="I590" s="1814"/>
      <c r="J590" s="1814"/>
      <c r="K590" s="1814"/>
      <c r="L590" s="1814"/>
      <c r="M590" s="1814"/>
      <c r="N590" s="1816">
        <v>0</v>
      </c>
      <c r="O590" s="1816"/>
      <c r="P590" s="1816"/>
      <c r="Q590" s="1816"/>
      <c r="R590" s="1816"/>
      <c r="S590" s="1816"/>
      <c r="T590" s="1816"/>
      <c r="U590" s="1816"/>
      <c r="V590" s="1816"/>
      <c r="W590" s="1816"/>
      <c r="X590" s="1816">
        <v>0</v>
      </c>
      <c r="Y590" s="1816"/>
      <c r="Z590" s="1816"/>
      <c r="AA590" s="1816"/>
      <c r="AB590" s="1816"/>
      <c r="AC590" s="1816"/>
      <c r="AD590" s="1816"/>
      <c r="AE590" s="1816"/>
      <c r="AF590" s="1816"/>
      <c r="AG590" s="1816"/>
      <c r="AO590" s="617"/>
      <c r="AP590" s="629"/>
    </row>
    <row r="591" spans="1:42" ht="14.25" customHeight="1" x14ac:dyDescent="0.2">
      <c r="D591" s="674"/>
      <c r="E591" s="674"/>
      <c r="F591" s="674"/>
      <c r="G591" s="674"/>
      <c r="H591" s="674"/>
      <c r="I591" s="674"/>
      <c r="J591" s="674"/>
      <c r="K591" s="674"/>
      <c r="L591" s="674"/>
      <c r="M591" s="674"/>
    </row>
    <row r="592" spans="1:42" ht="14.25" customHeight="1" x14ac:dyDescent="0.2">
      <c r="D592" s="674"/>
      <c r="E592" s="674"/>
      <c r="F592" s="674"/>
      <c r="G592" s="674"/>
      <c r="H592" s="674"/>
      <c r="I592" s="674"/>
      <c r="J592" s="674"/>
      <c r="K592" s="674"/>
      <c r="L592" s="674"/>
      <c r="M592" s="674"/>
    </row>
    <row r="593" spans="1:42" ht="14.25" customHeight="1" x14ac:dyDescent="0.2">
      <c r="D593" s="1725" t="s">
        <v>1421</v>
      </c>
      <c r="E593" s="1725"/>
      <c r="F593" s="1725"/>
      <c r="G593" s="1725"/>
      <c r="H593" s="1725"/>
      <c r="I593" s="1725"/>
      <c r="J593" s="1725"/>
      <c r="K593" s="1725"/>
      <c r="L593" s="1725"/>
      <c r="M593" s="1725"/>
      <c r="N593" s="1725"/>
      <c r="O593" s="1725"/>
      <c r="P593" s="1725"/>
      <c r="Q593" s="1725"/>
      <c r="R593" s="1725"/>
      <c r="S593" s="1725"/>
      <c r="T593" s="1725"/>
      <c r="U593" s="1725"/>
      <c r="V593" s="1725"/>
      <c r="W593" s="1725"/>
      <c r="X593" s="1725"/>
      <c r="Y593" s="1725"/>
      <c r="Z593" s="1725"/>
      <c r="AA593" s="1725"/>
      <c r="AB593" s="1725"/>
      <c r="AC593" s="1725"/>
      <c r="AD593" s="1725"/>
      <c r="AE593" s="1725"/>
      <c r="AF593" s="1725"/>
      <c r="AG593" s="1725"/>
    </row>
    <row r="594" spans="1:42" ht="14.25" customHeight="1" thickBot="1" x14ac:dyDescent="0.25">
      <c r="D594" s="674"/>
      <c r="E594" s="674"/>
      <c r="F594" s="674"/>
      <c r="G594" s="674"/>
      <c r="H594" s="674"/>
      <c r="I594" s="674"/>
      <c r="J594" s="674"/>
      <c r="K594" s="674"/>
      <c r="L594" s="674"/>
      <c r="M594" s="674"/>
    </row>
    <row r="595" spans="1:42" ht="14.25" customHeight="1" thickBot="1" x14ac:dyDescent="0.25">
      <c r="A595" s="605">
        <v>38</v>
      </c>
      <c r="D595" s="1825" t="s">
        <v>131</v>
      </c>
      <c r="E595" s="1826"/>
      <c r="F595" s="1826"/>
      <c r="G595" s="1826"/>
      <c r="H595" s="1826"/>
      <c r="I595" s="1826"/>
      <c r="J595" s="1826"/>
      <c r="K595" s="1826"/>
      <c r="L595" s="1826"/>
      <c r="M595" s="1827"/>
      <c r="N595" s="1767" t="s">
        <v>2</v>
      </c>
      <c r="O595" s="1768"/>
      <c r="P595" s="1768"/>
      <c r="Q595" s="1768"/>
      <c r="R595" s="1768"/>
      <c r="S595" s="1768"/>
      <c r="T595" s="1768"/>
      <c r="U595" s="1768"/>
      <c r="V595" s="1768"/>
      <c r="W595" s="1768"/>
      <c r="X595" s="1767" t="s">
        <v>3</v>
      </c>
      <c r="Y595" s="1768"/>
      <c r="Z595" s="1768"/>
      <c r="AA595" s="1768"/>
      <c r="AB595" s="1768"/>
      <c r="AC595" s="1768"/>
      <c r="AD595" s="1768"/>
      <c r="AE595" s="1768"/>
      <c r="AF595" s="1768"/>
      <c r="AG595" s="1769"/>
    </row>
    <row r="596" spans="1:42" ht="14.25" customHeight="1" thickTop="1" thickBot="1" x14ac:dyDescent="0.25">
      <c r="D596" s="1825"/>
      <c r="E596" s="1826"/>
      <c r="F596" s="1826"/>
      <c r="G596" s="1826"/>
      <c r="H596" s="1826"/>
      <c r="I596" s="1826"/>
      <c r="J596" s="1826"/>
      <c r="K596" s="1826"/>
      <c r="L596" s="1826"/>
      <c r="M596" s="1827"/>
      <c r="N596" s="1770"/>
      <c r="O596" s="1771"/>
      <c r="P596" s="1771"/>
      <c r="Q596" s="1771"/>
      <c r="R596" s="1771"/>
      <c r="S596" s="1771"/>
      <c r="T596" s="1771"/>
      <c r="U596" s="1771"/>
      <c r="V596" s="1771"/>
      <c r="W596" s="1771"/>
      <c r="X596" s="1770"/>
      <c r="Y596" s="1771"/>
      <c r="Z596" s="1771"/>
      <c r="AA596" s="1771"/>
      <c r="AB596" s="1771"/>
      <c r="AC596" s="1771"/>
      <c r="AD596" s="1771"/>
      <c r="AE596" s="1771"/>
      <c r="AF596" s="1771"/>
      <c r="AG596" s="1772"/>
      <c r="AL596" s="665" t="s">
        <v>2</v>
      </c>
      <c r="AM596" s="666" t="s">
        <v>3</v>
      </c>
      <c r="AO596" s="665" t="s">
        <v>2</v>
      </c>
      <c r="AP596" s="666" t="s">
        <v>3</v>
      </c>
    </row>
    <row r="597" spans="1:42" ht="26.25" customHeight="1" x14ac:dyDescent="0.2">
      <c r="D597" s="1809" t="s">
        <v>298</v>
      </c>
      <c r="E597" s="1810"/>
      <c r="F597" s="1810"/>
      <c r="G597" s="1810"/>
      <c r="H597" s="1810"/>
      <c r="I597" s="1810"/>
      <c r="J597" s="1810"/>
      <c r="K597" s="1810"/>
      <c r="L597" s="1810"/>
      <c r="M597" s="1811"/>
      <c r="N597" s="1805">
        <v>276547</v>
      </c>
      <c r="O597" s="1805"/>
      <c r="P597" s="1805"/>
      <c r="Q597" s="1805"/>
      <c r="R597" s="1805"/>
      <c r="S597" s="1805"/>
      <c r="T597" s="1805"/>
      <c r="U597" s="1805"/>
      <c r="V597" s="1805"/>
      <c r="W597" s="1805"/>
      <c r="X597" s="1805">
        <v>282852</v>
      </c>
      <c r="Y597" s="1805"/>
      <c r="Z597" s="1805"/>
      <c r="AA597" s="1805"/>
      <c r="AB597" s="1805"/>
      <c r="AC597" s="1805"/>
      <c r="AD597" s="1805"/>
      <c r="AE597" s="1805"/>
      <c r="AF597" s="1805"/>
      <c r="AG597" s="1805"/>
      <c r="AL597" s="365"/>
      <c r="AM597" s="364"/>
      <c r="AO597" s="631">
        <f>N597-'P&amp;L'!$D$13</f>
        <v>-0.35999999998603016</v>
      </c>
      <c r="AP597" s="619">
        <f>X597-'P&amp;L'!$E$13</f>
        <v>-3.0000000027939677E-2</v>
      </c>
    </row>
    <row r="598" spans="1:42" ht="26.25" customHeight="1" x14ac:dyDescent="0.2">
      <c r="D598" s="1809" t="s">
        <v>299</v>
      </c>
      <c r="E598" s="1810"/>
      <c r="F598" s="1810"/>
      <c r="G598" s="1810"/>
      <c r="H598" s="1810"/>
      <c r="I598" s="1810"/>
      <c r="J598" s="1810"/>
      <c r="K598" s="1810"/>
      <c r="L598" s="1810"/>
      <c r="M598" s="1811"/>
      <c r="N598" s="1805">
        <v>1395960</v>
      </c>
      <c r="O598" s="1805"/>
      <c r="P598" s="1805"/>
      <c r="Q598" s="1805"/>
      <c r="R598" s="1805"/>
      <c r="S598" s="1805"/>
      <c r="T598" s="1805"/>
      <c r="U598" s="1805"/>
      <c r="V598" s="1805"/>
      <c r="W598" s="1805"/>
      <c r="X598" s="1805">
        <v>1661486</v>
      </c>
      <c r="Y598" s="1805"/>
      <c r="Z598" s="1805"/>
      <c r="AA598" s="1805"/>
      <c r="AB598" s="1805"/>
      <c r="AC598" s="1805"/>
      <c r="AD598" s="1805"/>
      <c r="AE598" s="1805"/>
      <c r="AF598" s="1805"/>
      <c r="AG598" s="1805"/>
      <c r="AL598" s="365"/>
      <c r="AM598" s="364"/>
      <c r="AO598" s="631">
        <f>N598-'P&amp;L'!$D$11</f>
        <v>0.13999999989755452</v>
      </c>
      <c r="AP598" s="619">
        <f>X598-'P&amp;L'!$E$11</f>
        <v>0.41999999992549419</v>
      </c>
    </row>
    <row r="599" spans="1:42" ht="26.25" customHeight="1" x14ac:dyDescent="0.2">
      <c r="D599" s="1809" t="s">
        <v>302</v>
      </c>
      <c r="E599" s="1810"/>
      <c r="F599" s="1810"/>
      <c r="G599" s="1810"/>
      <c r="H599" s="1810"/>
      <c r="I599" s="1810"/>
      <c r="J599" s="1810"/>
      <c r="K599" s="1810"/>
      <c r="L599" s="1810"/>
      <c r="M599" s="1811"/>
      <c r="N599" s="1812">
        <v>70100</v>
      </c>
      <c r="O599" s="1812"/>
      <c r="P599" s="1812"/>
      <c r="Q599" s="1812"/>
      <c r="R599" s="1812"/>
      <c r="S599" s="1812"/>
      <c r="T599" s="1812"/>
      <c r="U599" s="1812"/>
      <c r="V599" s="1812"/>
      <c r="W599" s="1812"/>
      <c r="X599" s="1812">
        <v>98241</v>
      </c>
      <c r="Y599" s="1812"/>
      <c r="Z599" s="1812"/>
      <c r="AA599" s="1812"/>
      <c r="AB599" s="1812"/>
      <c r="AC599" s="1812"/>
      <c r="AD599" s="1812"/>
      <c r="AE599" s="1812"/>
      <c r="AF599" s="1812"/>
      <c r="AG599" s="1812"/>
      <c r="AL599" s="365"/>
      <c r="AM599" s="364"/>
      <c r="AO599" s="677"/>
      <c r="AP599" s="678"/>
    </row>
    <row r="600" spans="1:42" ht="26.25" customHeight="1" thickBot="1" x14ac:dyDescent="0.25">
      <c r="D600" s="1828" t="s">
        <v>303</v>
      </c>
      <c r="E600" s="1829"/>
      <c r="F600" s="1829"/>
      <c r="G600" s="1829"/>
      <c r="H600" s="1829"/>
      <c r="I600" s="1829"/>
      <c r="J600" s="1829"/>
      <c r="K600" s="1829"/>
      <c r="L600" s="1829"/>
      <c r="M600" s="1830"/>
      <c r="N600" s="1813">
        <f>SUM(N597:W599)</f>
        <v>1742607</v>
      </c>
      <c r="O600" s="1813"/>
      <c r="P600" s="1813"/>
      <c r="Q600" s="1813"/>
      <c r="R600" s="1813"/>
      <c r="S600" s="1813"/>
      <c r="T600" s="1813"/>
      <c r="U600" s="1813"/>
      <c r="V600" s="1813"/>
      <c r="W600" s="1813"/>
      <c r="X600" s="1813">
        <f>SUM(X597:AG599)</f>
        <v>2042579</v>
      </c>
      <c r="Y600" s="1813"/>
      <c r="Z600" s="1813"/>
      <c r="AA600" s="1813"/>
      <c r="AB600" s="1813"/>
      <c r="AC600" s="1813"/>
      <c r="AD600" s="1813"/>
      <c r="AE600" s="1813"/>
      <c r="AF600" s="1813"/>
      <c r="AG600" s="1813"/>
      <c r="AL600" s="679">
        <f>SUM(N597:W599)-N600</f>
        <v>0</v>
      </c>
      <c r="AM600" s="650">
        <f>SUM(X597:AG599)-X600</f>
        <v>0</v>
      </c>
      <c r="AO600" s="807">
        <f>N600-'P&amp;L'!D3</f>
        <v>1742607</v>
      </c>
      <c r="AP600" s="808">
        <f>X600-'P&amp;L'!E3</f>
        <v>2042579</v>
      </c>
    </row>
    <row r="602" spans="1:42" ht="14.25" customHeight="1" x14ac:dyDescent="0.2">
      <c r="D602" s="1724" t="s">
        <v>1422</v>
      </c>
      <c r="E602" s="1724"/>
      <c r="F602" s="1724"/>
      <c r="G602" s="1724"/>
      <c r="H602" s="1724"/>
      <c r="I602" s="1724"/>
      <c r="J602" s="1724"/>
      <c r="K602" s="1724"/>
      <c r="L602" s="1724"/>
      <c r="M602" s="1724"/>
      <c r="N602" s="1724"/>
      <c r="O602" s="1724"/>
      <c r="P602" s="1724"/>
      <c r="Q602" s="1724"/>
      <c r="R602" s="1724"/>
      <c r="S602" s="1724"/>
      <c r="T602" s="1724"/>
      <c r="U602" s="1724"/>
      <c r="V602" s="1724"/>
      <c r="W602" s="1724"/>
      <c r="X602" s="1724"/>
      <c r="Y602" s="1724"/>
      <c r="Z602" s="1724"/>
      <c r="AA602" s="1724"/>
      <c r="AB602" s="1724"/>
      <c r="AC602" s="1724"/>
      <c r="AD602" s="1724"/>
      <c r="AE602" s="1724"/>
      <c r="AF602" s="1724"/>
      <c r="AG602" s="1724"/>
    </row>
    <row r="604" spans="1:42" ht="14.25" customHeight="1" x14ac:dyDescent="0.2">
      <c r="D604" s="1725" t="s">
        <v>1423</v>
      </c>
      <c r="E604" s="1725"/>
      <c r="F604" s="1725"/>
      <c r="G604" s="1725"/>
      <c r="H604" s="1725"/>
      <c r="I604" s="1725"/>
      <c r="J604" s="1725"/>
      <c r="K604" s="1725"/>
      <c r="L604" s="1725"/>
      <c r="M604" s="1725"/>
      <c r="N604" s="1725"/>
      <c r="O604" s="1725"/>
      <c r="P604" s="1725"/>
      <c r="Q604" s="1725"/>
      <c r="R604" s="1725"/>
      <c r="S604" s="1725"/>
      <c r="T604" s="1725"/>
      <c r="U604" s="1725"/>
      <c r="V604" s="1725"/>
      <c r="W604" s="1725"/>
      <c r="X604" s="1725"/>
      <c r="Y604" s="1725"/>
      <c r="Z604" s="1725"/>
      <c r="AA604" s="1725"/>
      <c r="AB604" s="1725"/>
      <c r="AC604" s="1725"/>
      <c r="AD604" s="1725"/>
      <c r="AE604" s="1725"/>
      <c r="AF604" s="1725"/>
      <c r="AG604" s="1725"/>
    </row>
    <row r="605" spans="1:42" ht="14.25" customHeight="1" thickBot="1" x14ac:dyDescent="0.25"/>
    <row r="606" spans="1:42" ht="14.25" customHeight="1" thickBot="1" x14ac:dyDescent="0.25">
      <c r="A606" s="605">
        <v>39</v>
      </c>
      <c r="D606" s="1976" t="s">
        <v>131</v>
      </c>
      <c r="E606" s="1977"/>
      <c r="F606" s="1977"/>
      <c r="G606" s="1977"/>
      <c r="H606" s="1977"/>
      <c r="I606" s="1977"/>
      <c r="J606" s="1977"/>
      <c r="K606" s="1977"/>
      <c r="L606" s="1977"/>
      <c r="M606" s="1978"/>
      <c r="N606" s="1767" t="s">
        <v>2</v>
      </c>
      <c r="O606" s="1768"/>
      <c r="P606" s="1768"/>
      <c r="Q606" s="1768"/>
      <c r="R606" s="1768"/>
      <c r="S606" s="1768"/>
      <c r="T606" s="1768"/>
      <c r="U606" s="1768"/>
      <c r="V606" s="1768"/>
      <c r="W606" s="1768"/>
      <c r="X606" s="1767" t="s">
        <v>3</v>
      </c>
      <c r="Y606" s="1768"/>
      <c r="Z606" s="1768"/>
      <c r="AA606" s="1768"/>
      <c r="AB606" s="1768"/>
      <c r="AC606" s="1768"/>
      <c r="AD606" s="1768"/>
      <c r="AE606" s="1768"/>
      <c r="AF606" s="1768"/>
      <c r="AG606" s="1769"/>
    </row>
    <row r="607" spans="1:42" ht="14.25" customHeight="1" thickTop="1" thickBot="1" x14ac:dyDescent="0.25">
      <c r="D607" s="1979"/>
      <c r="E607" s="1980"/>
      <c r="F607" s="1980"/>
      <c r="G607" s="1980"/>
      <c r="H607" s="1980"/>
      <c r="I607" s="1980"/>
      <c r="J607" s="1980"/>
      <c r="K607" s="1980"/>
      <c r="L607" s="1980"/>
      <c r="M607" s="1981"/>
      <c r="N607" s="1770"/>
      <c r="O607" s="1771"/>
      <c r="P607" s="1771"/>
      <c r="Q607" s="1771"/>
      <c r="R607" s="1771"/>
      <c r="S607" s="1771"/>
      <c r="T607" s="1771"/>
      <c r="U607" s="1771"/>
      <c r="V607" s="1771"/>
      <c r="W607" s="1771"/>
      <c r="X607" s="1770"/>
      <c r="Y607" s="1771"/>
      <c r="Z607" s="1771"/>
      <c r="AA607" s="1771"/>
      <c r="AB607" s="1771"/>
      <c r="AC607" s="1771"/>
      <c r="AD607" s="1771"/>
      <c r="AE607" s="1771"/>
      <c r="AF607" s="1771"/>
      <c r="AG607" s="1772"/>
      <c r="AL607" s="667" t="s">
        <v>2</v>
      </c>
      <c r="AM607" s="671" t="s">
        <v>3</v>
      </c>
      <c r="AO607" s="667" t="s">
        <v>2</v>
      </c>
      <c r="AP607" s="671" t="s">
        <v>3</v>
      </c>
    </row>
    <row r="608" spans="1:42" s="20" customFormat="1" ht="29.25" customHeight="1" x14ac:dyDescent="0.2">
      <c r="A608" s="669"/>
      <c r="D608" s="1788" t="s">
        <v>305</v>
      </c>
      <c r="E608" s="1789"/>
      <c r="F608" s="1789"/>
      <c r="G608" s="1789"/>
      <c r="H608" s="1789"/>
      <c r="I608" s="1789"/>
      <c r="J608" s="1789"/>
      <c r="K608" s="1789"/>
      <c r="L608" s="1789"/>
      <c r="M608" s="1790"/>
      <c r="N608" s="1798">
        <v>58491</v>
      </c>
      <c r="O608" s="1798"/>
      <c r="P608" s="1798"/>
      <c r="Q608" s="1798"/>
      <c r="R608" s="1798"/>
      <c r="S608" s="1798"/>
      <c r="T608" s="1798"/>
      <c r="U608" s="1798"/>
      <c r="V608" s="1798"/>
      <c r="W608" s="1798"/>
      <c r="X608" s="1721">
        <v>59845</v>
      </c>
      <c r="Y608" s="1721"/>
      <c r="Z608" s="1721"/>
      <c r="AA608" s="1721"/>
      <c r="AB608" s="1721"/>
      <c r="AC608" s="1721"/>
      <c r="AD608" s="1721"/>
      <c r="AE608" s="1721"/>
      <c r="AF608" s="1721"/>
      <c r="AG608" s="1721"/>
      <c r="AL608" s="640">
        <f>SUM(N609:N614)-N608</f>
        <v>0</v>
      </c>
      <c r="AM608" s="625">
        <f>SUM(X609:X614)-X608</f>
        <v>0</v>
      </c>
      <c r="AO608" s="640">
        <f>N608-'P&amp;L'!$D$22</f>
        <v>-940.4800000000032</v>
      </c>
      <c r="AP608" s="625">
        <f>X608-'P&amp;L'!$E$22</f>
        <v>-0.37999999999738066</v>
      </c>
    </row>
    <row r="609" spans="1:42" s="20" customFormat="1" ht="29.25" customHeight="1" x14ac:dyDescent="0.2">
      <c r="A609" s="669"/>
      <c r="D609" s="1809" t="s">
        <v>1769</v>
      </c>
      <c r="E609" s="1810"/>
      <c r="F609" s="1810"/>
      <c r="G609" s="1810"/>
      <c r="H609" s="1810"/>
      <c r="I609" s="1810"/>
      <c r="J609" s="1810"/>
      <c r="K609" s="1810"/>
      <c r="L609" s="1810"/>
      <c r="M609" s="1811"/>
      <c r="N609" s="1805">
        <v>3000</v>
      </c>
      <c r="O609" s="1805"/>
      <c r="P609" s="1805"/>
      <c r="Q609" s="1805"/>
      <c r="R609" s="1805"/>
      <c r="S609" s="1805"/>
      <c r="T609" s="1805"/>
      <c r="U609" s="1805"/>
      <c r="V609" s="1805"/>
      <c r="W609" s="1805"/>
      <c r="X609" s="1805">
        <v>3000</v>
      </c>
      <c r="Y609" s="1805"/>
      <c r="Z609" s="1805"/>
      <c r="AA609" s="1805"/>
      <c r="AB609" s="1805"/>
      <c r="AC609" s="1805"/>
      <c r="AD609" s="1805"/>
      <c r="AE609" s="1805"/>
      <c r="AF609" s="1805"/>
      <c r="AG609" s="1805"/>
      <c r="AL609" s="631"/>
      <c r="AM609" s="619"/>
      <c r="AO609" s="631"/>
      <c r="AP609" s="619"/>
    </row>
    <row r="610" spans="1:42" s="20" customFormat="1" ht="29.25" customHeight="1" x14ac:dyDescent="0.2">
      <c r="A610" s="669"/>
      <c r="D610" s="2029" t="s">
        <v>3171</v>
      </c>
      <c r="E610" s="1810"/>
      <c r="F610" s="1810"/>
      <c r="G610" s="1810"/>
      <c r="H610" s="1810"/>
      <c r="I610" s="1810"/>
      <c r="J610" s="1810"/>
      <c r="K610" s="1810"/>
      <c r="L610" s="1810"/>
      <c r="M610" s="1811"/>
      <c r="N610" s="1955">
        <v>25353</v>
      </c>
      <c r="O610" s="1956"/>
      <c r="P610" s="1956"/>
      <c r="Q610" s="1956"/>
      <c r="R610" s="1956"/>
      <c r="S610" s="1956"/>
      <c r="T610" s="1956"/>
      <c r="U610" s="1956"/>
      <c r="V610" s="1956"/>
      <c r="W610" s="1957"/>
      <c r="X610" s="1955">
        <v>26267</v>
      </c>
      <c r="Y610" s="1956"/>
      <c r="Z610" s="1956"/>
      <c r="AA610" s="1956"/>
      <c r="AB610" s="1956"/>
      <c r="AC610" s="1956"/>
      <c r="AD610" s="1956"/>
      <c r="AE610" s="1956"/>
      <c r="AF610" s="1956"/>
      <c r="AG610" s="1957"/>
      <c r="AL610" s="617"/>
      <c r="AM610" s="619"/>
      <c r="AO610" s="682"/>
      <c r="AP610" s="683"/>
    </row>
    <row r="611" spans="1:42" s="20" customFormat="1" ht="29.25" customHeight="1" x14ac:dyDescent="0.2">
      <c r="A611" s="669"/>
      <c r="D611" s="2029" t="s">
        <v>3172</v>
      </c>
      <c r="E611" s="1810"/>
      <c r="F611" s="1810"/>
      <c r="G611" s="1810"/>
      <c r="H611" s="1810"/>
      <c r="I611" s="1810"/>
      <c r="J611" s="1810"/>
      <c r="K611" s="1810"/>
      <c r="L611" s="1810"/>
      <c r="M611" s="1811"/>
      <c r="N611" s="2030">
        <v>8611</v>
      </c>
      <c r="O611" s="2031"/>
      <c r="P611" s="2031"/>
      <c r="Q611" s="2031"/>
      <c r="R611" s="2031"/>
      <c r="S611" s="2031"/>
      <c r="T611" s="2031"/>
      <c r="U611" s="2031"/>
      <c r="V611" s="2031"/>
      <c r="W611" s="2032"/>
      <c r="X611" s="2030">
        <v>10772</v>
      </c>
      <c r="Y611" s="2031"/>
      <c r="Z611" s="2031"/>
      <c r="AA611" s="2031"/>
      <c r="AB611" s="2031"/>
      <c r="AC611" s="2031"/>
      <c r="AD611" s="2031"/>
      <c r="AE611" s="2031"/>
      <c r="AF611" s="2031"/>
      <c r="AG611" s="2032"/>
      <c r="AL611" s="617"/>
      <c r="AM611" s="619"/>
      <c r="AO611" s="684"/>
      <c r="AP611" s="685"/>
    </row>
    <row r="612" spans="1:42" s="20" customFormat="1" ht="29.25" customHeight="1" x14ac:dyDescent="0.2">
      <c r="A612" s="669"/>
      <c r="D612" s="2029" t="s">
        <v>3173</v>
      </c>
      <c r="E612" s="1810"/>
      <c r="F612" s="1810"/>
      <c r="G612" s="1810"/>
      <c r="H612" s="1810"/>
      <c r="I612" s="1810"/>
      <c r="J612" s="1810"/>
      <c r="K612" s="1810"/>
      <c r="L612" s="1810"/>
      <c r="M612" s="1811"/>
      <c r="N612" s="2033">
        <v>6924</v>
      </c>
      <c r="O612" s="2034"/>
      <c r="P612" s="2034"/>
      <c r="Q612" s="2034"/>
      <c r="R612" s="2034"/>
      <c r="S612" s="2034"/>
      <c r="T612" s="2034"/>
      <c r="U612" s="2034"/>
      <c r="V612" s="2034"/>
      <c r="W612" s="2035"/>
      <c r="X612" s="2033">
        <v>6611</v>
      </c>
      <c r="Y612" s="2034"/>
      <c r="Z612" s="2034"/>
      <c r="AA612" s="2034"/>
      <c r="AB612" s="2034"/>
      <c r="AC612" s="2034"/>
      <c r="AD612" s="2034"/>
      <c r="AE612" s="2034"/>
      <c r="AF612" s="2034"/>
      <c r="AG612" s="2035"/>
      <c r="AL612" s="617"/>
      <c r="AM612" s="619"/>
      <c r="AO612" s="682"/>
      <c r="AP612" s="683"/>
    </row>
    <row r="613" spans="1:42" s="20" customFormat="1" ht="29.25" customHeight="1" x14ac:dyDescent="0.2">
      <c r="A613" s="669"/>
      <c r="D613" s="2029" t="s">
        <v>3174</v>
      </c>
      <c r="E613" s="1810"/>
      <c r="F613" s="1810"/>
      <c r="G613" s="1810"/>
      <c r="H613" s="1810"/>
      <c r="I613" s="1810"/>
      <c r="J613" s="1810"/>
      <c r="K613" s="1810"/>
      <c r="L613" s="1810"/>
      <c r="M613" s="1811"/>
      <c r="N613" s="2033">
        <v>4863</v>
      </c>
      <c r="O613" s="2034"/>
      <c r="P613" s="2034"/>
      <c r="Q613" s="2034"/>
      <c r="R613" s="2034"/>
      <c r="S613" s="2034"/>
      <c r="T613" s="2034"/>
      <c r="U613" s="2034"/>
      <c r="V613" s="2034"/>
      <c r="W613" s="2035"/>
      <c r="X613" s="2033">
        <v>3651</v>
      </c>
      <c r="Y613" s="2034"/>
      <c r="Z613" s="2034"/>
      <c r="AA613" s="2034"/>
      <c r="AB613" s="2034"/>
      <c r="AC613" s="2034"/>
      <c r="AD613" s="2034"/>
      <c r="AE613" s="2034"/>
      <c r="AF613" s="2034"/>
      <c r="AG613" s="2035"/>
      <c r="AL613" s="617"/>
      <c r="AM613" s="619"/>
      <c r="AO613" s="684"/>
      <c r="AP613" s="685"/>
    </row>
    <row r="614" spans="1:42" s="20" customFormat="1" ht="29.25" customHeight="1" x14ac:dyDescent="0.2">
      <c r="A614" s="669"/>
      <c r="D614" s="2029" t="s">
        <v>3175</v>
      </c>
      <c r="E614" s="1810"/>
      <c r="F614" s="1810"/>
      <c r="G614" s="1810"/>
      <c r="H614" s="1810"/>
      <c r="I614" s="1810"/>
      <c r="J614" s="1810"/>
      <c r="K614" s="1810"/>
      <c r="L614" s="1810"/>
      <c r="M614" s="1811"/>
      <c r="N614" s="2033">
        <f>N608-N609-N610-N611-N612-N613</f>
        <v>9740</v>
      </c>
      <c r="O614" s="2034"/>
      <c r="P614" s="2034"/>
      <c r="Q614" s="2034"/>
      <c r="R614" s="2034"/>
      <c r="S614" s="2034"/>
      <c r="T614" s="2034"/>
      <c r="U614" s="2034"/>
      <c r="V614" s="2034"/>
      <c r="W614" s="2035"/>
      <c r="X614" s="2033">
        <v>9544</v>
      </c>
      <c r="Y614" s="2034"/>
      <c r="Z614" s="2034"/>
      <c r="AA614" s="2034"/>
      <c r="AB614" s="2034"/>
      <c r="AC614" s="2034"/>
      <c r="AD614" s="2034"/>
      <c r="AE614" s="2034"/>
      <c r="AF614" s="2034"/>
      <c r="AG614" s="2035"/>
      <c r="AL614" s="631"/>
      <c r="AM614" s="619"/>
      <c r="AO614" s="684"/>
      <c r="AP614" s="685"/>
    </row>
    <row r="615" spans="1:42" s="20" customFormat="1" ht="29.25" customHeight="1" x14ac:dyDescent="0.2">
      <c r="A615" s="669"/>
      <c r="D615" s="1800" t="s">
        <v>313</v>
      </c>
      <c r="E615" s="1800"/>
      <c r="F615" s="1800"/>
      <c r="G615" s="1800"/>
      <c r="H615" s="1800"/>
      <c r="I615" s="1800"/>
      <c r="J615" s="1800"/>
      <c r="K615" s="1800"/>
      <c r="L615" s="1800"/>
      <c r="M615" s="1800"/>
      <c r="N615" s="1798">
        <f>'IS-SK Statutory '!G15-N608</f>
        <v>1784134.49</v>
      </c>
      <c r="O615" s="1798"/>
      <c r="P615" s="1798"/>
      <c r="Q615" s="1798"/>
      <c r="R615" s="1798"/>
      <c r="S615" s="1798"/>
      <c r="T615" s="1798"/>
      <c r="U615" s="1798"/>
      <c r="V615" s="1798"/>
      <c r="W615" s="1798"/>
      <c r="X615" s="1798">
        <f>'IS-SK Statutory '!H15-'Notes- SK Template'!X608:AG608</f>
        <v>2112109.13</v>
      </c>
      <c r="Y615" s="1798"/>
      <c r="Z615" s="1798"/>
      <c r="AA615" s="1798"/>
      <c r="AB615" s="1798"/>
      <c r="AC615" s="1798"/>
      <c r="AD615" s="1798"/>
      <c r="AE615" s="1798"/>
      <c r="AF615" s="1798"/>
      <c r="AG615" s="1798"/>
      <c r="AL615" s="631">
        <f>SUM(N616:W622)-N615</f>
        <v>0</v>
      </c>
      <c r="AM615" s="619">
        <f>SUM(X616:AG622)-X615</f>
        <v>0</v>
      </c>
      <c r="AO615" s="617"/>
      <c r="AP615" s="629"/>
    </row>
    <row r="616" spans="1:42" s="20" customFormat="1" ht="29.25" customHeight="1" x14ac:dyDescent="0.2">
      <c r="A616" s="669"/>
      <c r="D616" s="1804" t="s">
        <v>3176</v>
      </c>
      <c r="E616" s="1715"/>
      <c r="F616" s="1715"/>
      <c r="G616" s="1715"/>
      <c r="H616" s="1715"/>
      <c r="I616" s="1715"/>
      <c r="J616" s="1715"/>
      <c r="K616" s="1715"/>
      <c r="L616" s="1715"/>
      <c r="M616" s="1715"/>
      <c r="N616" s="1702">
        <v>1303548.22</v>
      </c>
      <c r="O616" s="1702"/>
      <c r="P616" s="1702"/>
      <c r="Q616" s="1702"/>
      <c r="R616" s="1702"/>
      <c r="S616" s="1702"/>
      <c r="T616" s="1702"/>
      <c r="U616" s="1702"/>
      <c r="V616" s="1702"/>
      <c r="W616" s="1702"/>
      <c r="X616" s="1702">
        <v>1545225.45</v>
      </c>
      <c r="Y616" s="1702"/>
      <c r="Z616" s="1702"/>
      <c r="AA616" s="1702"/>
      <c r="AB616" s="1702"/>
      <c r="AC616" s="1702"/>
      <c r="AD616" s="1702"/>
      <c r="AE616" s="1702"/>
      <c r="AF616" s="1702"/>
      <c r="AG616" s="1702"/>
      <c r="AL616" s="617"/>
      <c r="AM616" s="619"/>
      <c r="AO616" s="617"/>
      <c r="AP616" s="629"/>
    </row>
    <row r="617" spans="1:42" s="20" customFormat="1" ht="29.25" customHeight="1" x14ac:dyDescent="0.2">
      <c r="A617" s="1478"/>
      <c r="D617" s="1804" t="s">
        <v>3177</v>
      </c>
      <c r="E617" s="1715"/>
      <c r="F617" s="1715"/>
      <c r="G617" s="1715"/>
      <c r="H617" s="1715"/>
      <c r="I617" s="1715"/>
      <c r="J617" s="1715"/>
      <c r="K617" s="1715"/>
      <c r="L617" s="1715"/>
      <c r="M617" s="1715"/>
      <c r="N617" s="1702">
        <v>181297</v>
      </c>
      <c r="O617" s="1702"/>
      <c r="P617" s="1702"/>
      <c r="Q617" s="1702"/>
      <c r="R617" s="1702"/>
      <c r="S617" s="1702"/>
      <c r="T617" s="1702"/>
      <c r="U617" s="1702"/>
      <c r="V617" s="1702"/>
      <c r="W617" s="1702"/>
      <c r="X617" s="1702">
        <v>217712</v>
      </c>
      <c r="Y617" s="1702"/>
      <c r="Z617" s="1702"/>
      <c r="AA617" s="1702"/>
      <c r="AB617" s="1702"/>
      <c r="AC617" s="1702"/>
      <c r="AD617" s="1702"/>
      <c r="AE617" s="1702"/>
      <c r="AF617" s="1702"/>
      <c r="AG617" s="1702"/>
      <c r="AL617" s="617"/>
      <c r="AM617" s="619"/>
      <c r="AO617" s="617"/>
      <c r="AP617" s="629"/>
    </row>
    <row r="618" spans="1:42" s="20" customFormat="1" ht="29.25" customHeight="1" x14ac:dyDescent="0.2">
      <c r="A618" s="669"/>
      <c r="D618" s="1804" t="s">
        <v>3264</v>
      </c>
      <c r="E618" s="1715"/>
      <c r="F618" s="1715"/>
      <c r="G618" s="1715"/>
      <c r="H618" s="1715"/>
      <c r="I618" s="1715"/>
      <c r="J618" s="1715"/>
      <c r="K618" s="1715"/>
      <c r="L618" s="1715"/>
      <c r="M618" s="1715"/>
      <c r="N618" s="1702">
        <v>141302.12999999998</v>
      </c>
      <c r="O618" s="1702"/>
      <c r="P618" s="1702"/>
      <c r="Q618" s="1702"/>
      <c r="R618" s="1702"/>
      <c r="S618" s="1702"/>
      <c r="T618" s="1702"/>
      <c r="U618" s="1702"/>
      <c r="V618" s="1702"/>
      <c r="W618" s="1702"/>
      <c r="X618" s="1702">
        <v>142894.02000000002</v>
      </c>
      <c r="Y618" s="1702"/>
      <c r="Z618" s="1702"/>
      <c r="AA618" s="1702"/>
      <c r="AB618" s="1702"/>
      <c r="AC618" s="1702"/>
      <c r="AD618" s="1702"/>
      <c r="AE618" s="1702"/>
      <c r="AF618" s="1702"/>
      <c r="AG618" s="1702"/>
      <c r="AL618" s="617"/>
      <c r="AM618" s="619"/>
      <c r="AO618" s="617"/>
      <c r="AP618" s="629"/>
    </row>
    <row r="619" spans="1:42" s="20" customFormat="1" ht="29.25" customHeight="1" x14ac:dyDescent="0.2">
      <c r="A619" s="1478"/>
      <c r="D619" s="1804" t="s">
        <v>3267</v>
      </c>
      <c r="E619" s="1804"/>
      <c r="F619" s="1804"/>
      <c r="G619" s="1804"/>
      <c r="H619" s="1804"/>
      <c r="I619" s="1804"/>
      <c r="J619" s="1804"/>
      <c r="K619" s="1804"/>
      <c r="L619" s="1804"/>
      <c r="M619" s="1804"/>
      <c r="N619" s="1702">
        <v>70737.820000000007</v>
      </c>
      <c r="O619" s="1702"/>
      <c r="P619" s="1702"/>
      <c r="Q619" s="1702"/>
      <c r="R619" s="1702"/>
      <c r="S619" s="1702"/>
      <c r="T619" s="1702"/>
      <c r="U619" s="1702"/>
      <c r="V619" s="1702"/>
      <c r="W619" s="1702"/>
      <c r="X619" s="1702">
        <v>69552.399999999994</v>
      </c>
      <c r="Y619" s="1702"/>
      <c r="Z619" s="1702"/>
      <c r="AA619" s="1702"/>
      <c r="AB619" s="1702"/>
      <c r="AC619" s="1702"/>
      <c r="AD619" s="1702"/>
      <c r="AE619" s="1702"/>
      <c r="AF619" s="1702"/>
      <c r="AG619" s="1702"/>
      <c r="AL619" s="617"/>
      <c r="AM619" s="619"/>
      <c r="AO619" s="617"/>
      <c r="AP619" s="629"/>
    </row>
    <row r="620" spans="1:42" s="20" customFormat="1" ht="29.25" customHeight="1" x14ac:dyDescent="0.2">
      <c r="A620" s="1478"/>
      <c r="D620" s="1804" t="s">
        <v>3266</v>
      </c>
      <c r="E620" s="1804"/>
      <c r="F620" s="1804"/>
      <c r="G620" s="1804"/>
      <c r="H620" s="1804"/>
      <c r="I620" s="1804"/>
      <c r="J620" s="1804"/>
      <c r="K620" s="1804"/>
      <c r="L620" s="1804"/>
      <c r="M620" s="1804"/>
      <c r="N620" s="1702">
        <v>63866.84</v>
      </c>
      <c r="O620" s="1702"/>
      <c r="P620" s="1702"/>
      <c r="Q620" s="1702"/>
      <c r="R620" s="1702"/>
      <c r="S620" s="1702"/>
      <c r="T620" s="1702"/>
      <c r="U620" s="1702"/>
      <c r="V620" s="1702"/>
      <c r="W620" s="1702"/>
      <c r="X620" s="1702">
        <v>93020.91</v>
      </c>
      <c r="Y620" s="1702"/>
      <c r="Z620" s="1702"/>
      <c r="AA620" s="1702"/>
      <c r="AB620" s="1702"/>
      <c r="AC620" s="1702"/>
      <c r="AD620" s="1702"/>
      <c r="AE620" s="1702"/>
      <c r="AF620" s="1702"/>
      <c r="AG620" s="1702"/>
      <c r="AL620" s="617"/>
      <c r="AM620" s="619"/>
      <c r="AO620" s="617"/>
      <c r="AP620" s="629"/>
    </row>
    <row r="621" spans="1:42" s="20" customFormat="1" ht="29.25" customHeight="1" x14ac:dyDescent="0.2">
      <c r="A621" s="669"/>
      <c r="D621" s="1804" t="s">
        <v>3265</v>
      </c>
      <c r="E621" s="1804"/>
      <c r="F621" s="1804"/>
      <c r="G621" s="1804"/>
      <c r="H621" s="1804"/>
      <c r="I621" s="1804"/>
      <c r="J621" s="1804"/>
      <c r="K621" s="1804"/>
      <c r="L621" s="1804"/>
      <c r="M621" s="1804"/>
      <c r="N621" s="1702">
        <v>13705</v>
      </c>
      <c r="O621" s="1702"/>
      <c r="P621" s="1702"/>
      <c r="Q621" s="1702"/>
      <c r="R621" s="1702"/>
      <c r="S621" s="1702"/>
      <c r="T621" s="1702"/>
      <c r="U621" s="1702"/>
      <c r="V621" s="1702"/>
      <c r="W621" s="1702"/>
      <c r="X621" s="1702">
        <v>14609</v>
      </c>
      <c r="Y621" s="1702"/>
      <c r="Z621" s="1702"/>
      <c r="AA621" s="1702"/>
      <c r="AB621" s="1702"/>
      <c r="AC621" s="1702"/>
      <c r="AD621" s="1702"/>
      <c r="AE621" s="1702"/>
      <c r="AF621" s="1702"/>
      <c r="AG621" s="1702"/>
      <c r="AL621" s="617"/>
      <c r="AM621" s="619"/>
      <c r="AO621" s="617"/>
      <c r="AP621" s="629"/>
    </row>
    <row r="622" spans="1:42" s="20" customFormat="1" ht="29.25" customHeight="1" x14ac:dyDescent="0.2">
      <c r="A622" s="669"/>
      <c r="D622" s="1804" t="s">
        <v>3268</v>
      </c>
      <c r="E622" s="1804"/>
      <c r="F622" s="1804"/>
      <c r="G622" s="1804"/>
      <c r="H622" s="1804"/>
      <c r="I622" s="1804"/>
      <c r="J622" s="1804"/>
      <c r="K622" s="1804"/>
      <c r="L622" s="1804"/>
      <c r="M622" s="1804"/>
      <c r="N622" s="1702">
        <f>N615-SUM(N616:W621)</f>
        <v>9677.4799999999814</v>
      </c>
      <c r="O622" s="1702"/>
      <c r="P622" s="1702"/>
      <c r="Q622" s="1702"/>
      <c r="R622" s="1702"/>
      <c r="S622" s="1702"/>
      <c r="T622" s="1702"/>
      <c r="U622" s="1702"/>
      <c r="V622" s="1702"/>
      <c r="W622" s="1702"/>
      <c r="X622" s="1702">
        <f>X615-SUM(X616:AG621)</f>
        <v>29095.350000000093</v>
      </c>
      <c r="Y622" s="1702"/>
      <c r="Z622" s="1702"/>
      <c r="AA622" s="1702"/>
      <c r="AB622" s="1702"/>
      <c r="AC622" s="1702"/>
      <c r="AD622" s="1702"/>
      <c r="AE622" s="1702"/>
      <c r="AF622" s="1702"/>
      <c r="AG622" s="1702"/>
      <c r="AL622" s="617"/>
      <c r="AM622" s="619"/>
      <c r="AO622" s="617"/>
      <c r="AP622" s="629"/>
    </row>
    <row r="623" spans="1:42" s="20" customFormat="1" ht="29.25" customHeight="1" x14ac:dyDescent="0.2">
      <c r="A623" s="669"/>
      <c r="D623" s="2046" t="s">
        <v>314</v>
      </c>
      <c r="E623" s="2047"/>
      <c r="F623" s="2047"/>
      <c r="G623" s="2047"/>
      <c r="H623" s="2047"/>
      <c r="I623" s="2047"/>
      <c r="J623" s="2047"/>
      <c r="K623" s="2047"/>
      <c r="L623" s="2047"/>
      <c r="M623" s="2048"/>
      <c r="N623" s="1721">
        <v>42085</v>
      </c>
      <c r="O623" s="1721"/>
      <c r="P623" s="1721"/>
      <c r="Q623" s="1721"/>
      <c r="R623" s="1721"/>
      <c r="S623" s="1721"/>
      <c r="T623" s="1721"/>
      <c r="U623" s="1721"/>
      <c r="V623" s="1721"/>
      <c r="W623" s="1721"/>
      <c r="X623" s="1721">
        <v>66974</v>
      </c>
      <c r="Y623" s="1721"/>
      <c r="Z623" s="1721"/>
      <c r="AA623" s="1721"/>
      <c r="AB623" s="1721"/>
      <c r="AC623" s="1721"/>
      <c r="AD623" s="1721"/>
      <c r="AE623" s="1721"/>
      <c r="AF623" s="1721"/>
      <c r="AG623" s="1721"/>
      <c r="AL623" s="631">
        <f>SUM(N624,N626)-N623</f>
        <v>0</v>
      </c>
      <c r="AM623" s="619">
        <f>SUM(X624,X626)-X623</f>
        <v>0</v>
      </c>
      <c r="AO623" s="631">
        <f>N623-SUM('P&amp;L'!$D$54,'P&amp;L'!$D$55,'P&amp;L'!$D$61,'P&amp;L'!$D$56,'P&amp;L'!$D$58,'P&amp;L'!$D$59,'P&amp;L'!$D$60,'P&amp;L'!$D$62)</f>
        <v>-0.25</v>
      </c>
      <c r="AP623" s="619">
        <f>X623-SUM('P&amp;L'!$E$54,'P&amp;L'!$E$55,'P&amp;L'!$E$61,'P&amp;L'!$E$56,'P&amp;L'!$E$58,'P&amp;L'!$E$59,'P&amp;L'!$E$60,'P&amp;L'!$E$62)</f>
        <v>0.78999999999359716</v>
      </c>
    </row>
    <row r="624" spans="1:42" s="20" customFormat="1" ht="29.25" customHeight="1" x14ac:dyDescent="0.2">
      <c r="A624" s="669"/>
      <c r="D624" s="2049" t="s">
        <v>315</v>
      </c>
      <c r="E624" s="2050"/>
      <c r="F624" s="2050"/>
      <c r="G624" s="2050"/>
      <c r="H624" s="2050"/>
      <c r="I624" s="2050"/>
      <c r="J624" s="2050"/>
      <c r="K624" s="2050"/>
      <c r="L624" s="2050"/>
      <c r="M624" s="2051"/>
      <c r="N624" s="1805">
        <v>0</v>
      </c>
      <c r="O624" s="1805"/>
      <c r="P624" s="1805"/>
      <c r="Q624" s="1805"/>
      <c r="R624" s="1805"/>
      <c r="S624" s="1805"/>
      <c r="T624" s="1805"/>
      <c r="U624" s="1805"/>
      <c r="V624" s="1805"/>
      <c r="W624" s="1805"/>
      <c r="X624" s="1805">
        <v>0</v>
      </c>
      <c r="Y624" s="1805"/>
      <c r="Z624" s="1805"/>
      <c r="AA624" s="1805"/>
      <c r="AB624" s="1805"/>
      <c r="AC624" s="1805"/>
      <c r="AD624" s="1805"/>
      <c r="AE624" s="1805"/>
      <c r="AF624" s="1805"/>
      <c r="AG624" s="1805"/>
      <c r="AL624" s="631"/>
      <c r="AM624" s="619"/>
      <c r="AO624" s="631">
        <f>N624-'P&amp;L'!$D$60</f>
        <v>0</v>
      </c>
      <c r="AP624" s="619">
        <f>X624-'P&amp;L'!$E$60</f>
        <v>0</v>
      </c>
    </row>
    <row r="625" spans="1:42" s="20" customFormat="1" ht="29.25" customHeight="1" x14ac:dyDescent="0.2">
      <c r="A625" s="669"/>
      <c r="D625" s="1809" t="s">
        <v>316</v>
      </c>
      <c r="E625" s="1810"/>
      <c r="F625" s="1810"/>
      <c r="G625" s="1810"/>
      <c r="H625" s="1810"/>
      <c r="I625" s="1810"/>
      <c r="J625" s="1810"/>
      <c r="K625" s="1810"/>
      <c r="L625" s="1810"/>
      <c r="M625" s="1811"/>
      <c r="N625" s="1805">
        <v>0</v>
      </c>
      <c r="O625" s="1805"/>
      <c r="P625" s="1805"/>
      <c r="Q625" s="1805"/>
      <c r="R625" s="1805"/>
      <c r="S625" s="1805"/>
      <c r="T625" s="1805"/>
      <c r="U625" s="1805"/>
      <c r="V625" s="1805"/>
      <c r="W625" s="1805"/>
      <c r="X625" s="1805">
        <v>0</v>
      </c>
      <c r="Y625" s="1805"/>
      <c r="Z625" s="1805"/>
      <c r="AA625" s="1805"/>
      <c r="AB625" s="1805"/>
      <c r="AC625" s="1805"/>
      <c r="AD625" s="1805"/>
      <c r="AE625" s="1805"/>
      <c r="AF625" s="1805"/>
      <c r="AG625" s="1805"/>
      <c r="AL625" s="617"/>
      <c r="AM625" s="619"/>
      <c r="AO625" s="617"/>
      <c r="AP625" s="629"/>
    </row>
    <row r="626" spans="1:42" s="20" customFormat="1" ht="29.25" customHeight="1" x14ac:dyDescent="0.2">
      <c r="A626" s="669"/>
      <c r="D626" s="2049" t="s">
        <v>317</v>
      </c>
      <c r="E626" s="2050"/>
      <c r="F626" s="2050"/>
      <c r="G626" s="2050"/>
      <c r="H626" s="2050"/>
      <c r="I626" s="2050"/>
      <c r="J626" s="2050"/>
      <c r="K626" s="2050"/>
      <c r="L626" s="2050"/>
      <c r="M626" s="2051"/>
      <c r="N626" s="1805">
        <f>SUM(N627:W628)</f>
        <v>42085</v>
      </c>
      <c r="O626" s="1805"/>
      <c r="P626" s="1805"/>
      <c r="Q626" s="1805"/>
      <c r="R626" s="1805"/>
      <c r="S626" s="1805"/>
      <c r="T626" s="1805"/>
      <c r="U626" s="1805"/>
      <c r="V626" s="1805"/>
      <c r="W626" s="1805"/>
      <c r="X626" s="1805">
        <f>SUM(X627:AG628)</f>
        <v>66974</v>
      </c>
      <c r="Y626" s="1805"/>
      <c r="Z626" s="1805"/>
      <c r="AA626" s="1805"/>
      <c r="AB626" s="1805"/>
      <c r="AC626" s="1805"/>
      <c r="AD626" s="1805"/>
      <c r="AE626" s="1805"/>
      <c r="AF626" s="1805"/>
      <c r="AG626" s="1805"/>
      <c r="AL626" s="631">
        <f>SUM(N627:W628)-N626</f>
        <v>0</v>
      </c>
      <c r="AM626" s="619">
        <f>SUM(X627:AG628)-X626</f>
        <v>0</v>
      </c>
      <c r="AO626" s="617"/>
      <c r="AP626" s="629"/>
    </row>
    <row r="627" spans="1:42" s="20" customFormat="1" ht="29.25" customHeight="1" x14ac:dyDescent="0.2">
      <c r="A627" s="669"/>
      <c r="D627" s="2029" t="s">
        <v>3178</v>
      </c>
      <c r="E627" s="1810"/>
      <c r="F627" s="1810"/>
      <c r="G627" s="1810"/>
      <c r="H627" s="1810"/>
      <c r="I627" s="1810"/>
      <c r="J627" s="1810"/>
      <c r="K627" s="1810"/>
      <c r="L627" s="1810"/>
      <c r="M627" s="1811"/>
      <c r="N627" s="1805">
        <v>40954</v>
      </c>
      <c r="O627" s="1805"/>
      <c r="P627" s="1805"/>
      <c r="Q627" s="1805"/>
      <c r="R627" s="1805"/>
      <c r="S627" s="1805"/>
      <c r="T627" s="1805"/>
      <c r="U627" s="1805"/>
      <c r="V627" s="1805"/>
      <c r="W627" s="1805"/>
      <c r="X627" s="1805">
        <v>62488</v>
      </c>
      <c r="Y627" s="1805"/>
      <c r="Z627" s="1805"/>
      <c r="AA627" s="1805"/>
      <c r="AB627" s="1805"/>
      <c r="AC627" s="1805"/>
      <c r="AD627" s="1805"/>
      <c r="AE627" s="1805"/>
      <c r="AF627" s="1805"/>
      <c r="AG627" s="1805"/>
      <c r="AL627" s="617"/>
      <c r="AM627" s="619"/>
      <c r="AO627" s="617"/>
      <c r="AP627" s="629"/>
    </row>
    <row r="628" spans="1:42" s="20" customFormat="1" ht="29.25" customHeight="1" thickBot="1" x14ac:dyDescent="0.25">
      <c r="A628" s="669"/>
      <c r="D628" s="1971" t="s">
        <v>3179</v>
      </c>
      <c r="E628" s="1903"/>
      <c r="F628" s="1903"/>
      <c r="G628" s="1903"/>
      <c r="H628" s="1903"/>
      <c r="I628" s="1903"/>
      <c r="J628" s="1903"/>
      <c r="K628" s="1903"/>
      <c r="L628" s="1903"/>
      <c r="M628" s="1904"/>
      <c r="N628" s="1816">
        <v>1131</v>
      </c>
      <c r="O628" s="1816"/>
      <c r="P628" s="1816"/>
      <c r="Q628" s="1816"/>
      <c r="R628" s="1816"/>
      <c r="S628" s="1816"/>
      <c r="T628" s="1816"/>
      <c r="U628" s="1816"/>
      <c r="V628" s="1816"/>
      <c r="W628" s="1816"/>
      <c r="X628" s="1816">
        <v>4486</v>
      </c>
      <c r="Y628" s="1816"/>
      <c r="Z628" s="1816"/>
      <c r="AA628" s="1816"/>
      <c r="AB628" s="1816"/>
      <c r="AC628" s="1816"/>
      <c r="AD628" s="1816"/>
      <c r="AE628" s="1816"/>
      <c r="AF628" s="1816"/>
      <c r="AG628" s="1816"/>
      <c r="AL628" s="617"/>
      <c r="AM628" s="619"/>
      <c r="AO628" s="617"/>
      <c r="AP628" s="629"/>
    </row>
    <row r="629" spans="1:42" ht="14.25" customHeight="1" x14ac:dyDescent="0.2">
      <c r="D629" s="680"/>
      <c r="E629" s="680"/>
      <c r="F629" s="680"/>
      <c r="G629" s="680"/>
      <c r="H629" s="680"/>
      <c r="I629" s="680"/>
      <c r="J629" s="680"/>
      <c r="K629" s="680"/>
      <c r="L629" s="680"/>
      <c r="M629" s="680"/>
      <c r="N629" s="681"/>
      <c r="O629" s="681"/>
      <c r="P629" s="681"/>
      <c r="Q629" s="681"/>
      <c r="R629" s="681"/>
      <c r="S629" s="681"/>
      <c r="T629" s="681"/>
      <c r="U629" s="681"/>
      <c r="V629" s="681"/>
      <c r="W629" s="681"/>
      <c r="X629" s="681"/>
      <c r="Y629" s="681"/>
      <c r="Z629" s="681"/>
      <c r="AA629" s="681"/>
      <c r="AB629" s="681"/>
      <c r="AC629" s="681"/>
      <c r="AD629" s="681"/>
      <c r="AE629" s="681"/>
      <c r="AF629" s="681"/>
      <c r="AG629" s="681"/>
    </row>
    <row r="630" spans="1:42" ht="14.25" customHeight="1" thickBot="1" x14ac:dyDescent="0.25">
      <c r="D630" s="680"/>
      <c r="E630" s="680"/>
      <c r="F630" s="680"/>
      <c r="G630" s="680"/>
      <c r="H630" s="680"/>
      <c r="I630" s="680"/>
      <c r="J630" s="680"/>
      <c r="K630" s="680"/>
      <c r="L630" s="680"/>
      <c r="M630" s="680"/>
      <c r="N630" s="681"/>
      <c r="O630" s="681"/>
      <c r="P630" s="681"/>
      <c r="Q630" s="681"/>
      <c r="R630" s="681"/>
      <c r="S630" s="681"/>
      <c r="T630" s="681"/>
      <c r="U630" s="681"/>
      <c r="V630" s="681"/>
      <c r="W630" s="681"/>
      <c r="X630" s="681"/>
      <c r="Y630" s="681"/>
      <c r="Z630" s="681"/>
      <c r="AA630" s="681"/>
      <c r="AB630" s="681"/>
      <c r="AC630" s="681"/>
      <c r="AD630" s="681"/>
      <c r="AE630" s="681"/>
      <c r="AF630" s="681"/>
      <c r="AG630" s="681"/>
    </row>
    <row r="631" spans="1:42" ht="14.25" customHeight="1" thickBot="1" x14ac:dyDescent="0.25">
      <c r="A631" s="605">
        <v>39</v>
      </c>
      <c r="D631" s="1976" t="s">
        <v>131</v>
      </c>
      <c r="E631" s="1977"/>
      <c r="F631" s="1977"/>
      <c r="G631" s="1977"/>
      <c r="H631" s="1977"/>
      <c r="I631" s="1977"/>
      <c r="J631" s="1977"/>
      <c r="K631" s="1977"/>
      <c r="L631" s="1977"/>
      <c r="M631" s="1978"/>
      <c r="N631" s="1767" t="s">
        <v>2</v>
      </c>
      <c r="O631" s="1768"/>
      <c r="P631" s="1768"/>
      <c r="Q631" s="1768"/>
      <c r="R631" s="1768"/>
      <c r="S631" s="1768"/>
      <c r="T631" s="1768"/>
      <c r="U631" s="1768"/>
      <c r="V631" s="1768"/>
      <c r="W631" s="1769"/>
      <c r="X631" s="1767" t="s">
        <v>3</v>
      </c>
      <c r="Y631" s="1768"/>
      <c r="Z631" s="1768"/>
      <c r="AA631" s="1768"/>
      <c r="AB631" s="1768"/>
      <c r="AC631" s="1768"/>
      <c r="AD631" s="1768"/>
      <c r="AE631" s="1768"/>
      <c r="AF631" s="1768"/>
      <c r="AG631" s="1769"/>
    </row>
    <row r="632" spans="1:42" ht="14.25" customHeight="1" thickTop="1" thickBot="1" x14ac:dyDescent="0.25">
      <c r="D632" s="1979"/>
      <c r="E632" s="1980"/>
      <c r="F632" s="1980"/>
      <c r="G632" s="1980"/>
      <c r="H632" s="1980"/>
      <c r="I632" s="1980"/>
      <c r="J632" s="1980"/>
      <c r="K632" s="1980"/>
      <c r="L632" s="1980"/>
      <c r="M632" s="1981"/>
      <c r="N632" s="1770"/>
      <c r="O632" s="1771"/>
      <c r="P632" s="1771"/>
      <c r="Q632" s="1771"/>
      <c r="R632" s="1771"/>
      <c r="S632" s="1771"/>
      <c r="T632" s="1771"/>
      <c r="U632" s="1771"/>
      <c r="V632" s="1771"/>
      <c r="W632" s="1772"/>
      <c r="X632" s="1770"/>
      <c r="Y632" s="1771"/>
      <c r="Z632" s="1771"/>
      <c r="AA632" s="1771"/>
      <c r="AB632" s="1771"/>
      <c r="AC632" s="1771"/>
      <c r="AD632" s="1771"/>
      <c r="AE632" s="1771"/>
      <c r="AF632" s="1771"/>
      <c r="AG632" s="1772"/>
      <c r="AL632" s="927" t="s">
        <v>2</v>
      </c>
      <c r="AM632" s="928" t="s">
        <v>3</v>
      </c>
      <c r="AO632" s="927" t="s">
        <v>2</v>
      </c>
      <c r="AP632" s="928" t="s">
        <v>3</v>
      </c>
    </row>
    <row r="633" spans="1:42" s="20" customFormat="1" ht="29.25" customHeight="1" x14ac:dyDescent="0.2">
      <c r="A633" s="926"/>
      <c r="D633" s="1788" t="s">
        <v>1768</v>
      </c>
      <c r="E633" s="1789"/>
      <c r="F633" s="1789"/>
      <c r="G633" s="1789"/>
      <c r="H633" s="1789"/>
      <c r="I633" s="1789"/>
      <c r="J633" s="1789"/>
      <c r="K633" s="1789"/>
      <c r="L633" s="1789"/>
      <c r="M633" s="1790"/>
      <c r="N633" s="1721">
        <f>SUM(N634:W635)</f>
        <v>3000</v>
      </c>
      <c r="O633" s="1721"/>
      <c r="P633" s="1721"/>
      <c r="Q633" s="1721"/>
      <c r="R633" s="1721"/>
      <c r="S633" s="1721"/>
      <c r="T633" s="1721"/>
      <c r="U633" s="1721"/>
      <c r="V633" s="1721"/>
      <c r="W633" s="1721"/>
      <c r="X633" s="1721">
        <f>SUM(X634:AG635)</f>
        <v>3000</v>
      </c>
      <c r="Y633" s="1721"/>
      <c r="Z633" s="1721"/>
      <c r="AA633" s="1721"/>
      <c r="AB633" s="1721"/>
      <c r="AC633" s="1721"/>
      <c r="AD633" s="1721"/>
      <c r="AE633" s="1721"/>
      <c r="AF633" s="1721"/>
      <c r="AG633" s="1721"/>
      <c r="AL633" s="640">
        <f>SUM(N634:W635)-N633</f>
        <v>0</v>
      </c>
      <c r="AM633" s="625">
        <f>SUM(X634:AG635)-X633</f>
        <v>0</v>
      </c>
      <c r="AO633" s="640">
        <f>N633-N609</f>
        <v>0</v>
      </c>
      <c r="AP633" s="640">
        <f>X633-X609</f>
        <v>0</v>
      </c>
    </row>
    <row r="634" spans="1:42" s="20" customFormat="1" ht="29.25" customHeight="1" x14ac:dyDescent="0.2">
      <c r="A634" s="926"/>
      <c r="D634" s="1809" t="s">
        <v>307</v>
      </c>
      <c r="E634" s="1810"/>
      <c r="F634" s="1810"/>
      <c r="G634" s="1810"/>
      <c r="H634" s="1810"/>
      <c r="I634" s="1810"/>
      <c r="J634" s="1810"/>
      <c r="K634" s="1810"/>
      <c r="L634" s="1810"/>
      <c r="M634" s="1811"/>
      <c r="N634" s="1812">
        <v>1500</v>
      </c>
      <c r="O634" s="1812"/>
      <c r="P634" s="1812"/>
      <c r="Q634" s="1812"/>
      <c r="R634" s="1812"/>
      <c r="S634" s="1812"/>
      <c r="T634" s="1812"/>
      <c r="U634" s="1812"/>
      <c r="V634" s="1812"/>
      <c r="W634" s="1812"/>
      <c r="X634" s="1812">
        <v>1500</v>
      </c>
      <c r="Y634" s="1812"/>
      <c r="Z634" s="1812"/>
      <c r="AA634" s="1812"/>
      <c r="AB634" s="1812"/>
      <c r="AC634" s="1812"/>
      <c r="AD634" s="1812"/>
      <c r="AE634" s="1812"/>
      <c r="AF634" s="1812"/>
      <c r="AG634" s="1812"/>
      <c r="AL634" s="617"/>
      <c r="AM634" s="619"/>
      <c r="AO634" s="682"/>
      <c r="AP634" s="683"/>
    </row>
    <row r="635" spans="1:42" s="20" customFormat="1" ht="29.25" customHeight="1" thickBot="1" x14ac:dyDescent="0.25">
      <c r="A635" s="926"/>
      <c r="D635" s="1902" t="s">
        <v>308</v>
      </c>
      <c r="E635" s="1903"/>
      <c r="F635" s="1903"/>
      <c r="G635" s="1903"/>
      <c r="H635" s="1903"/>
      <c r="I635" s="1903"/>
      <c r="J635" s="1903"/>
      <c r="K635" s="1903"/>
      <c r="L635" s="1903"/>
      <c r="M635" s="1904"/>
      <c r="N635" s="1816">
        <v>1500</v>
      </c>
      <c r="O635" s="1816"/>
      <c r="P635" s="1816"/>
      <c r="Q635" s="1816"/>
      <c r="R635" s="1816"/>
      <c r="S635" s="1816"/>
      <c r="T635" s="1816"/>
      <c r="U635" s="1816"/>
      <c r="V635" s="1816"/>
      <c r="W635" s="1816"/>
      <c r="X635" s="1816">
        <v>1500</v>
      </c>
      <c r="Y635" s="1816"/>
      <c r="Z635" s="1816"/>
      <c r="AA635" s="1816"/>
      <c r="AB635" s="1816"/>
      <c r="AC635" s="1816"/>
      <c r="AD635" s="1816"/>
      <c r="AE635" s="1816"/>
      <c r="AF635" s="1816"/>
      <c r="AG635" s="1816"/>
      <c r="AL635" s="617"/>
      <c r="AM635" s="619"/>
      <c r="AO635" s="684"/>
      <c r="AP635" s="685"/>
    </row>
    <row r="636" spans="1:42" ht="14.25" customHeight="1" x14ac:dyDescent="0.2">
      <c r="D636" s="680"/>
      <c r="E636" s="680"/>
      <c r="F636" s="680"/>
      <c r="G636" s="680"/>
      <c r="H636" s="680"/>
      <c r="I636" s="680"/>
      <c r="J636" s="680"/>
      <c r="K636" s="680"/>
      <c r="L636" s="680"/>
      <c r="M636" s="680"/>
      <c r="N636" s="681"/>
      <c r="O636" s="681"/>
      <c r="P636" s="681"/>
      <c r="Q636" s="681"/>
      <c r="R636" s="681"/>
      <c r="S636" s="681"/>
      <c r="T636" s="681"/>
      <c r="U636" s="681"/>
      <c r="V636" s="681"/>
      <c r="W636" s="681"/>
      <c r="X636" s="681"/>
      <c r="Y636" s="681"/>
      <c r="Z636" s="681"/>
      <c r="AA636" s="681"/>
      <c r="AB636" s="681"/>
      <c r="AC636" s="681"/>
      <c r="AD636" s="681"/>
      <c r="AE636" s="681"/>
      <c r="AF636" s="681"/>
      <c r="AG636" s="681"/>
    </row>
    <row r="637" spans="1:42" ht="14.25" customHeight="1" x14ac:dyDescent="0.2">
      <c r="D637" s="1724" t="s">
        <v>1424</v>
      </c>
      <c r="E637" s="1724"/>
      <c r="F637" s="1724"/>
      <c r="G637" s="1724"/>
      <c r="H637" s="1724"/>
      <c r="I637" s="1724"/>
      <c r="J637" s="1724"/>
      <c r="K637" s="1724"/>
      <c r="L637" s="1724"/>
      <c r="M637" s="1724"/>
      <c r="N637" s="1724"/>
      <c r="O637" s="1724"/>
      <c r="P637" s="1724"/>
      <c r="Q637" s="1724"/>
      <c r="R637" s="1724"/>
      <c r="S637" s="1724"/>
      <c r="T637" s="1724"/>
      <c r="U637" s="1724"/>
      <c r="V637" s="1724"/>
      <c r="W637" s="1724"/>
      <c r="X637" s="1724"/>
      <c r="Y637" s="1724"/>
      <c r="Z637" s="1724"/>
      <c r="AA637" s="1724"/>
      <c r="AB637" s="1724"/>
      <c r="AC637" s="1724"/>
      <c r="AD637" s="1724"/>
      <c r="AE637" s="1724"/>
      <c r="AF637" s="1724"/>
      <c r="AG637" s="1724"/>
    </row>
    <row r="639" spans="1:42" ht="14.25" customHeight="1" x14ac:dyDescent="0.2">
      <c r="D639" s="2057" t="s">
        <v>1425</v>
      </c>
      <c r="E639" s="1725"/>
      <c r="F639" s="1725"/>
      <c r="G639" s="1725"/>
      <c r="H639" s="1725"/>
      <c r="I639" s="1725"/>
      <c r="J639" s="1725"/>
      <c r="K639" s="1725"/>
      <c r="L639" s="1725"/>
      <c r="M639" s="1725"/>
      <c r="N639" s="1725"/>
      <c r="O639" s="1725"/>
      <c r="P639" s="1725"/>
      <c r="Q639" s="1725"/>
      <c r="R639" s="1725"/>
      <c r="S639" s="1725"/>
      <c r="T639" s="1725"/>
      <c r="U639" s="1725"/>
      <c r="V639" s="1725"/>
      <c r="W639" s="1725"/>
      <c r="X639" s="1725"/>
      <c r="Y639" s="1725"/>
      <c r="Z639" s="1725"/>
      <c r="AA639" s="1725"/>
      <c r="AB639" s="1725"/>
      <c r="AC639" s="1725"/>
      <c r="AD639" s="1725"/>
      <c r="AE639" s="1725"/>
      <c r="AF639" s="1725"/>
      <c r="AG639" s="1725"/>
    </row>
    <row r="640" spans="1:42" ht="14.25" customHeight="1" thickBot="1" x14ac:dyDescent="0.25"/>
    <row r="641" spans="1:42" ht="28.5" customHeight="1" thickBot="1" x14ac:dyDescent="0.25">
      <c r="A641" s="605">
        <v>40</v>
      </c>
      <c r="D641" s="1704" t="s">
        <v>131</v>
      </c>
      <c r="E641" s="1704"/>
      <c r="F641" s="1704"/>
      <c r="G641" s="1704"/>
      <c r="H641" s="1704"/>
      <c r="I641" s="1704"/>
      <c r="J641" s="1704"/>
      <c r="K641" s="1704"/>
      <c r="L641" s="1704"/>
      <c r="M641" s="1704"/>
      <c r="N641" s="1704"/>
      <c r="O641" s="1704"/>
      <c r="P641" s="1704" t="s">
        <v>2</v>
      </c>
      <c r="Q641" s="1704"/>
      <c r="R641" s="1704"/>
      <c r="S641" s="1704"/>
      <c r="T641" s="1704"/>
      <c r="U641" s="1704"/>
      <c r="V641" s="1704"/>
      <c r="W641" s="1704"/>
      <c r="X641" s="1704"/>
      <c r="Y641" s="1704" t="s">
        <v>3</v>
      </c>
      <c r="Z641" s="1704"/>
      <c r="AA641" s="1704"/>
      <c r="AB641" s="1704"/>
      <c r="AC641" s="1704"/>
      <c r="AD641" s="1704"/>
      <c r="AE641" s="1704"/>
      <c r="AF641" s="1704"/>
      <c r="AG641" s="1704"/>
    </row>
    <row r="642" spans="1:42" ht="46.5" customHeight="1" x14ac:dyDescent="0.2">
      <c r="D642" s="1997" t="s">
        <v>320</v>
      </c>
      <c r="E642" s="1997"/>
      <c r="F642" s="1997"/>
      <c r="G642" s="1997"/>
      <c r="H642" s="1997"/>
      <c r="I642" s="1997"/>
      <c r="J642" s="1997"/>
      <c r="K642" s="1997"/>
      <c r="L642" s="1997"/>
      <c r="M642" s="1997"/>
      <c r="N642" s="1997"/>
      <c r="O642" s="1997"/>
      <c r="P642" s="1797"/>
      <c r="Q642" s="1797"/>
      <c r="R642" s="1797"/>
      <c r="S642" s="1797"/>
      <c r="T642" s="1797"/>
      <c r="U642" s="1797"/>
      <c r="V642" s="1797"/>
      <c r="W642" s="1797"/>
      <c r="X642" s="1797"/>
      <c r="Y642" s="1797"/>
      <c r="Z642" s="1797"/>
      <c r="AA642" s="1797"/>
      <c r="AB642" s="1797"/>
      <c r="AC642" s="1797"/>
      <c r="AD642" s="1797"/>
      <c r="AE642" s="1797"/>
      <c r="AF642" s="1797"/>
      <c r="AG642" s="1797"/>
    </row>
    <row r="643" spans="1:42" ht="45.75" customHeight="1" x14ac:dyDescent="0.2">
      <c r="D643" s="1715" t="s">
        <v>321</v>
      </c>
      <c r="E643" s="1715"/>
      <c r="F643" s="1715"/>
      <c r="G643" s="1715"/>
      <c r="H643" s="1715"/>
      <c r="I643" s="1715"/>
      <c r="J643" s="1715"/>
      <c r="K643" s="1715"/>
      <c r="L643" s="1715"/>
      <c r="M643" s="1715"/>
      <c r="N643" s="1715"/>
      <c r="O643" s="1715"/>
      <c r="P643" s="1716"/>
      <c r="Q643" s="1716"/>
      <c r="R643" s="1716"/>
      <c r="S643" s="1716"/>
      <c r="T643" s="1716"/>
      <c r="U643" s="1716"/>
      <c r="V643" s="1716"/>
      <c r="W643" s="1716"/>
      <c r="X643" s="1716"/>
      <c r="Y643" s="1716"/>
      <c r="Z643" s="1716"/>
      <c r="AA643" s="1716"/>
      <c r="AB643" s="1716"/>
      <c r="AC643" s="1716"/>
      <c r="AD643" s="1716"/>
      <c r="AE643" s="1716"/>
      <c r="AF643" s="1716"/>
      <c r="AG643" s="1716"/>
    </row>
    <row r="644" spans="1:42" ht="72" customHeight="1" x14ac:dyDescent="0.2">
      <c r="D644" s="1715" t="s">
        <v>322</v>
      </c>
      <c r="E644" s="1715"/>
      <c r="F644" s="1715"/>
      <c r="G644" s="1715"/>
      <c r="H644" s="1715"/>
      <c r="I644" s="1715"/>
      <c r="J644" s="1715"/>
      <c r="K644" s="1715"/>
      <c r="L644" s="1715"/>
      <c r="M644" s="1715"/>
      <c r="N644" s="1715"/>
      <c r="O644" s="1715"/>
      <c r="P644" s="1716"/>
      <c r="Q644" s="1716"/>
      <c r="R644" s="1716"/>
      <c r="S644" s="1716"/>
      <c r="T644" s="1716"/>
      <c r="U644" s="1716"/>
      <c r="V644" s="1716"/>
      <c r="W644" s="1716"/>
      <c r="X644" s="1716"/>
      <c r="Y644" s="1716"/>
      <c r="Z644" s="1716"/>
      <c r="AA644" s="1716"/>
      <c r="AB644" s="1716"/>
      <c r="AC644" s="1716"/>
      <c r="AD644" s="1716"/>
      <c r="AE644" s="1716"/>
      <c r="AF644" s="1716"/>
      <c r="AG644" s="1716"/>
    </row>
    <row r="645" spans="1:42" ht="55.5" customHeight="1" x14ac:dyDescent="0.2">
      <c r="D645" s="1715" t="s">
        <v>323</v>
      </c>
      <c r="E645" s="1715"/>
      <c r="F645" s="1715"/>
      <c r="G645" s="1715"/>
      <c r="H645" s="1715"/>
      <c r="I645" s="1715"/>
      <c r="J645" s="1715"/>
      <c r="K645" s="1715"/>
      <c r="L645" s="1715"/>
      <c r="M645" s="1715"/>
      <c r="N645" s="1715"/>
      <c r="O645" s="1715"/>
      <c r="P645" s="1716"/>
      <c r="Q645" s="1716"/>
      <c r="R645" s="1716"/>
      <c r="S645" s="1716"/>
      <c r="T645" s="1716"/>
      <c r="U645" s="1716"/>
      <c r="V645" s="1716"/>
      <c r="W645" s="1716"/>
      <c r="X645" s="1716"/>
      <c r="Y645" s="1716"/>
      <c r="Z645" s="1716"/>
      <c r="AA645" s="1716"/>
      <c r="AB645" s="1716"/>
      <c r="AC645" s="1716"/>
      <c r="AD645" s="1716"/>
      <c r="AE645" s="1716"/>
      <c r="AF645" s="1716"/>
      <c r="AG645" s="1716"/>
    </row>
    <row r="646" spans="1:42" ht="55.5" customHeight="1" x14ac:dyDescent="0.2">
      <c r="D646" s="1715" t="s">
        <v>324</v>
      </c>
      <c r="E646" s="1715"/>
      <c r="F646" s="1715"/>
      <c r="G646" s="1715"/>
      <c r="H646" s="1715"/>
      <c r="I646" s="1715"/>
      <c r="J646" s="1715"/>
      <c r="K646" s="1715"/>
      <c r="L646" s="1715"/>
      <c r="M646" s="1715"/>
      <c r="N646" s="1715"/>
      <c r="O646" s="1715"/>
      <c r="P646" s="1734">
        <v>400762</v>
      </c>
      <c r="Q646" s="1734"/>
      <c r="R646" s="1734"/>
      <c r="S646" s="1734"/>
      <c r="T646" s="1734"/>
      <c r="U646" s="1734"/>
      <c r="V646" s="1734"/>
      <c r="W646" s="1734"/>
      <c r="X646" s="1734"/>
      <c r="Y646" s="1734">
        <v>483608</v>
      </c>
      <c r="Z646" s="1734"/>
      <c r="AA646" s="1734"/>
      <c r="AB646" s="1734"/>
      <c r="AC646" s="1734"/>
      <c r="AD646" s="1734"/>
      <c r="AE646" s="1734"/>
      <c r="AF646" s="1734"/>
      <c r="AG646" s="1734"/>
    </row>
    <row r="647" spans="1:42" ht="44.25" customHeight="1" thickBot="1" x14ac:dyDescent="0.25">
      <c r="D647" s="1901" t="s">
        <v>325</v>
      </c>
      <c r="E647" s="1901"/>
      <c r="F647" s="1901"/>
      <c r="G647" s="1901"/>
      <c r="H647" s="1901"/>
      <c r="I647" s="1901"/>
      <c r="J647" s="1901"/>
      <c r="K647" s="1901"/>
      <c r="L647" s="1901"/>
      <c r="M647" s="1901"/>
      <c r="N647" s="1901"/>
      <c r="O647" s="1901"/>
      <c r="P647" s="1817"/>
      <c r="Q647" s="1817"/>
      <c r="R647" s="1817"/>
      <c r="S647" s="1817"/>
      <c r="T647" s="1817"/>
      <c r="U647" s="1817"/>
      <c r="V647" s="1817"/>
      <c r="W647" s="1817"/>
      <c r="X647" s="1817"/>
      <c r="Y647" s="1817"/>
      <c r="Z647" s="1817"/>
      <c r="AA647" s="1817"/>
      <c r="AB647" s="1817"/>
      <c r="AC647" s="1817"/>
      <c r="AD647" s="1817"/>
      <c r="AE647" s="1817"/>
      <c r="AF647" s="1817"/>
      <c r="AG647" s="1817"/>
    </row>
    <row r="649" spans="1:42" ht="14.25" customHeight="1" x14ac:dyDescent="0.2">
      <c r="D649" s="2084" t="s">
        <v>1425</v>
      </c>
      <c r="E649" s="2085"/>
      <c r="F649" s="2085"/>
      <c r="G649" s="2085"/>
      <c r="H649" s="2085"/>
      <c r="I649" s="2085"/>
      <c r="J649" s="2085"/>
      <c r="K649" s="2085"/>
      <c r="L649" s="2085"/>
      <c r="M649" s="2085"/>
      <c r="N649" s="2085"/>
      <c r="O649" s="2085"/>
      <c r="P649" s="2085"/>
      <c r="Q649" s="2085"/>
      <c r="R649" s="2085"/>
      <c r="S649" s="2085"/>
      <c r="T649" s="2085"/>
      <c r="U649" s="2085"/>
      <c r="V649" s="2085"/>
      <c r="W649" s="2085"/>
      <c r="X649" s="2085"/>
      <c r="Y649" s="2085"/>
      <c r="Z649" s="2085"/>
      <c r="AA649" s="2085"/>
      <c r="AB649" s="2085"/>
      <c r="AC649" s="2085"/>
      <c r="AD649" s="2085"/>
      <c r="AE649" s="2085"/>
      <c r="AF649" s="2085"/>
      <c r="AG649" s="2085"/>
    </row>
    <row r="650" spans="1:42" ht="14.25" customHeight="1" thickBot="1" x14ac:dyDescent="0.25"/>
    <row r="651" spans="1:42" ht="14.25" customHeight="1" thickBot="1" x14ac:dyDescent="0.25">
      <c r="A651" s="605">
        <v>41</v>
      </c>
      <c r="D651" s="1703" t="s">
        <v>1</v>
      </c>
      <c r="E651" s="1703"/>
      <c r="F651" s="1703"/>
      <c r="G651" s="1703"/>
      <c r="H651" s="1703"/>
      <c r="I651" s="1703"/>
      <c r="J651" s="1767" t="s">
        <v>2</v>
      </c>
      <c r="K651" s="1768"/>
      <c r="L651" s="1768"/>
      <c r="M651" s="1768"/>
      <c r="N651" s="1768"/>
      <c r="O651" s="1768"/>
      <c r="P651" s="1768"/>
      <c r="Q651" s="1768"/>
      <c r="R651" s="1768"/>
      <c r="S651" s="1768"/>
      <c r="T651" s="1768"/>
      <c r="U651" s="1769"/>
      <c r="V651" s="1767" t="s">
        <v>3</v>
      </c>
      <c r="W651" s="1768"/>
      <c r="X651" s="1768"/>
      <c r="Y651" s="1768"/>
      <c r="Z651" s="1768"/>
      <c r="AA651" s="1768"/>
      <c r="AB651" s="1768"/>
      <c r="AC651" s="1768"/>
      <c r="AD651" s="1768"/>
      <c r="AE651" s="1768"/>
      <c r="AF651" s="1768"/>
      <c r="AG651" s="1769"/>
    </row>
    <row r="652" spans="1:42" ht="14.25" customHeight="1" thickTop="1" thickBot="1" x14ac:dyDescent="0.25">
      <c r="D652" s="1703"/>
      <c r="E652" s="1703"/>
      <c r="F652" s="1703"/>
      <c r="G652" s="1703"/>
      <c r="H652" s="1703"/>
      <c r="I652" s="1703"/>
      <c r="J652" s="1770"/>
      <c r="K652" s="1771"/>
      <c r="L652" s="1771"/>
      <c r="M652" s="1771"/>
      <c r="N652" s="1771"/>
      <c r="O652" s="1771"/>
      <c r="P652" s="1771"/>
      <c r="Q652" s="1771"/>
      <c r="R652" s="1771"/>
      <c r="S652" s="1771"/>
      <c r="T652" s="1771"/>
      <c r="U652" s="1772"/>
      <c r="V652" s="1770"/>
      <c r="W652" s="1771"/>
      <c r="X652" s="1771"/>
      <c r="Y652" s="1771"/>
      <c r="Z652" s="1771"/>
      <c r="AA652" s="1771"/>
      <c r="AB652" s="1771"/>
      <c r="AC652" s="1771"/>
      <c r="AD652" s="1771"/>
      <c r="AE652" s="1771"/>
      <c r="AF652" s="1771"/>
      <c r="AG652" s="1772"/>
      <c r="AO652" s="670" t="s">
        <v>2</v>
      </c>
      <c r="AP652" s="667" t="s">
        <v>3</v>
      </c>
    </row>
    <row r="653" spans="1:42" ht="14.25" customHeight="1" thickBot="1" x14ac:dyDescent="0.25">
      <c r="D653" s="1703"/>
      <c r="E653" s="1703"/>
      <c r="F653" s="1703"/>
      <c r="G653" s="1703"/>
      <c r="H653" s="1703"/>
      <c r="I653" s="1703"/>
      <c r="J653" s="1704" t="s">
        <v>327</v>
      </c>
      <c r="K653" s="1704"/>
      <c r="L653" s="1704"/>
      <c r="M653" s="1704"/>
      <c r="N653" s="1704" t="s">
        <v>328</v>
      </c>
      <c r="O653" s="1704"/>
      <c r="P653" s="1704"/>
      <c r="Q653" s="1704"/>
      <c r="R653" s="1704" t="s">
        <v>1426</v>
      </c>
      <c r="S653" s="1704"/>
      <c r="T653" s="1704"/>
      <c r="U653" s="1704"/>
      <c r="V653" s="1704" t="s">
        <v>327</v>
      </c>
      <c r="W653" s="1704"/>
      <c r="X653" s="1704"/>
      <c r="Y653" s="1704"/>
      <c r="Z653" s="1704" t="s">
        <v>328</v>
      </c>
      <c r="AA653" s="1704"/>
      <c r="AB653" s="1704"/>
      <c r="AC653" s="1704"/>
      <c r="AD653" s="1704" t="s">
        <v>1426</v>
      </c>
      <c r="AE653" s="1704"/>
      <c r="AF653" s="1704"/>
      <c r="AG653" s="1704"/>
      <c r="AO653" s="686"/>
      <c r="AP653" s="687"/>
    </row>
    <row r="654" spans="1:42" ht="34.5" customHeight="1" x14ac:dyDescent="0.2">
      <c r="D654" s="2002" t="s">
        <v>330</v>
      </c>
      <c r="E654" s="1918"/>
      <c r="F654" s="1918"/>
      <c r="G654" s="1918"/>
      <c r="H654" s="1918"/>
      <c r="I654" s="1919"/>
      <c r="J654" s="1797">
        <v>-97261</v>
      </c>
      <c r="K654" s="1797"/>
      <c r="L654" s="1797"/>
      <c r="M654" s="2056"/>
      <c r="N654" s="2052" t="s">
        <v>18</v>
      </c>
      <c r="O654" s="2053"/>
      <c r="P654" s="2053"/>
      <c r="Q654" s="2054"/>
      <c r="R654" s="2055" t="s">
        <v>18</v>
      </c>
      <c r="S654" s="2053"/>
      <c r="T654" s="2053"/>
      <c r="U654" s="2053"/>
      <c r="V654" s="1797">
        <v>-133506</v>
      </c>
      <c r="W654" s="1797"/>
      <c r="X654" s="1797"/>
      <c r="Y654" s="2056"/>
      <c r="Z654" s="2052" t="s">
        <v>18</v>
      </c>
      <c r="AA654" s="2053"/>
      <c r="AB654" s="2053"/>
      <c r="AC654" s="2054"/>
      <c r="AD654" s="2055" t="s">
        <v>18</v>
      </c>
      <c r="AE654" s="2053"/>
      <c r="AF654" s="2053"/>
      <c r="AG654" s="2053"/>
      <c r="AO654" s="631">
        <f>J654-('P&amp;L'!$D$35+'P&amp;L'!$D$63)</f>
        <v>0.30999999959021807</v>
      </c>
      <c r="AP654" s="619">
        <f>V654-('P&amp;L'!$E$35+'P&amp;L'!$E$63)</f>
        <v>0.27999999985331669</v>
      </c>
    </row>
    <row r="655" spans="1:42" ht="27.75" customHeight="1" x14ac:dyDescent="0.2">
      <c r="D655" s="1809" t="s">
        <v>331</v>
      </c>
      <c r="E655" s="1810"/>
      <c r="F655" s="1810"/>
      <c r="G655" s="1810"/>
      <c r="H655" s="1810"/>
      <c r="I655" s="1811"/>
      <c r="J655" s="1993" t="s">
        <v>18</v>
      </c>
      <c r="K655" s="1993"/>
      <c r="L655" s="1993"/>
      <c r="M655" s="2069"/>
      <c r="N655" s="2064">
        <v>-21397</v>
      </c>
      <c r="O655" s="1716"/>
      <c r="P655" s="1716"/>
      <c r="Q655" s="2065"/>
      <c r="R655" s="2066">
        <v>0.22</v>
      </c>
      <c r="S655" s="2067"/>
      <c r="T655" s="2067"/>
      <c r="U655" s="2067"/>
      <c r="V655" s="1993" t="s">
        <v>18</v>
      </c>
      <c r="W655" s="1993"/>
      <c r="X655" s="1993"/>
      <c r="Y655" s="2069"/>
      <c r="Z655" s="2064">
        <v>-30706</v>
      </c>
      <c r="AA655" s="1716"/>
      <c r="AB655" s="1716"/>
      <c r="AC655" s="2065"/>
      <c r="AD655" s="2066">
        <v>0.23</v>
      </c>
      <c r="AE655" s="2067"/>
      <c r="AF655" s="2067"/>
      <c r="AG655" s="2067"/>
      <c r="AO655" s="617"/>
      <c r="AP655" s="629"/>
    </row>
    <row r="656" spans="1:42" ht="27.75" customHeight="1" x14ac:dyDescent="0.2">
      <c r="D656" s="1809" t="s">
        <v>332</v>
      </c>
      <c r="E656" s="1810"/>
      <c r="F656" s="1810"/>
      <c r="G656" s="1810"/>
      <c r="H656" s="1810"/>
      <c r="I656" s="1811"/>
      <c r="J656" s="2058">
        <v>7311</v>
      </c>
      <c r="K656" s="2058"/>
      <c r="L656" s="2058"/>
      <c r="M656" s="2059"/>
      <c r="N656" s="2060">
        <v>1608</v>
      </c>
      <c r="O656" s="2058"/>
      <c r="P656" s="2058"/>
      <c r="Q656" s="2061"/>
      <c r="R656" s="2062">
        <v>0.22</v>
      </c>
      <c r="S656" s="2063"/>
      <c r="T656" s="2063"/>
      <c r="U656" s="2063"/>
      <c r="V656" s="2058">
        <v>22170</v>
      </c>
      <c r="W656" s="2058"/>
      <c r="X656" s="2058"/>
      <c r="Y656" s="2059"/>
      <c r="Z656" s="2060">
        <v>5099</v>
      </c>
      <c r="AA656" s="2058"/>
      <c r="AB656" s="2058"/>
      <c r="AC656" s="2061"/>
      <c r="AD656" s="2062">
        <v>0.23</v>
      </c>
      <c r="AE656" s="2063"/>
      <c r="AF656" s="2063"/>
      <c r="AG656" s="2063"/>
      <c r="AO656" s="617"/>
      <c r="AP656" s="629"/>
    </row>
    <row r="657" spans="4:42" ht="27.75" customHeight="1" x14ac:dyDescent="0.2">
      <c r="D657" s="1809" t="s">
        <v>333</v>
      </c>
      <c r="E657" s="1810"/>
      <c r="F657" s="1810"/>
      <c r="G657" s="1810"/>
      <c r="H657" s="1810"/>
      <c r="I657" s="1811"/>
      <c r="J657" s="1716">
        <v>-3588</v>
      </c>
      <c r="K657" s="1716"/>
      <c r="L657" s="1716"/>
      <c r="M657" s="1782"/>
      <c r="N657" s="2064">
        <v>-789</v>
      </c>
      <c r="O657" s="1716"/>
      <c r="P657" s="1716"/>
      <c r="Q657" s="2065"/>
      <c r="R657" s="2066">
        <v>0.22</v>
      </c>
      <c r="S657" s="2067"/>
      <c r="T657" s="2067"/>
      <c r="U657" s="2067"/>
      <c r="V657" s="1716"/>
      <c r="W657" s="1716"/>
      <c r="X657" s="1716"/>
      <c r="Y657" s="1782"/>
      <c r="Z657" s="2064"/>
      <c r="AA657" s="1716"/>
      <c r="AB657" s="1716"/>
      <c r="AC657" s="2065"/>
      <c r="AD657" s="2068"/>
      <c r="AE657" s="2067"/>
      <c r="AF657" s="2067"/>
      <c r="AG657" s="2067"/>
      <c r="AO657" s="617"/>
      <c r="AP657" s="629"/>
    </row>
    <row r="658" spans="4:42" ht="27.75" customHeight="1" x14ac:dyDescent="0.2">
      <c r="D658" s="1809" t="s">
        <v>1763</v>
      </c>
      <c r="E658" s="1810"/>
      <c r="F658" s="1810"/>
      <c r="G658" s="1810"/>
      <c r="H658" s="1810"/>
      <c r="I658" s="1811"/>
      <c r="J658" s="1716"/>
      <c r="K658" s="1716"/>
      <c r="L658" s="1716"/>
      <c r="M658" s="1782"/>
      <c r="N658" s="2064"/>
      <c r="O658" s="1716"/>
      <c r="P658" s="1716"/>
      <c r="Q658" s="2065"/>
      <c r="R658" s="2068"/>
      <c r="S658" s="2067"/>
      <c r="T658" s="2067"/>
      <c r="U658" s="2067"/>
      <c r="V658" s="1716"/>
      <c r="W658" s="1716"/>
      <c r="X658" s="1716"/>
      <c r="Y658" s="1782"/>
      <c r="Z658" s="2064"/>
      <c r="AA658" s="1716"/>
      <c r="AB658" s="1716"/>
      <c r="AC658" s="2065"/>
      <c r="AD658" s="2068"/>
      <c r="AE658" s="2067"/>
      <c r="AF658" s="2067"/>
      <c r="AG658" s="2067"/>
      <c r="AO658" s="617"/>
      <c r="AP658" s="629"/>
    </row>
    <row r="659" spans="4:42" ht="27.75" customHeight="1" x14ac:dyDescent="0.2">
      <c r="D659" s="1809" t="s">
        <v>334</v>
      </c>
      <c r="E659" s="1810"/>
      <c r="F659" s="1810"/>
      <c r="G659" s="1810"/>
      <c r="H659" s="1810"/>
      <c r="I659" s="1811"/>
      <c r="J659" s="1716"/>
      <c r="K659" s="1716"/>
      <c r="L659" s="1716"/>
      <c r="M659" s="1782"/>
      <c r="N659" s="2064"/>
      <c r="O659" s="1716"/>
      <c r="P659" s="1716"/>
      <c r="Q659" s="2065"/>
      <c r="R659" s="2068"/>
      <c r="S659" s="2067"/>
      <c r="T659" s="2067"/>
      <c r="U659" s="2067"/>
      <c r="V659" s="1716"/>
      <c r="W659" s="1716"/>
      <c r="X659" s="1716"/>
      <c r="Y659" s="1782"/>
      <c r="Z659" s="2064"/>
      <c r="AA659" s="1716"/>
      <c r="AB659" s="1716"/>
      <c r="AC659" s="2065"/>
      <c r="AD659" s="2068"/>
      <c r="AE659" s="2067"/>
      <c r="AF659" s="2067"/>
      <c r="AG659" s="2067"/>
      <c r="AO659" s="617"/>
      <c r="AP659" s="629"/>
    </row>
    <row r="660" spans="4:42" ht="27.75" customHeight="1" x14ac:dyDescent="0.2">
      <c r="D660" s="1809" t="s">
        <v>1764</v>
      </c>
      <c r="E660" s="1810"/>
      <c r="F660" s="1810"/>
      <c r="G660" s="1810"/>
      <c r="H660" s="1810"/>
      <c r="I660" s="1811"/>
      <c r="J660" s="1716"/>
      <c r="K660" s="1716"/>
      <c r="L660" s="1716"/>
      <c r="M660" s="1782"/>
      <c r="N660" s="2064"/>
      <c r="O660" s="1716"/>
      <c r="P660" s="1716"/>
      <c r="Q660" s="2065"/>
      <c r="R660" s="2068"/>
      <c r="S660" s="2067"/>
      <c r="T660" s="2067"/>
      <c r="U660" s="2067"/>
      <c r="V660" s="1716"/>
      <c r="W660" s="1716"/>
      <c r="X660" s="1716"/>
      <c r="Y660" s="1782"/>
      <c r="Z660" s="2064"/>
      <c r="AA660" s="1716"/>
      <c r="AB660" s="1716"/>
      <c r="AC660" s="2065"/>
      <c r="AD660" s="2068"/>
      <c r="AE660" s="2067"/>
      <c r="AF660" s="2067"/>
      <c r="AG660" s="2067"/>
      <c r="AO660" s="617"/>
      <c r="AP660" s="629"/>
    </row>
    <row r="661" spans="4:42" ht="27.75" customHeight="1" x14ac:dyDescent="0.2">
      <c r="D661" s="1809" t="s">
        <v>3250</v>
      </c>
      <c r="E661" s="1810"/>
      <c r="F661" s="1810"/>
      <c r="G661" s="1810"/>
      <c r="H661" s="1810"/>
      <c r="I661" s="1811"/>
      <c r="J661" s="1993" t="s">
        <v>18</v>
      </c>
      <c r="K661" s="1993"/>
      <c r="L661" s="1993"/>
      <c r="M661" s="2069"/>
      <c r="N661" s="2064">
        <v>2880</v>
      </c>
      <c r="O661" s="1716"/>
      <c r="P661" s="1716"/>
      <c r="Q661" s="2065"/>
      <c r="R661" s="2079" t="s">
        <v>18</v>
      </c>
      <c r="S661" s="2080"/>
      <c r="T661" s="2080"/>
      <c r="U661" s="1992"/>
      <c r="V661" s="1716"/>
      <c r="W661" s="1716"/>
      <c r="X661" s="1716"/>
      <c r="Y661" s="1782"/>
      <c r="Z661" s="2064"/>
      <c r="AA661" s="1716"/>
      <c r="AB661" s="1716"/>
      <c r="AC661" s="2065"/>
      <c r="AD661" s="2068"/>
      <c r="AE661" s="2067"/>
      <c r="AF661" s="2067"/>
      <c r="AG661" s="2067"/>
      <c r="AO661" s="617"/>
      <c r="AP661" s="629"/>
    </row>
    <row r="662" spans="4:42" ht="27.75" customHeight="1" x14ac:dyDescent="0.2">
      <c r="D662" s="1809" t="s">
        <v>14</v>
      </c>
      <c r="E662" s="1810"/>
      <c r="F662" s="1810"/>
      <c r="G662" s="1810"/>
      <c r="H662" s="1810"/>
      <c r="I662" s="1811"/>
      <c r="J662" s="1716">
        <v>-93538</v>
      </c>
      <c r="K662" s="1716"/>
      <c r="L662" s="1716"/>
      <c r="M662" s="1782"/>
      <c r="N662" s="2064">
        <v>-20578</v>
      </c>
      <c r="O662" s="1716"/>
      <c r="P662" s="1716"/>
      <c r="Q662" s="2065"/>
      <c r="R662" s="2066">
        <v>0.22</v>
      </c>
      <c r="S662" s="2067"/>
      <c r="T662" s="2067"/>
      <c r="U662" s="2067"/>
      <c r="V662" s="1716">
        <v>-111336</v>
      </c>
      <c r="W662" s="1716"/>
      <c r="X662" s="1716"/>
      <c r="Y662" s="1782"/>
      <c r="Z662" s="2064">
        <v>-25607</v>
      </c>
      <c r="AA662" s="1716"/>
      <c r="AB662" s="1716"/>
      <c r="AC662" s="2065"/>
      <c r="AD662" s="2066">
        <v>0.23</v>
      </c>
      <c r="AE662" s="2067"/>
      <c r="AF662" s="2067"/>
      <c r="AG662" s="2067"/>
      <c r="AO662" s="617"/>
      <c r="AP662" s="629"/>
    </row>
    <row r="663" spans="4:42" ht="27.75" customHeight="1" x14ac:dyDescent="0.2">
      <c r="D663" s="1809" t="s">
        <v>335</v>
      </c>
      <c r="E663" s="1810"/>
      <c r="F663" s="1810"/>
      <c r="G663" s="1810"/>
      <c r="H663" s="1810"/>
      <c r="I663" s="1811"/>
      <c r="J663" s="1993" t="s">
        <v>18</v>
      </c>
      <c r="K663" s="1993"/>
      <c r="L663" s="1993"/>
      <c r="M663" s="2069"/>
      <c r="N663" s="2064">
        <v>2880</v>
      </c>
      <c r="O663" s="1716"/>
      <c r="P663" s="1716"/>
      <c r="Q663" s="2065"/>
      <c r="R663" s="2066">
        <v>0.22</v>
      </c>
      <c r="S663" s="2067"/>
      <c r="T663" s="2067"/>
      <c r="U663" s="2067"/>
      <c r="V663" s="1993" t="s">
        <v>18</v>
      </c>
      <c r="W663" s="1993"/>
      <c r="X663" s="1993"/>
      <c r="Y663" s="2069"/>
      <c r="Z663" s="2064">
        <v>0</v>
      </c>
      <c r="AA663" s="1716"/>
      <c r="AB663" s="1716"/>
      <c r="AC663" s="2065"/>
      <c r="AD663" s="2066">
        <v>0.23</v>
      </c>
      <c r="AE663" s="2067"/>
      <c r="AF663" s="2067"/>
      <c r="AG663" s="2067"/>
      <c r="AO663" s="631">
        <f>N663-'P&amp;L'!$D$66</f>
        <v>0</v>
      </c>
      <c r="AP663" s="619">
        <f>Z663-'P&amp;L'!$E$66</f>
        <v>-0.02</v>
      </c>
    </row>
    <row r="664" spans="4:42" ht="27.75" customHeight="1" x14ac:dyDescent="0.2">
      <c r="D664" s="1809" t="s">
        <v>336</v>
      </c>
      <c r="E664" s="1810"/>
      <c r="F664" s="1810"/>
      <c r="G664" s="1810"/>
      <c r="H664" s="1810"/>
      <c r="I664" s="1811"/>
      <c r="J664" s="1993" t="s">
        <v>18</v>
      </c>
      <c r="K664" s="1993"/>
      <c r="L664" s="1993"/>
      <c r="M664" s="2069"/>
      <c r="N664" s="2064">
        <v>0</v>
      </c>
      <c r="O664" s="1716"/>
      <c r="P664" s="1716"/>
      <c r="Q664" s="2065"/>
      <c r="R664" s="2066">
        <v>0.22</v>
      </c>
      <c r="S664" s="2067"/>
      <c r="T664" s="2067"/>
      <c r="U664" s="2067"/>
      <c r="V664" s="1993" t="s">
        <v>18</v>
      </c>
      <c r="W664" s="1993"/>
      <c r="X664" s="1993"/>
      <c r="Y664" s="2069"/>
      <c r="Z664" s="2064">
        <v>0</v>
      </c>
      <c r="AA664" s="1716"/>
      <c r="AB664" s="1716"/>
      <c r="AC664" s="2065"/>
      <c r="AD664" s="2066">
        <v>0.22</v>
      </c>
      <c r="AE664" s="2067"/>
      <c r="AF664" s="2067"/>
      <c r="AG664" s="2067"/>
      <c r="AO664" s="631">
        <f>N664-'P&amp;L'!$D$67</f>
        <v>0</v>
      </c>
      <c r="AP664" s="619">
        <f>Z664-'P&amp;L'!$E$67</f>
        <v>0</v>
      </c>
    </row>
    <row r="665" spans="4:42" ht="27.75" customHeight="1" thickBot="1" x14ac:dyDescent="0.25">
      <c r="D665" s="1902" t="s">
        <v>337</v>
      </c>
      <c r="E665" s="1903"/>
      <c r="F665" s="1903"/>
      <c r="G665" s="1903"/>
      <c r="H665" s="1903"/>
      <c r="I665" s="1904"/>
      <c r="J665" s="2070" t="s">
        <v>18</v>
      </c>
      <c r="K665" s="2070"/>
      <c r="L665" s="2070"/>
      <c r="M665" s="2071"/>
      <c r="N665" s="1912">
        <f>N663+N664</f>
        <v>2880</v>
      </c>
      <c r="O665" s="1723"/>
      <c r="P665" s="1723"/>
      <c r="Q665" s="2072"/>
      <c r="R665" s="2073">
        <v>0.22</v>
      </c>
      <c r="S665" s="2074"/>
      <c r="T665" s="2074"/>
      <c r="U665" s="2074"/>
      <c r="V665" s="2070" t="s">
        <v>18</v>
      </c>
      <c r="W665" s="2070"/>
      <c r="X665" s="2070"/>
      <c r="Y665" s="2071"/>
      <c r="Z665" s="1912">
        <f>Z663+Z664</f>
        <v>0</v>
      </c>
      <c r="AA665" s="1723"/>
      <c r="AB665" s="1723"/>
      <c r="AC665" s="2072"/>
      <c r="AD665" s="2073">
        <v>0.23</v>
      </c>
      <c r="AE665" s="2074"/>
      <c r="AF665" s="2074"/>
      <c r="AG665" s="2074"/>
      <c r="AO665" s="620">
        <f>N665-'P&amp;L'!$D$65</f>
        <v>0</v>
      </c>
      <c r="AP665" s="622">
        <f>Z665-'P&amp;L'!$E$65</f>
        <v>-0.02</v>
      </c>
    </row>
    <row r="667" spans="4:42" ht="14.25" customHeight="1" x14ac:dyDescent="0.2">
      <c r="D667" s="1724" t="s">
        <v>1427</v>
      </c>
      <c r="E667" s="1724"/>
      <c r="F667" s="1724"/>
      <c r="G667" s="1724"/>
      <c r="H667" s="1724"/>
      <c r="I667" s="1724"/>
      <c r="J667" s="1724"/>
      <c r="K667" s="1724"/>
      <c r="L667" s="1724"/>
      <c r="M667" s="1724"/>
      <c r="N667" s="1724"/>
      <c r="O667" s="1724"/>
      <c r="P667" s="1724"/>
      <c r="Q667" s="1724"/>
      <c r="R667" s="1724"/>
      <c r="S667" s="1724"/>
      <c r="T667" s="1724"/>
      <c r="U667" s="1724"/>
      <c r="V667" s="1724"/>
      <c r="W667" s="1724"/>
      <c r="X667" s="1724"/>
      <c r="Y667" s="1724"/>
      <c r="Z667" s="1724"/>
      <c r="AA667" s="1724"/>
      <c r="AB667" s="1724"/>
      <c r="AC667" s="1724"/>
      <c r="AD667" s="1724"/>
      <c r="AE667" s="1724"/>
      <c r="AF667" s="1724"/>
      <c r="AG667" s="1724"/>
    </row>
    <row r="669" spans="4:42" ht="14.25" customHeight="1" x14ac:dyDescent="0.2">
      <c r="D669" s="2081" t="s">
        <v>3251</v>
      </c>
      <c r="E669" s="2081"/>
      <c r="F669" s="2081"/>
      <c r="G669" s="2081"/>
      <c r="H669" s="2081"/>
      <c r="I669" s="2081"/>
      <c r="J669" s="2081"/>
      <c r="K669" s="2081"/>
      <c r="L669" s="2081"/>
      <c r="M669" s="2081"/>
      <c r="N669" s="2081"/>
      <c r="O669" s="2081"/>
      <c r="P669" s="2081"/>
      <c r="Q669" s="2081"/>
      <c r="R669" s="2081"/>
      <c r="S669" s="2081"/>
      <c r="T669" s="2081"/>
      <c r="U669" s="2081"/>
      <c r="V669" s="2081"/>
      <c r="W669" s="2081"/>
      <c r="X669" s="2081"/>
      <c r="Y669" s="2081"/>
      <c r="Z669" s="2081"/>
      <c r="AA669" s="2081"/>
      <c r="AB669" s="2081"/>
      <c r="AC669" s="2081"/>
      <c r="AD669" s="2081"/>
      <c r="AE669" s="2081"/>
      <c r="AF669" s="2081"/>
      <c r="AG669" s="2081"/>
    </row>
    <row r="670" spans="4:42" ht="14.25" customHeight="1" x14ac:dyDescent="0.2">
      <c r="D670" s="2081"/>
      <c r="E670" s="2081"/>
      <c r="F670" s="2081"/>
      <c r="G670" s="2081"/>
      <c r="H670" s="2081"/>
      <c r="I670" s="2081"/>
      <c r="J670" s="2081"/>
      <c r="K670" s="2081"/>
      <c r="L670" s="2081"/>
      <c r="M670" s="2081"/>
      <c r="N670" s="2081"/>
      <c r="O670" s="2081"/>
      <c r="P670" s="2081"/>
      <c r="Q670" s="2081"/>
      <c r="R670" s="2081"/>
      <c r="S670" s="2081"/>
      <c r="T670" s="2081"/>
      <c r="U670" s="2081"/>
      <c r="V670" s="2081"/>
      <c r="W670" s="2081"/>
      <c r="X670" s="2081"/>
      <c r="Y670" s="2081"/>
      <c r="Z670" s="2081"/>
      <c r="AA670" s="2081"/>
      <c r="AB670" s="2081"/>
      <c r="AC670" s="2081"/>
      <c r="AD670" s="2081"/>
      <c r="AE670" s="2081"/>
      <c r="AF670" s="2081"/>
      <c r="AG670" s="2081"/>
    </row>
    <row r="672" spans="4:42" ht="14.25" customHeight="1" x14ac:dyDescent="0.2">
      <c r="D672" s="590" t="s">
        <v>3252</v>
      </c>
    </row>
    <row r="674" spans="1:33" ht="27" customHeight="1" thickBot="1" x14ac:dyDescent="0.25">
      <c r="D674" s="1733" t="s">
        <v>1770</v>
      </c>
      <c r="E674" s="1733"/>
      <c r="F674" s="1733"/>
      <c r="G674" s="1733"/>
      <c r="H674" s="1733"/>
      <c r="I674" s="1733"/>
      <c r="J674" s="1733"/>
      <c r="K674" s="1733"/>
      <c r="L674" s="1733"/>
      <c r="M674" s="1733"/>
      <c r="N674" s="1733"/>
      <c r="O674" s="1733"/>
      <c r="P674" s="1733"/>
      <c r="Q674" s="1733"/>
      <c r="R674" s="1733"/>
      <c r="S674" s="1733"/>
      <c r="T674" s="1733"/>
      <c r="U674" s="1733"/>
      <c r="V674" s="1733"/>
      <c r="W674" s="1733"/>
      <c r="X674" s="1733"/>
      <c r="Y674" s="1733"/>
      <c r="Z674" s="1733"/>
      <c r="AA674" s="1733"/>
      <c r="AB674" s="1733"/>
      <c r="AC674" s="1733"/>
      <c r="AD674" s="1733"/>
      <c r="AE674" s="1733"/>
      <c r="AF674" s="1733"/>
      <c r="AG674" s="1733"/>
    </row>
    <row r="675" spans="1:33" ht="14.25" customHeight="1" thickBot="1" x14ac:dyDescent="0.25">
      <c r="A675" s="605" t="s">
        <v>1428</v>
      </c>
      <c r="D675" s="1703" t="s">
        <v>387</v>
      </c>
      <c r="E675" s="1703"/>
      <c r="F675" s="1703"/>
      <c r="G675" s="1703"/>
      <c r="H675" s="1703"/>
      <c r="I675" s="1703"/>
      <c r="J675" s="1703"/>
      <c r="K675" s="1703"/>
      <c r="L675" s="1703"/>
      <c r="M675" s="1704" t="s">
        <v>388</v>
      </c>
      <c r="N675" s="1704"/>
      <c r="O675" s="1704"/>
      <c r="P675" s="1704"/>
      <c r="Q675" s="1704"/>
      <c r="R675" s="1704" t="s">
        <v>389</v>
      </c>
      <c r="S675" s="1704"/>
      <c r="T675" s="1704"/>
      <c r="U675" s="1704"/>
      <c r="V675" s="1704"/>
      <c r="W675" s="1704"/>
      <c r="X675" s="1704"/>
      <c r="Y675" s="1704"/>
      <c r="Z675" s="1704"/>
      <c r="AA675" s="1704"/>
      <c r="AB675" s="1704"/>
      <c r="AC675" s="1704"/>
      <c r="AD675" s="1704"/>
      <c r="AE675" s="1704"/>
      <c r="AF675" s="1704"/>
      <c r="AG675" s="1704"/>
    </row>
    <row r="676" spans="1:33" ht="26.25" customHeight="1" thickBot="1" x14ac:dyDescent="0.25">
      <c r="D676" s="1703"/>
      <c r="E676" s="1703"/>
      <c r="F676" s="1703"/>
      <c r="G676" s="1703"/>
      <c r="H676" s="1703"/>
      <c r="I676" s="1703"/>
      <c r="J676" s="1703"/>
      <c r="K676" s="1703"/>
      <c r="L676" s="1703"/>
      <c r="M676" s="1704"/>
      <c r="N676" s="1704"/>
      <c r="O676" s="1704"/>
      <c r="P676" s="1704"/>
      <c r="Q676" s="1704"/>
      <c r="R676" s="1704" t="s">
        <v>2</v>
      </c>
      <c r="S676" s="1704"/>
      <c r="T676" s="1704"/>
      <c r="U676" s="1704"/>
      <c r="V676" s="1704"/>
      <c r="W676" s="1704"/>
      <c r="X676" s="1704"/>
      <c r="Y676" s="1704"/>
      <c r="Z676" s="1704" t="s">
        <v>390</v>
      </c>
      <c r="AA676" s="1704"/>
      <c r="AB676" s="1704"/>
      <c r="AC676" s="1704"/>
      <c r="AD676" s="1704"/>
      <c r="AE676" s="1704"/>
      <c r="AF676" s="1704"/>
      <c r="AG676" s="1704"/>
    </row>
    <row r="677" spans="1:33" ht="18.75" customHeight="1" x14ac:dyDescent="0.2">
      <c r="D677" s="2077" t="s">
        <v>3139</v>
      </c>
      <c r="E677" s="1993"/>
      <c r="F677" s="1993"/>
      <c r="G677" s="1993"/>
      <c r="H677" s="1993"/>
      <c r="I677" s="1993"/>
      <c r="J677" s="1993"/>
      <c r="K677" s="1993"/>
      <c r="L677" s="1993"/>
      <c r="M677" s="1993">
        <v>1</v>
      </c>
      <c r="N677" s="1993"/>
      <c r="O677" s="1993"/>
      <c r="P677" s="1993"/>
      <c r="Q677" s="1993"/>
      <c r="R677" s="1716">
        <v>9391</v>
      </c>
      <c r="S677" s="1716"/>
      <c r="T677" s="1716"/>
      <c r="U677" s="1716"/>
      <c r="V677" s="1716"/>
      <c r="W677" s="1716"/>
      <c r="X677" s="1716"/>
      <c r="Y677" s="1716"/>
      <c r="Z677" s="1716">
        <v>8119</v>
      </c>
      <c r="AA677" s="1716"/>
      <c r="AB677" s="1716"/>
      <c r="AC677" s="1716"/>
      <c r="AD677" s="1716"/>
      <c r="AE677" s="1716"/>
      <c r="AF677" s="1716"/>
      <c r="AG677" s="1716"/>
    </row>
    <row r="678" spans="1:33" ht="18.75" customHeight="1" x14ac:dyDescent="0.2">
      <c r="D678" s="2077" t="s">
        <v>3182</v>
      </c>
      <c r="E678" s="1993"/>
      <c r="F678" s="1993"/>
      <c r="G678" s="1993"/>
      <c r="H678" s="1993"/>
      <c r="I678" s="1993"/>
      <c r="J678" s="1993"/>
      <c r="K678" s="1993"/>
      <c r="L678" s="1993"/>
      <c r="M678" s="1993">
        <v>1</v>
      </c>
      <c r="N678" s="1993"/>
      <c r="O678" s="1993"/>
      <c r="P678" s="1993"/>
      <c r="Q678" s="1993"/>
      <c r="R678" s="1716">
        <v>99</v>
      </c>
      <c r="S678" s="1716"/>
      <c r="T678" s="1716"/>
      <c r="U678" s="1716"/>
      <c r="V678" s="1716"/>
      <c r="W678" s="1716"/>
      <c r="X678" s="1716"/>
      <c r="Y678" s="1716"/>
      <c r="Z678" s="1716">
        <v>11645</v>
      </c>
      <c r="AA678" s="1716"/>
      <c r="AB678" s="1716"/>
      <c r="AC678" s="1716"/>
      <c r="AD678" s="1716"/>
      <c r="AE678" s="1716"/>
      <c r="AF678" s="1716"/>
      <c r="AG678" s="1716"/>
    </row>
    <row r="679" spans="1:33" ht="18.75" customHeight="1" x14ac:dyDescent="0.2">
      <c r="D679" s="2077" t="s">
        <v>3183</v>
      </c>
      <c r="E679" s="1993"/>
      <c r="F679" s="1993"/>
      <c r="G679" s="1993"/>
      <c r="H679" s="1993"/>
      <c r="I679" s="1993"/>
      <c r="J679" s="1993"/>
      <c r="K679" s="1993"/>
      <c r="L679" s="1993"/>
      <c r="M679" s="1993">
        <v>1</v>
      </c>
      <c r="N679" s="1993"/>
      <c r="O679" s="1993"/>
      <c r="P679" s="1993"/>
      <c r="Q679" s="1993"/>
      <c r="R679" s="1716">
        <v>0</v>
      </c>
      <c r="S679" s="1716"/>
      <c r="T679" s="1716"/>
      <c r="U679" s="1716"/>
      <c r="V679" s="1716"/>
      <c r="W679" s="1716"/>
      <c r="X679" s="1716"/>
      <c r="Y679" s="1716"/>
      <c r="Z679" s="1716">
        <v>12160</v>
      </c>
      <c r="AA679" s="1716"/>
      <c r="AB679" s="1716"/>
      <c r="AC679" s="1716"/>
      <c r="AD679" s="1716"/>
      <c r="AE679" s="1716"/>
      <c r="AF679" s="1716"/>
      <c r="AG679" s="1716"/>
    </row>
    <row r="680" spans="1:33" ht="18.75" customHeight="1" x14ac:dyDescent="0.2">
      <c r="D680" s="2075" t="s">
        <v>3182</v>
      </c>
      <c r="E680" s="2076"/>
      <c r="F680" s="2076"/>
      <c r="G680" s="2076"/>
      <c r="H680" s="2076"/>
      <c r="I680" s="2076"/>
      <c r="J680" s="2076"/>
      <c r="K680" s="2076"/>
      <c r="L680" s="2076"/>
      <c r="M680" s="2076">
        <v>2</v>
      </c>
      <c r="N680" s="2076"/>
      <c r="O680" s="2076"/>
      <c r="P680" s="2076"/>
      <c r="Q680" s="2076"/>
      <c r="R680" s="2058">
        <v>0</v>
      </c>
      <c r="S680" s="2058"/>
      <c r="T680" s="2058"/>
      <c r="U680" s="2058"/>
      <c r="V680" s="2058"/>
      <c r="W680" s="2058"/>
      <c r="X680" s="2058"/>
      <c r="Y680" s="2058"/>
      <c r="Z680" s="2058">
        <v>14094</v>
      </c>
      <c r="AA680" s="2058"/>
      <c r="AB680" s="2058"/>
      <c r="AC680" s="2058"/>
      <c r="AD680" s="2058"/>
      <c r="AE680" s="2058"/>
      <c r="AF680" s="2058"/>
      <c r="AG680" s="2058"/>
    </row>
    <row r="681" spans="1:33" ht="18.75" customHeight="1" x14ac:dyDescent="0.2">
      <c r="D681" s="2077" t="s">
        <v>3183</v>
      </c>
      <c r="E681" s="1993"/>
      <c r="F681" s="1993"/>
      <c r="G681" s="1993"/>
      <c r="H681" s="1993"/>
      <c r="I681" s="1993"/>
      <c r="J681" s="1993"/>
      <c r="K681" s="1993"/>
      <c r="L681" s="1993"/>
      <c r="M681" s="1993">
        <v>2</v>
      </c>
      <c r="N681" s="1993"/>
      <c r="O681" s="1993"/>
      <c r="P681" s="1993"/>
      <c r="Q681" s="1993"/>
      <c r="R681" s="1716">
        <v>0</v>
      </c>
      <c r="S681" s="1716"/>
      <c r="T681" s="1716"/>
      <c r="U681" s="1716"/>
      <c r="V681" s="1716"/>
      <c r="W681" s="1716"/>
      <c r="X681" s="1716"/>
      <c r="Y681" s="1716"/>
      <c r="Z681" s="1716">
        <v>9821</v>
      </c>
      <c r="AA681" s="1716"/>
      <c r="AB681" s="1716"/>
      <c r="AC681" s="1716"/>
      <c r="AD681" s="1716"/>
      <c r="AE681" s="1716"/>
      <c r="AF681" s="1716"/>
      <c r="AG681" s="1716"/>
    </row>
    <row r="682" spans="1:33" ht="18.75" customHeight="1" x14ac:dyDescent="0.2">
      <c r="D682" s="1993" t="s">
        <v>3262</v>
      </c>
      <c r="E682" s="1993"/>
      <c r="F682" s="1993"/>
      <c r="G682" s="1993"/>
      <c r="H682" s="1993"/>
      <c r="I682" s="1993"/>
      <c r="J682" s="1993"/>
      <c r="K682" s="1993"/>
      <c r="L682" s="1993"/>
      <c r="M682" s="1993">
        <v>2</v>
      </c>
      <c r="N682" s="1993"/>
      <c r="O682" s="1993"/>
      <c r="P682" s="1993"/>
      <c r="Q682" s="1993"/>
      <c r="R682" s="1716">
        <v>0</v>
      </c>
      <c r="S682" s="1716"/>
      <c r="T682" s="1716"/>
      <c r="U682" s="1716"/>
      <c r="V682" s="1716"/>
      <c r="W682" s="1716"/>
      <c r="X682" s="1716"/>
      <c r="Y682" s="1716"/>
      <c r="Z682" s="1716">
        <v>8400</v>
      </c>
      <c r="AA682" s="1716"/>
      <c r="AB682" s="1716"/>
      <c r="AC682" s="1716"/>
      <c r="AD682" s="1716"/>
      <c r="AE682" s="1716"/>
      <c r="AF682" s="1716"/>
      <c r="AG682" s="1716"/>
    </row>
    <row r="683" spans="1:33" ht="18.75" customHeight="1" thickBot="1" x14ac:dyDescent="0.25">
      <c r="D683" s="2078" t="s">
        <v>3184</v>
      </c>
      <c r="E683" s="2070"/>
      <c r="F683" s="2070"/>
      <c r="G683" s="2070"/>
      <c r="H683" s="2070"/>
      <c r="I683" s="2070"/>
      <c r="J683" s="2070"/>
      <c r="K683" s="2070"/>
      <c r="L683" s="2070"/>
      <c r="M683" s="2070">
        <v>2</v>
      </c>
      <c r="N683" s="2070"/>
      <c r="O683" s="2070"/>
      <c r="P683" s="2070"/>
      <c r="Q683" s="2070"/>
      <c r="R683" s="1931">
        <v>529</v>
      </c>
      <c r="S683" s="1931"/>
      <c r="T683" s="1931"/>
      <c r="U683" s="1931"/>
      <c r="V683" s="1931"/>
      <c r="W683" s="1931"/>
      <c r="X683" s="1931"/>
      <c r="Y683" s="1931"/>
      <c r="Z683" s="1931">
        <v>1370</v>
      </c>
      <c r="AA683" s="1931"/>
      <c r="AB683" s="1931"/>
      <c r="AC683" s="1931"/>
      <c r="AD683" s="1931"/>
      <c r="AE683" s="1931"/>
      <c r="AF683" s="1931"/>
      <c r="AG683" s="1931"/>
    </row>
    <row r="685" spans="1:33" ht="14.25" customHeight="1" x14ac:dyDescent="0.2">
      <c r="D685" s="1733" t="s">
        <v>3273</v>
      </c>
      <c r="E685" s="1733"/>
      <c r="F685" s="1733"/>
      <c r="G685" s="1733"/>
      <c r="H685" s="1733"/>
      <c r="I685" s="1733"/>
      <c r="J685" s="1733"/>
      <c r="K685" s="1733"/>
      <c r="L685" s="1733"/>
      <c r="M685" s="1733"/>
      <c r="N685" s="1733"/>
      <c r="O685" s="1733"/>
      <c r="P685" s="1733"/>
      <c r="Q685" s="1733"/>
      <c r="R685" s="1733"/>
      <c r="S685" s="1733"/>
      <c r="T685" s="1733"/>
      <c r="U685" s="1733"/>
      <c r="V685" s="1733"/>
      <c r="W685" s="1733"/>
      <c r="X685" s="1733"/>
      <c r="Y685" s="1733"/>
      <c r="Z685" s="1733"/>
      <c r="AA685" s="1733"/>
      <c r="AB685" s="1733"/>
      <c r="AC685" s="1733"/>
      <c r="AD685" s="1733"/>
      <c r="AE685" s="1733"/>
      <c r="AF685" s="1733"/>
      <c r="AG685" s="1733"/>
    </row>
    <row r="686" spans="1:33" ht="14.25" customHeight="1" thickBot="1" x14ac:dyDescent="0.25"/>
    <row r="687" spans="1:33" ht="14.25" customHeight="1" thickBot="1" x14ac:dyDescent="0.25">
      <c r="D687" s="1707" t="s">
        <v>387</v>
      </c>
      <c r="E687" s="1707"/>
      <c r="F687" s="1707"/>
      <c r="G687" s="1707"/>
      <c r="H687" s="1707"/>
      <c r="I687" s="1707"/>
      <c r="J687" s="1707"/>
      <c r="K687" s="1707"/>
      <c r="L687" s="1707"/>
      <c r="M687" s="1708"/>
      <c r="N687" s="1708"/>
      <c r="O687" s="1708"/>
      <c r="P687" s="1708"/>
      <c r="Q687" s="1708"/>
      <c r="R687" s="1708" t="s">
        <v>389</v>
      </c>
      <c r="S687" s="1708"/>
      <c r="T687" s="1708"/>
      <c r="U687" s="1708"/>
      <c r="V687" s="1708"/>
      <c r="W687" s="1708"/>
      <c r="X687" s="1708"/>
      <c r="Y687" s="1708"/>
      <c r="Z687" s="1708"/>
      <c r="AA687" s="1708"/>
      <c r="AB687" s="1708"/>
      <c r="AC687" s="1708"/>
      <c r="AD687" s="1708"/>
      <c r="AE687" s="1708"/>
      <c r="AF687" s="1708"/>
      <c r="AG687" s="1708"/>
    </row>
    <row r="688" spans="1:33" ht="28.5" customHeight="1" thickBot="1" x14ac:dyDescent="0.25">
      <c r="D688" s="1707"/>
      <c r="E688" s="1707"/>
      <c r="F688" s="1707"/>
      <c r="G688" s="1707"/>
      <c r="H688" s="1707"/>
      <c r="I688" s="1707"/>
      <c r="J688" s="1707"/>
      <c r="K688" s="1707"/>
      <c r="L688" s="1707"/>
      <c r="M688" s="1708"/>
      <c r="N688" s="1708"/>
      <c r="O688" s="1708"/>
      <c r="P688" s="1708"/>
      <c r="Q688" s="1708"/>
      <c r="R688" s="1708" t="s">
        <v>2</v>
      </c>
      <c r="S688" s="1708"/>
      <c r="T688" s="1708"/>
      <c r="U688" s="1708"/>
      <c r="V688" s="1708"/>
      <c r="W688" s="1708"/>
      <c r="X688" s="1708"/>
      <c r="Y688" s="1708"/>
      <c r="Z688" s="1708" t="s">
        <v>390</v>
      </c>
      <c r="AA688" s="1708"/>
      <c r="AB688" s="1708"/>
      <c r="AC688" s="1708"/>
      <c r="AD688" s="1708"/>
      <c r="AE688" s="1708"/>
      <c r="AF688" s="1708"/>
      <c r="AG688" s="1708"/>
    </row>
    <row r="689" spans="4:41" ht="14.25" customHeight="1" x14ac:dyDescent="0.2">
      <c r="D689" s="1709" t="s">
        <v>3274</v>
      </c>
      <c r="E689" s="1709"/>
      <c r="F689" s="1709"/>
      <c r="G689" s="1709"/>
      <c r="H689" s="1709"/>
      <c r="I689" s="1709"/>
      <c r="J689" s="1709"/>
      <c r="K689" s="1709"/>
      <c r="L689" s="1709"/>
      <c r="M689" s="1709" t="s">
        <v>3275</v>
      </c>
      <c r="N689" s="1709"/>
      <c r="O689" s="1709"/>
      <c r="P689" s="1709"/>
      <c r="Q689" s="1709"/>
      <c r="R689" s="1710">
        <v>1026743</v>
      </c>
      <c r="S689" s="1710"/>
      <c r="T689" s="1710"/>
      <c r="U689" s="1710"/>
      <c r="V689" s="1710"/>
      <c r="W689" s="1710"/>
      <c r="X689" s="1710"/>
      <c r="Y689" s="1710"/>
      <c r="Z689" s="1710">
        <v>1073489</v>
      </c>
      <c r="AA689" s="1710"/>
      <c r="AB689" s="1710"/>
      <c r="AC689" s="1710"/>
      <c r="AD689" s="1710"/>
      <c r="AE689" s="1710"/>
      <c r="AF689" s="1710"/>
      <c r="AG689" s="1710"/>
    </row>
    <row r="690" spans="4:41" ht="14.25" customHeight="1" x14ac:dyDescent="0.2">
      <c r="D690" s="1709" t="s">
        <v>3199</v>
      </c>
      <c r="E690" s="1709"/>
      <c r="F690" s="1709"/>
      <c r="G690" s="1709"/>
      <c r="H690" s="1709"/>
      <c r="I690" s="1709"/>
      <c r="J690" s="1709"/>
      <c r="K690" s="1709"/>
      <c r="L690" s="1709"/>
      <c r="M690" s="1709" t="s">
        <v>3276</v>
      </c>
      <c r="N690" s="1709"/>
      <c r="O690" s="1709"/>
      <c r="P690" s="1709"/>
      <c r="Q690" s="1709"/>
      <c r="R690" s="1710">
        <v>403675</v>
      </c>
      <c r="S690" s="1710"/>
      <c r="T690" s="1710"/>
      <c r="U690" s="1710"/>
      <c r="V690" s="1710"/>
      <c r="W690" s="1710"/>
      <c r="X690" s="1710"/>
      <c r="Y690" s="1710"/>
      <c r="Z690" s="1710">
        <v>403675</v>
      </c>
      <c r="AA690" s="1710"/>
      <c r="AB690" s="1710"/>
      <c r="AC690" s="1710"/>
      <c r="AD690" s="1710"/>
      <c r="AE690" s="1710"/>
      <c r="AF690" s="1710"/>
      <c r="AG690" s="1710"/>
    </row>
    <row r="691" spans="4:41" ht="22.5" customHeight="1" x14ac:dyDescent="0.2">
      <c r="D691" s="1711" t="s">
        <v>3277</v>
      </c>
      <c r="E691" s="1711"/>
      <c r="F691" s="1711"/>
      <c r="G691" s="1711"/>
      <c r="H691" s="1711"/>
      <c r="I691" s="1711"/>
      <c r="J691" s="1711"/>
      <c r="K691" s="1711"/>
      <c r="L691" s="1711"/>
      <c r="M691" s="1712" t="s">
        <v>3278</v>
      </c>
      <c r="N691" s="1713"/>
      <c r="O691" s="1713"/>
      <c r="P691" s="1713"/>
      <c r="Q691" s="1713"/>
      <c r="R691" s="1714">
        <v>1723</v>
      </c>
      <c r="S691" s="1714"/>
      <c r="T691" s="1714"/>
      <c r="U691" s="1714"/>
      <c r="V691" s="1714"/>
      <c r="W691" s="1714"/>
      <c r="X691" s="1714"/>
      <c r="Y691" s="1714"/>
      <c r="Z691" s="1714">
        <v>1161</v>
      </c>
      <c r="AA691" s="1714"/>
      <c r="AB691" s="1714"/>
      <c r="AC691" s="1714"/>
      <c r="AD691" s="1714"/>
      <c r="AE691" s="1714"/>
      <c r="AF691" s="1714"/>
      <c r="AG691" s="1714"/>
    </row>
    <row r="692" spans="4:41" ht="22.5" customHeight="1" x14ac:dyDescent="0.2">
      <c r="D692" s="1709" t="s">
        <v>3183</v>
      </c>
      <c r="E692" s="1709"/>
      <c r="F692" s="1709"/>
      <c r="G692" s="1709"/>
      <c r="H692" s="1709"/>
      <c r="I692" s="1709"/>
      <c r="J692" s="1709"/>
      <c r="K692" s="1709"/>
      <c r="L692" s="1709"/>
      <c r="M692" s="1726" t="s">
        <v>3278</v>
      </c>
      <c r="N692" s="1709"/>
      <c r="O692" s="1709"/>
      <c r="P692" s="1709"/>
      <c r="Q692" s="1709"/>
      <c r="R692" s="1710">
        <v>0</v>
      </c>
      <c r="S692" s="1710"/>
      <c r="T692" s="1710"/>
      <c r="U692" s="1710"/>
      <c r="V692" s="1710"/>
      <c r="W692" s="1710"/>
      <c r="X692" s="1710"/>
      <c r="Y692" s="1710"/>
      <c r="Z692" s="1710">
        <v>400</v>
      </c>
      <c r="AA692" s="1710"/>
      <c r="AB692" s="1710"/>
      <c r="AC692" s="1710"/>
      <c r="AD692" s="1710"/>
      <c r="AE692" s="1710"/>
      <c r="AF692" s="1710"/>
      <c r="AG692" s="1710"/>
    </row>
    <row r="693" spans="4:41" ht="22.5" customHeight="1" thickBot="1" x14ac:dyDescent="0.25">
      <c r="D693" s="1727" t="s">
        <v>3280</v>
      </c>
      <c r="E693" s="1727"/>
      <c r="F693" s="1727"/>
      <c r="G693" s="1727"/>
      <c r="H693" s="1727"/>
      <c r="I693" s="1727"/>
      <c r="J693" s="1727"/>
      <c r="K693" s="1727"/>
      <c r="L693" s="1727"/>
      <c r="M693" s="1728" t="s">
        <v>3279</v>
      </c>
      <c r="N693" s="1727"/>
      <c r="O693" s="1727"/>
      <c r="P693" s="1727"/>
      <c r="Q693" s="1727"/>
      <c r="R693" s="1729">
        <v>196</v>
      </c>
      <c r="S693" s="1729"/>
      <c r="T693" s="1729"/>
      <c r="U693" s="1729"/>
      <c r="V693" s="1729"/>
      <c r="W693" s="1729"/>
      <c r="X693" s="1729"/>
      <c r="Y693" s="1729"/>
      <c r="Z693" s="1729">
        <v>0</v>
      </c>
      <c r="AA693" s="1729"/>
      <c r="AB693" s="1729"/>
      <c r="AC693" s="1729"/>
      <c r="AD693" s="1729"/>
      <c r="AE693" s="1729"/>
      <c r="AF693" s="1729"/>
      <c r="AG693" s="1729"/>
    </row>
    <row r="695" spans="4:41" ht="14.25" customHeight="1" x14ac:dyDescent="0.2">
      <c r="D695" s="1936" t="s">
        <v>3253</v>
      </c>
      <c r="E695" s="1936"/>
      <c r="F695" s="1936"/>
      <c r="G695" s="1936"/>
      <c r="H695" s="1936"/>
      <c r="I695" s="1936"/>
      <c r="J695" s="1936"/>
      <c r="K695" s="1936"/>
      <c r="L695" s="1936"/>
      <c r="M695" s="1936"/>
      <c r="N695" s="1936"/>
      <c r="O695" s="1936"/>
      <c r="P695" s="1936"/>
      <c r="Q695" s="1936"/>
      <c r="R695" s="1936"/>
      <c r="S695" s="1936"/>
      <c r="T695" s="1936"/>
      <c r="U695" s="1936"/>
      <c r="V695" s="1936"/>
      <c r="W695" s="1936"/>
      <c r="X695" s="1936"/>
      <c r="Y695" s="1936"/>
      <c r="Z695" s="1936"/>
      <c r="AA695" s="1936"/>
      <c r="AB695" s="1936"/>
      <c r="AC695" s="1936"/>
      <c r="AD695" s="1936"/>
      <c r="AE695" s="1936"/>
      <c r="AF695" s="1936"/>
      <c r="AG695" s="1936"/>
    </row>
    <row r="696" spans="4:41" ht="14.25" customHeight="1" thickBot="1" x14ac:dyDescent="0.25"/>
    <row r="697" spans="4:41" ht="14.25" customHeight="1" thickBot="1" x14ac:dyDescent="0.25">
      <c r="D697" s="1703" t="s">
        <v>465</v>
      </c>
      <c r="E697" s="1703"/>
      <c r="F697" s="1703"/>
      <c r="G697" s="1703"/>
      <c r="H697" s="1703"/>
      <c r="I697" s="1703"/>
      <c r="J697" s="1703"/>
      <c r="K697" s="1703"/>
      <c r="L697" s="1703"/>
      <c r="M697" s="1703"/>
      <c r="N697" s="1703" t="s">
        <v>2</v>
      </c>
      <c r="O697" s="1703"/>
      <c r="P697" s="1703"/>
      <c r="Q697" s="1703"/>
      <c r="R697" s="1703"/>
      <c r="S697" s="1703"/>
      <c r="T697" s="1703"/>
      <c r="U697" s="1703"/>
      <c r="V697" s="1703"/>
      <c r="W697" s="1703"/>
      <c r="X697" s="1703"/>
      <c r="Y697" s="1703"/>
      <c r="Z697" s="1703"/>
      <c r="AA697" s="1703"/>
      <c r="AB697" s="1703"/>
      <c r="AC697" s="1703"/>
      <c r="AD697" s="1703"/>
      <c r="AE697" s="1703"/>
      <c r="AF697" s="1703"/>
      <c r="AG697" s="1703"/>
    </row>
    <row r="698" spans="4:41" ht="35.25" customHeight="1" thickTop="1" thickBot="1" x14ac:dyDescent="0.25">
      <c r="D698" s="1703"/>
      <c r="E698" s="1703"/>
      <c r="F698" s="1703"/>
      <c r="G698" s="1703"/>
      <c r="H698" s="1703"/>
      <c r="I698" s="1703"/>
      <c r="J698" s="1703"/>
      <c r="K698" s="1703"/>
      <c r="L698" s="1703"/>
      <c r="M698" s="1703"/>
      <c r="N698" s="1704" t="s">
        <v>2394</v>
      </c>
      <c r="O698" s="1704"/>
      <c r="P698" s="1704"/>
      <c r="Q698" s="1704"/>
      <c r="R698" s="1704" t="s">
        <v>27</v>
      </c>
      <c r="S698" s="1704"/>
      <c r="T698" s="1704"/>
      <c r="U698" s="1704"/>
      <c r="V698" s="1704" t="s">
        <v>28</v>
      </c>
      <c r="W698" s="1704"/>
      <c r="X698" s="1704"/>
      <c r="Y698" s="1704"/>
      <c r="Z698" s="1704" t="s">
        <v>29</v>
      </c>
      <c r="AA698" s="1704"/>
      <c r="AB698" s="1704"/>
      <c r="AC698" s="1704"/>
      <c r="AD698" s="1704" t="s">
        <v>392</v>
      </c>
      <c r="AE698" s="1704"/>
      <c r="AF698" s="1704"/>
      <c r="AG698" s="1704"/>
      <c r="AL698" s="600" t="s">
        <v>472</v>
      </c>
      <c r="AM698" s="600" t="s">
        <v>392</v>
      </c>
      <c r="AO698" s="600" t="s">
        <v>392</v>
      </c>
    </row>
    <row r="699" spans="4:41" ht="14.25" customHeight="1" x14ac:dyDescent="0.2">
      <c r="D699" s="1934" t="s">
        <v>393</v>
      </c>
      <c r="E699" s="1934"/>
      <c r="F699" s="1934"/>
      <c r="G699" s="1934"/>
      <c r="H699" s="1934"/>
      <c r="I699" s="1934"/>
      <c r="J699" s="1934"/>
      <c r="K699" s="1934"/>
      <c r="L699" s="1934"/>
      <c r="M699" s="1934"/>
      <c r="N699" s="1935">
        <v>5000</v>
      </c>
      <c r="O699" s="1935"/>
      <c r="P699" s="1935"/>
      <c r="Q699" s="1935"/>
      <c r="R699" s="1935"/>
      <c r="S699" s="1935"/>
      <c r="T699" s="1935"/>
      <c r="U699" s="1935"/>
      <c r="V699" s="1935"/>
      <c r="W699" s="1935"/>
      <c r="X699" s="1935"/>
      <c r="Y699" s="1935"/>
      <c r="Z699" s="1935"/>
      <c r="AA699" s="1935"/>
      <c r="AB699" s="1935"/>
      <c r="AC699" s="1935"/>
      <c r="AD699" s="1778">
        <f>SUM(N699:AC699)</f>
        <v>5000</v>
      </c>
      <c r="AE699" s="1778"/>
      <c r="AF699" s="1778"/>
      <c r="AG699" s="1778"/>
      <c r="AL699" s="645">
        <f t="shared" ref="AL699:AL717" si="138">N699-AD722</f>
        <v>0</v>
      </c>
      <c r="AM699" s="649">
        <f>SUM(N699:AC699)-AD699</f>
        <v>0</v>
      </c>
      <c r="AO699" s="647">
        <f>AD699-BS!$D$97</f>
        <v>0</v>
      </c>
    </row>
    <row r="700" spans="4:41" ht="14.25" customHeight="1" x14ac:dyDescent="0.2">
      <c r="D700" s="1715" t="s">
        <v>394</v>
      </c>
      <c r="E700" s="1715"/>
      <c r="F700" s="1715"/>
      <c r="G700" s="1715"/>
      <c r="H700" s="1715"/>
      <c r="I700" s="1715"/>
      <c r="J700" s="1715"/>
      <c r="K700" s="1715"/>
      <c r="L700" s="1715"/>
      <c r="M700" s="1715"/>
      <c r="N700" s="1716"/>
      <c r="O700" s="1716"/>
      <c r="P700" s="1716"/>
      <c r="Q700" s="1716"/>
      <c r="R700" s="1716"/>
      <c r="S700" s="1716"/>
      <c r="T700" s="1716"/>
      <c r="U700" s="1716"/>
      <c r="V700" s="1716"/>
      <c r="W700" s="1716"/>
      <c r="X700" s="1716"/>
      <c r="Y700" s="1716"/>
      <c r="Z700" s="1716"/>
      <c r="AA700" s="1716"/>
      <c r="AB700" s="1716"/>
      <c r="AC700" s="1716"/>
      <c r="AD700" s="1720">
        <f t="shared" ref="AD700:AD717" si="139">SUM(N700:AC700)</f>
        <v>0</v>
      </c>
      <c r="AE700" s="1720"/>
      <c r="AF700" s="1720"/>
      <c r="AG700" s="1720"/>
      <c r="AL700" s="366">
        <f t="shared" si="138"/>
        <v>0</v>
      </c>
      <c r="AM700" s="364">
        <f t="shared" ref="AM700:AM717" si="140">SUM(N700:AC700)-AD700</f>
        <v>0</v>
      </c>
      <c r="AO700" s="367">
        <f>AD700-AD700</f>
        <v>0</v>
      </c>
    </row>
    <row r="701" spans="4:41" ht="14.25" customHeight="1" x14ac:dyDescent="0.2">
      <c r="D701" s="1715" t="s">
        <v>466</v>
      </c>
      <c r="E701" s="1715"/>
      <c r="F701" s="1715"/>
      <c r="G701" s="1715"/>
      <c r="H701" s="1715"/>
      <c r="I701" s="1715"/>
      <c r="J701" s="1715"/>
      <c r="K701" s="1715"/>
      <c r="L701" s="1715"/>
      <c r="M701" s="1715"/>
      <c r="N701" s="1716"/>
      <c r="O701" s="1716"/>
      <c r="P701" s="1716"/>
      <c r="Q701" s="1716"/>
      <c r="R701" s="1716"/>
      <c r="S701" s="1716"/>
      <c r="T701" s="1716"/>
      <c r="U701" s="1716"/>
      <c r="V701" s="1716"/>
      <c r="W701" s="1716"/>
      <c r="X701" s="1716"/>
      <c r="Y701" s="1716"/>
      <c r="Z701" s="1716"/>
      <c r="AA701" s="1716"/>
      <c r="AB701" s="1716"/>
      <c r="AC701" s="1716"/>
      <c r="AD701" s="1720">
        <f t="shared" si="139"/>
        <v>0</v>
      </c>
      <c r="AE701" s="1720"/>
      <c r="AF701" s="1720"/>
      <c r="AG701" s="1720"/>
      <c r="AL701" s="366">
        <f t="shared" si="138"/>
        <v>0</v>
      </c>
      <c r="AM701" s="364">
        <f t="shared" si="140"/>
        <v>0</v>
      </c>
      <c r="AO701" s="367">
        <f>AD701-BS!$D$98</f>
        <v>0</v>
      </c>
    </row>
    <row r="702" spans="4:41" ht="14.25" customHeight="1" x14ac:dyDescent="0.2">
      <c r="D702" s="1715" t="s">
        <v>467</v>
      </c>
      <c r="E702" s="1715"/>
      <c r="F702" s="1715"/>
      <c r="G702" s="1715"/>
      <c r="H702" s="1715"/>
      <c r="I702" s="1715"/>
      <c r="J702" s="1715"/>
      <c r="K702" s="1715"/>
      <c r="L702" s="1715"/>
      <c r="M702" s="1715"/>
      <c r="N702" s="1716"/>
      <c r="O702" s="1716"/>
      <c r="P702" s="1716"/>
      <c r="Q702" s="1716"/>
      <c r="R702" s="1716"/>
      <c r="S702" s="1716"/>
      <c r="T702" s="1716"/>
      <c r="U702" s="1716"/>
      <c r="V702" s="1716"/>
      <c r="W702" s="1716"/>
      <c r="X702" s="1716"/>
      <c r="Y702" s="1716"/>
      <c r="Z702" s="1716"/>
      <c r="AA702" s="1716"/>
      <c r="AB702" s="1716"/>
      <c r="AC702" s="1716"/>
      <c r="AD702" s="1720">
        <f t="shared" si="139"/>
        <v>0</v>
      </c>
      <c r="AE702" s="1720"/>
      <c r="AF702" s="1720"/>
      <c r="AG702" s="1720"/>
      <c r="AL702" s="366">
        <f t="shared" si="138"/>
        <v>0</v>
      </c>
      <c r="AM702" s="364">
        <f t="shared" si="140"/>
        <v>0</v>
      </c>
      <c r="AO702" s="367">
        <f>AD702-BS!$D$99</f>
        <v>0</v>
      </c>
    </row>
    <row r="703" spans="4:41" ht="14.25" customHeight="1" x14ac:dyDescent="0.2">
      <c r="D703" s="1715" t="s">
        <v>395</v>
      </c>
      <c r="E703" s="1715"/>
      <c r="F703" s="1715"/>
      <c r="G703" s="1715"/>
      <c r="H703" s="1715"/>
      <c r="I703" s="1715"/>
      <c r="J703" s="1715"/>
      <c r="K703" s="1715"/>
      <c r="L703" s="1715"/>
      <c r="M703" s="1715"/>
      <c r="N703" s="1716"/>
      <c r="O703" s="1716"/>
      <c r="P703" s="1716"/>
      <c r="Q703" s="1716"/>
      <c r="R703" s="1716"/>
      <c r="S703" s="1716"/>
      <c r="T703" s="1716"/>
      <c r="U703" s="1716"/>
      <c r="V703" s="1716"/>
      <c r="W703" s="1716"/>
      <c r="X703" s="1716"/>
      <c r="Y703" s="1716"/>
      <c r="Z703" s="1716"/>
      <c r="AA703" s="1716"/>
      <c r="AB703" s="1716"/>
      <c r="AC703" s="1716"/>
      <c r="AD703" s="1720">
        <f t="shared" si="139"/>
        <v>0</v>
      </c>
      <c r="AE703" s="1720"/>
      <c r="AF703" s="1720"/>
      <c r="AG703" s="1720"/>
      <c r="AL703" s="366">
        <f t="shared" si="138"/>
        <v>0</v>
      </c>
      <c r="AM703" s="364">
        <f t="shared" si="140"/>
        <v>0</v>
      </c>
      <c r="AO703" s="367">
        <f>AD703-BS!$D$100</f>
        <v>0</v>
      </c>
    </row>
    <row r="704" spans="4:41" ht="14.25" customHeight="1" x14ac:dyDescent="0.2">
      <c r="D704" s="1715" t="s">
        <v>396</v>
      </c>
      <c r="E704" s="1715"/>
      <c r="F704" s="1715"/>
      <c r="G704" s="1715"/>
      <c r="H704" s="1715"/>
      <c r="I704" s="1715"/>
      <c r="J704" s="1715"/>
      <c r="K704" s="1715"/>
      <c r="L704" s="1715"/>
      <c r="M704" s="1715"/>
      <c r="N704" s="1716">
        <v>474673</v>
      </c>
      <c r="O704" s="1716"/>
      <c r="P704" s="1716"/>
      <c r="Q704" s="1716"/>
      <c r="R704" s="1716"/>
      <c r="S704" s="1716"/>
      <c r="T704" s="1716"/>
      <c r="U704" s="1716"/>
      <c r="V704" s="1716"/>
      <c r="W704" s="1716"/>
      <c r="X704" s="1716"/>
      <c r="Y704" s="1716"/>
      <c r="Z704" s="1716"/>
      <c r="AA704" s="1716"/>
      <c r="AB704" s="1716"/>
      <c r="AC704" s="1716"/>
      <c r="AD704" s="1720">
        <f t="shared" si="139"/>
        <v>474673</v>
      </c>
      <c r="AE704" s="1720"/>
      <c r="AF704" s="1720"/>
      <c r="AG704" s="1720"/>
      <c r="AL704" s="366">
        <f t="shared" si="138"/>
        <v>0</v>
      </c>
      <c r="AM704" s="364">
        <f t="shared" si="140"/>
        <v>0</v>
      </c>
      <c r="AO704" s="367">
        <f>AD704-BS!$D$101</f>
        <v>0</v>
      </c>
    </row>
    <row r="705" spans="4:41" ht="22.5" customHeight="1" x14ac:dyDescent="0.2">
      <c r="D705" s="1715" t="s">
        <v>397</v>
      </c>
      <c r="E705" s="1715"/>
      <c r="F705" s="1715"/>
      <c r="G705" s="1715"/>
      <c r="H705" s="1715"/>
      <c r="I705" s="1715"/>
      <c r="J705" s="1715"/>
      <c r="K705" s="1715"/>
      <c r="L705" s="1715"/>
      <c r="M705" s="1715"/>
      <c r="N705" s="1716"/>
      <c r="O705" s="1716"/>
      <c r="P705" s="1716"/>
      <c r="Q705" s="1716"/>
      <c r="R705" s="1716"/>
      <c r="S705" s="1716"/>
      <c r="T705" s="1716"/>
      <c r="U705" s="1716"/>
      <c r="V705" s="1716"/>
      <c r="W705" s="1716"/>
      <c r="X705" s="1716"/>
      <c r="Y705" s="1716"/>
      <c r="Z705" s="1716"/>
      <c r="AA705" s="1716"/>
      <c r="AB705" s="1716"/>
      <c r="AC705" s="1716"/>
      <c r="AD705" s="1720">
        <f t="shared" si="139"/>
        <v>0</v>
      </c>
      <c r="AE705" s="1720"/>
      <c r="AF705" s="1720"/>
      <c r="AG705" s="1720"/>
      <c r="AL705" s="366">
        <f t="shared" si="138"/>
        <v>0</v>
      </c>
      <c r="AM705" s="364">
        <f t="shared" si="140"/>
        <v>0</v>
      </c>
      <c r="AO705" s="367">
        <f>AD705-BS!$D$104</f>
        <v>0</v>
      </c>
    </row>
    <row r="706" spans="4:41" ht="22.5" customHeight="1" x14ac:dyDescent="0.2">
      <c r="D706" s="1719" t="s">
        <v>2395</v>
      </c>
      <c r="E706" s="1715"/>
      <c r="F706" s="1715"/>
      <c r="G706" s="1715"/>
      <c r="H706" s="1715"/>
      <c r="I706" s="1715"/>
      <c r="J706" s="1715"/>
      <c r="K706" s="1715"/>
      <c r="L706" s="1715"/>
      <c r="M706" s="1715"/>
      <c r="N706" s="1716"/>
      <c r="O706" s="1716"/>
      <c r="P706" s="1716"/>
      <c r="Q706" s="1716"/>
      <c r="R706" s="1716"/>
      <c r="S706" s="1716"/>
      <c r="T706" s="1716"/>
      <c r="U706" s="1716"/>
      <c r="V706" s="1716"/>
      <c r="W706" s="1716"/>
      <c r="X706" s="1716"/>
      <c r="Y706" s="1716"/>
      <c r="Z706" s="1716"/>
      <c r="AA706" s="1716"/>
      <c r="AB706" s="1716"/>
      <c r="AC706" s="1716"/>
      <c r="AD706" s="1720">
        <f t="shared" ref="AD706" si="141">SUM(N706:AC706)</f>
        <v>0</v>
      </c>
      <c r="AE706" s="1720"/>
      <c r="AF706" s="1720"/>
      <c r="AG706" s="1720"/>
      <c r="AL706" s="366">
        <f t="shared" si="138"/>
        <v>0</v>
      </c>
      <c r="AM706" s="364">
        <f t="shared" si="140"/>
        <v>0</v>
      </c>
      <c r="AO706" s="367"/>
    </row>
    <row r="707" spans="4:41" ht="14.25" customHeight="1" x14ac:dyDescent="0.2">
      <c r="D707" s="1715" t="s">
        <v>398</v>
      </c>
      <c r="E707" s="1715"/>
      <c r="F707" s="1715"/>
      <c r="G707" s="1715"/>
      <c r="H707" s="1715"/>
      <c r="I707" s="1715"/>
      <c r="J707" s="1715"/>
      <c r="K707" s="1715"/>
      <c r="L707" s="1715"/>
      <c r="M707" s="1715"/>
      <c r="N707" s="1716"/>
      <c r="O707" s="1716"/>
      <c r="P707" s="1716"/>
      <c r="Q707" s="1716"/>
      <c r="R707" s="1716"/>
      <c r="S707" s="1716"/>
      <c r="T707" s="1716"/>
      <c r="U707" s="1716"/>
      <c r="V707" s="1716"/>
      <c r="W707" s="1716"/>
      <c r="X707" s="1716"/>
      <c r="Y707" s="1716"/>
      <c r="Z707" s="1716"/>
      <c r="AA707" s="1716"/>
      <c r="AB707" s="1716"/>
      <c r="AC707" s="1716"/>
      <c r="AD707" s="1720">
        <f t="shared" si="139"/>
        <v>0</v>
      </c>
      <c r="AE707" s="1720"/>
      <c r="AF707" s="1720"/>
      <c r="AG707" s="1720"/>
      <c r="AL707" s="366">
        <f t="shared" si="138"/>
        <v>0</v>
      </c>
      <c r="AM707" s="364">
        <f t="shared" si="140"/>
        <v>0</v>
      </c>
      <c r="AO707" s="367">
        <f>AD707-BS!$D$109-BS!$D$110</f>
        <v>0</v>
      </c>
    </row>
    <row r="708" spans="4:41" ht="22.5" customHeight="1" x14ac:dyDescent="0.2">
      <c r="D708" s="1715" t="s">
        <v>468</v>
      </c>
      <c r="E708" s="1715"/>
      <c r="F708" s="1715"/>
      <c r="G708" s="1715"/>
      <c r="H708" s="1715"/>
      <c r="I708" s="1715"/>
      <c r="J708" s="1715"/>
      <c r="K708" s="1715"/>
      <c r="L708" s="1715"/>
      <c r="M708" s="1715"/>
      <c r="N708" s="1716"/>
      <c r="O708" s="1716"/>
      <c r="P708" s="1716"/>
      <c r="Q708" s="1716"/>
      <c r="R708" s="1716"/>
      <c r="S708" s="1716"/>
      <c r="T708" s="1716"/>
      <c r="U708" s="1716"/>
      <c r="V708" s="1716"/>
      <c r="W708" s="1716"/>
      <c r="X708" s="1716"/>
      <c r="Y708" s="1716"/>
      <c r="Z708" s="1716"/>
      <c r="AA708" s="1716"/>
      <c r="AB708" s="1716"/>
      <c r="AC708" s="1716"/>
      <c r="AD708" s="1720">
        <f t="shared" si="139"/>
        <v>0</v>
      </c>
      <c r="AE708" s="1720"/>
      <c r="AF708" s="1720"/>
      <c r="AG708" s="1720"/>
      <c r="AL708" s="366">
        <f t="shared" si="138"/>
        <v>0</v>
      </c>
      <c r="AM708" s="364">
        <f t="shared" si="140"/>
        <v>0</v>
      </c>
      <c r="AO708" s="367">
        <f>AD708-BS!$D$111</f>
        <v>0</v>
      </c>
    </row>
    <row r="709" spans="4:41" ht="14.25" customHeight="1" x14ac:dyDescent="0.2">
      <c r="D709" s="1715" t="s">
        <v>399</v>
      </c>
      <c r="E709" s="1715"/>
      <c r="F709" s="1715"/>
      <c r="G709" s="1715"/>
      <c r="H709" s="1715"/>
      <c r="I709" s="1715"/>
      <c r="J709" s="1715"/>
      <c r="K709" s="1715"/>
      <c r="L709" s="1715"/>
      <c r="M709" s="1715"/>
      <c r="N709" s="1716"/>
      <c r="O709" s="1716"/>
      <c r="P709" s="1716"/>
      <c r="Q709" s="1716"/>
      <c r="R709" s="1716"/>
      <c r="S709" s="1716"/>
      <c r="T709" s="1716"/>
      <c r="U709" s="1716"/>
      <c r="V709" s="1716"/>
      <c r="W709" s="1716"/>
      <c r="X709" s="1716"/>
      <c r="Y709" s="1716"/>
      <c r="Z709" s="1716"/>
      <c r="AA709" s="1716"/>
      <c r="AB709" s="1716"/>
      <c r="AC709" s="1716"/>
      <c r="AD709" s="1720">
        <f t="shared" si="139"/>
        <v>0</v>
      </c>
      <c r="AE709" s="1720"/>
      <c r="AF709" s="1720"/>
      <c r="AG709" s="1720"/>
      <c r="AL709" s="366">
        <f t="shared" si="138"/>
        <v>0</v>
      </c>
      <c r="AM709" s="364">
        <f t="shared" si="140"/>
        <v>0</v>
      </c>
      <c r="AO709" s="367">
        <f>AD709+AD710-BS!$D$103</f>
        <v>0</v>
      </c>
    </row>
    <row r="710" spans="4:41" ht="14.25" customHeight="1" x14ac:dyDescent="0.2">
      <c r="D710" s="1715" t="s">
        <v>400</v>
      </c>
      <c r="E710" s="1715"/>
      <c r="F710" s="1715"/>
      <c r="G710" s="1715"/>
      <c r="H710" s="1715"/>
      <c r="I710" s="1715"/>
      <c r="J710" s="1715"/>
      <c r="K710" s="1715"/>
      <c r="L710" s="1715"/>
      <c r="M710" s="1715"/>
      <c r="N710" s="1716"/>
      <c r="O710" s="1716"/>
      <c r="P710" s="1716"/>
      <c r="Q710" s="1716"/>
      <c r="R710" s="1716"/>
      <c r="S710" s="1716"/>
      <c r="T710" s="1716"/>
      <c r="U710" s="1716"/>
      <c r="V710" s="1716"/>
      <c r="W710" s="1716"/>
      <c r="X710" s="1716"/>
      <c r="Y710" s="1716"/>
      <c r="Z710" s="1716"/>
      <c r="AA710" s="1716"/>
      <c r="AB710" s="1716"/>
      <c r="AC710" s="1716"/>
      <c r="AD710" s="1720">
        <f t="shared" si="139"/>
        <v>0</v>
      </c>
      <c r="AE710" s="1720"/>
      <c r="AF710" s="1720"/>
      <c r="AG710" s="1720"/>
      <c r="AL710" s="366">
        <f t="shared" si="138"/>
        <v>0</v>
      </c>
      <c r="AM710" s="364">
        <f t="shared" si="140"/>
        <v>0</v>
      </c>
      <c r="AO710" s="367">
        <f>AD709+AD710-BS!$D$103</f>
        <v>0</v>
      </c>
    </row>
    <row r="711" spans="4:41" ht="14.25" customHeight="1" x14ac:dyDescent="0.2">
      <c r="D711" s="1715" t="s">
        <v>401</v>
      </c>
      <c r="E711" s="1715"/>
      <c r="F711" s="1715"/>
      <c r="G711" s="1715"/>
      <c r="H711" s="1715"/>
      <c r="I711" s="1715"/>
      <c r="J711" s="1715"/>
      <c r="K711" s="1715"/>
      <c r="L711" s="1715"/>
      <c r="M711" s="1715"/>
      <c r="N711" s="1716"/>
      <c r="O711" s="1716"/>
      <c r="P711" s="1716"/>
      <c r="Q711" s="1716"/>
      <c r="R711" s="1716"/>
      <c r="S711" s="1716"/>
      <c r="T711" s="1716"/>
      <c r="U711" s="1716"/>
      <c r="V711" s="1716"/>
      <c r="W711" s="1716"/>
      <c r="X711" s="1716"/>
      <c r="Y711" s="1716"/>
      <c r="Z711" s="1716"/>
      <c r="AA711" s="1716"/>
      <c r="AB711" s="1716"/>
      <c r="AC711" s="1716"/>
      <c r="AD711" s="1720">
        <f t="shared" si="139"/>
        <v>0</v>
      </c>
      <c r="AE711" s="1720"/>
      <c r="AF711" s="1720"/>
      <c r="AG711" s="1720"/>
      <c r="AL711" s="366">
        <f t="shared" si="138"/>
        <v>0</v>
      </c>
      <c r="AM711" s="364">
        <f t="shared" si="140"/>
        <v>0</v>
      </c>
      <c r="AO711" s="367">
        <f>AD711-BS!$D$106-BS!D107</f>
        <v>0</v>
      </c>
    </row>
    <row r="712" spans="4:41" ht="14.25" customHeight="1" x14ac:dyDescent="0.2">
      <c r="D712" s="1715" t="s">
        <v>402</v>
      </c>
      <c r="E712" s="1715"/>
      <c r="F712" s="1715"/>
      <c r="G712" s="1715"/>
      <c r="H712" s="1715"/>
      <c r="I712" s="1715"/>
      <c r="J712" s="1715"/>
      <c r="K712" s="1715"/>
      <c r="L712" s="1715"/>
      <c r="M712" s="1715"/>
      <c r="N712" s="1716"/>
      <c r="O712" s="1716"/>
      <c r="P712" s="1716"/>
      <c r="Q712" s="1716"/>
      <c r="R712" s="1716"/>
      <c r="S712" s="1716"/>
      <c r="T712" s="1716"/>
      <c r="U712" s="1716"/>
      <c r="V712" s="1716"/>
      <c r="W712" s="1716"/>
      <c r="X712" s="1716"/>
      <c r="Y712" s="1716"/>
      <c r="Z712" s="1716"/>
      <c r="AA712" s="1716"/>
      <c r="AB712" s="1716"/>
      <c r="AC712" s="1716"/>
      <c r="AD712" s="1720">
        <f>SUM(N712:AC712)</f>
        <v>0</v>
      </c>
      <c r="AE712" s="1720"/>
      <c r="AF712" s="1720"/>
      <c r="AG712" s="1720"/>
      <c r="AL712" s="366">
        <f t="shared" si="138"/>
        <v>0</v>
      </c>
      <c r="AM712" s="364">
        <f t="shared" si="140"/>
        <v>0</v>
      </c>
      <c r="AO712" s="367">
        <f>AD712-BS!$D$113</f>
        <v>0</v>
      </c>
    </row>
    <row r="713" spans="4:41" ht="14.25" customHeight="1" x14ac:dyDescent="0.2">
      <c r="D713" s="1715" t="s">
        <v>469</v>
      </c>
      <c r="E713" s="1715"/>
      <c r="F713" s="1715"/>
      <c r="G713" s="1715"/>
      <c r="H713" s="1715"/>
      <c r="I713" s="1715"/>
      <c r="J713" s="1715"/>
      <c r="K713" s="1715"/>
      <c r="L713" s="1715"/>
      <c r="M713" s="1715"/>
      <c r="N713" s="1716">
        <v>-473681</v>
      </c>
      <c r="O713" s="1716"/>
      <c r="P713" s="1716"/>
      <c r="Q713" s="1716"/>
      <c r="R713" s="1716"/>
      <c r="S713" s="1716"/>
      <c r="T713" s="1716"/>
      <c r="U713" s="1716"/>
      <c r="V713" s="1716"/>
      <c r="W713" s="1716"/>
      <c r="X713" s="1716"/>
      <c r="Y713" s="1716"/>
      <c r="Z713" s="1716">
        <v>-133506</v>
      </c>
      <c r="AA713" s="1716"/>
      <c r="AB713" s="1716"/>
      <c r="AC713" s="1716"/>
      <c r="AD713" s="1720">
        <f>SUM(N713:AC713)</f>
        <v>-607187</v>
      </c>
      <c r="AE713" s="1720"/>
      <c r="AF713" s="1720"/>
      <c r="AG713" s="1720"/>
      <c r="AL713" s="366">
        <f t="shared" si="138"/>
        <v>0</v>
      </c>
      <c r="AM713" s="364">
        <f t="shared" si="140"/>
        <v>0</v>
      </c>
      <c r="AO713" s="367">
        <f>AD713-BS!$D$114</f>
        <v>1</v>
      </c>
    </row>
    <row r="714" spans="4:41" ht="25.5" customHeight="1" x14ac:dyDescent="0.2">
      <c r="D714" s="1715" t="s">
        <v>470</v>
      </c>
      <c r="E714" s="1715"/>
      <c r="F714" s="1715"/>
      <c r="G714" s="1715"/>
      <c r="H714" s="1715"/>
      <c r="I714" s="1715"/>
      <c r="J714" s="1715"/>
      <c r="K714" s="1715"/>
      <c r="L714" s="1715"/>
      <c r="M714" s="1715"/>
      <c r="N714" s="1805">
        <v>-133506</v>
      </c>
      <c r="O714" s="1805"/>
      <c r="P714" s="1805"/>
      <c r="Q714" s="1805"/>
      <c r="R714" s="1805">
        <v>-100141</v>
      </c>
      <c r="S714" s="1805"/>
      <c r="T714" s="1805"/>
      <c r="U714" s="1805"/>
      <c r="V714" s="1805"/>
      <c r="W714" s="1805"/>
      <c r="X714" s="1805"/>
      <c r="Y714" s="1805"/>
      <c r="Z714" s="1805">
        <v>133506</v>
      </c>
      <c r="AA714" s="1805"/>
      <c r="AB714" s="1805"/>
      <c r="AC714" s="1805"/>
      <c r="AD714" s="1720">
        <f t="shared" si="139"/>
        <v>-100141</v>
      </c>
      <c r="AE714" s="1720"/>
      <c r="AF714" s="1720"/>
      <c r="AG714" s="1720"/>
      <c r="AL714" s="366">
        <f t="shared" si="138"/>
        <v>0</v>
      </c>
      <c r="AM714" s="364">
        <f t="shared" si="140"/>
        <v>0</v>
      </c>
      <c r="AO714" s="367">
        <f>AD714-BS!$D$115</f>
        <v>0</v>
      </c>
    </row>
    <row r="715" spans="4:41" ht="14.25" customHeight="1" x14ac:dyDescent="0.2">
      <c r="D715" s="1715" t="s">
        <v>403</v>
      </c>
      <c r="E715" s="1715"/>
      <c r="F715" s="1715"/>
      <c r="G715" s="1715"/>
      <c r="H715" s="1715"/>
      <c r="I715" s="1715"/>
      <c r="J715" s="1715"/>
      <c r="K715" s="1715"/>
      <c r="L715" s="1715"/>
      <c r="M715" s="1715"/>
      <c r="N715" s="1716"/>
      <c r="O715" s="1716"/>
      <c r="P715" s="1716"/>
      <c r="Q715" s="1716"/>
      <c r="R715" s="1716"/>
      <c r="S715" s="1716"/>
      <c r="T715" s="1716"/>
      <c r="U715" s="1716"/>
      <c r="V715" s="1716"/>
      <c r="W715" s="1716"/>
      <c r="X715" s="1716"/>
      <c r="Y715" s="1716"/>
      <c r="Z715" s="1716"/>
      <c r="AA715" s="1716"/>
      <c r="AB715" s="1716"/>
      <c r="AC715" s="1716"/>
      <c r="AD715" s="1720">
        <f t="shared" si="139"/>
        <v>0</v>
      </c>
      <c r="AE715" s="1720"/>
      <c r="AF715" s="1720"/>
      <c r="AG715" s="1720"/>
      <c r="AL715" s="366">
        <f t="shared" si="138"/>
        <v>0</v>
      </c>
      <c r="AM715" s="364">
        <f>SUM(N715:AC715)-AD715</f>
        <v>0</v>
      </c>
      <c r="AO715" s="368"/>
    </row>
    <row r="716" spans="4:41" ht="14.25" customHeight="1" x14ac:dyDescent="0.2">
      <c r="D716" s="1715" t="s">
        <v>404</v>
      </c>
      <c r="E716" s="1715"/>
      <c r="F716" s="1715"/>
      <c r="G716" s="1715"/>
      <c r="H716" s="1715"/>
      <c r="I716" s="1715"/>
      <c r="J716" s="1715"/>
      <c r="K716" s="1715"/>
      <c r="L716" s="1715"/>
      <c r="M716" s="1715"/>
      <c r="N716" s="1716"/>
      <c r="O716" s="1716"/>
      <c r="P716" s="1716"/>
      <c r="Q716" s="1716"/>
      <c r="R716" s="1716"/>
      <c r="S716" s="1716"/>
      <c r="T716" s="1716"/>
      <c r="U716" s="1716"/>
      <c r="V716" s="1716"/>
      <c r="W716" s="1716"/>
      <c r="X716" s="1716"/>
      <c r="Y716" s="1716"/>
      <c r="Z716" s="1716"/>
      <c r="AA716" s="1716"/>
      <c r="AB716" s="1716"/>
      <c r="AC716" s="1716"/>
      <c r="AD716" s="1720">
        <f t="shared" si="139"/>
        <v>0</v>
      </c>
      <c r="AE716" s="1720"/>
      <c r="AF716" s="1720"/>
      <c r="AG716" s="1720"/>
      <c r="AL716" s="366">
        <f t="shared" si="138"/>
        <v>0</v>
      </c>
      <c r="AM716" s="364">
        <f t="shared" si="140"/>
        <v>0</v>
      </c>
      <c r="AO716" s="368"/>
    </row>
    <row r="717" spans="4:41" ht="25.5" customHeight="1" thickBot="1" x14ac:dyDescent="0.25">
      <c r="D717" s="1814" t="s">
        <v>471</v>
      </c>
      <c r="E717" s="1814"/>
      <c r="F717" s="1814"/>
      <c r="G717" s="1814"/>
      <c r="H717" s="1814"/>
      <c r="I717" s="1814"/>
      <c r="J717" s="1814"/>
      <c r="K717" s="1814"/>
      <c r="L717" s="1814"/>
      <c r="M717" s="1814"/>
      <c r="N717" s="1931"/>
      <c r="O717" s="1931"/>
      <c r="P717" s="1931"/>
      <c r="Q717" s="1931"/>
      <c r="R717" s="1931"/>
      <c r="S717" s="1931"/>
      <c r="T717" s="1931"/>
      <c r="U717" s="1931"/>
      <c r="V717" s="1931"/>
      <c r="W717" s="1931"/>
      <c r="X717" s="1931"/>
      <c r="Y717" s="1931"/>
      <c r="Z717" s="1931"/>
      <c r="AA717" s="1931"/>
      <c r="AB717" s="1931"/>
      <c r="AC717" s="1931"/>
      <c r="AD717" s="1723">
        <f t="shared" si="139"/>
        <v>0</v>
      </c>
      <c r="AE717" s="1723"/>
      <c r="AF717" s="1723"/>
      <c r="AG717" s="1723"/>
      <c r="AL717" s="646">
        <f t="shared" si="138"/>
        <v>0</v>
      </c>
      <c r="AM717" s="650">
        <f t="shared" si="140"/>
        <v>0</v>
      </c>
      <c r="AO717" s="648"/>
    </row>
    <row r="719" spans="4:41" ht="14.25" customHeight="1" thickBot="1" x14ac:dyDescent="0.25"/>
    <row r="720" spans="4:41" ht="14.25" customHeight="1" thickBot="1" x14ac:dyDescent="0.25">
      <c r="D720" s="1703" t="s">
        <v>465</v>
      </c>
      <c r="E720" s="1703"/>
      <c r="F720" s="1703"/>
      <c r="G720" s="1703"/>
      <c r="H720" s="1703"/>
      <c r="I720" s="1703"/>
      <c r="J720" s="1703"/>
      <c r="K720" s="1703"/>
      <c r="L720" s="1703"/>
      <c r="M720" s="1703"/>
      <c r="N720" s="1703" t="s">
        <v>3</v>
      </c>
      <c r="O720" s="1703"/>
      <c r="P720" s="1703"/>
      <c r="Q720" s="1703"/>
      <c r="R720" s="1703"/>
      <c r="S720" s="1703"/>
      <c r="T720" s="1703"/>
      <c r="U720" s="1703"/>
      <c r="V720" s="1703"/>
      <c r="W720" s="1703"/>
      <c r="X720" s="1703"/>
      <c r="Y720" s="1703"/>
      <c r="Z720" s="1703"/>
      <c r="AA720" s="1703"/>
      <c r="AB720" s="1703"/>
      <c r="AC720" s="1703"/>
      <c r="AD720" s="1703"/>
      <c r="AE720" s="1703"/>
      <c r="AF720" s="1703"/>
      <c r="AG720" s="1703"/>
    </row>
    <row r="721" spans="4:41" ht="22.5" customHeight="1" thickTop="1" thickBot="1" x14ac:dyDescent="0.25">
      <c r="D721" s="1703"/>
      <c r="E721" s="1703"/>
      <c r="F721" s="1703"/>
      <c r="G721" s="1703"/>
      <c r="H721" s="1703"/>
      <c r="I721" s="1703"/>
      <c r="J721" s="1703"/>
      <c r="K721" s="1703"/>
      <c r="L721" s="1703"/>
      <c r="M721" s="1703"/>
      <c r="N721" s="1704" t="s">
        <v>2394</v>
      </c>
      <c r="O721" s="1704"/>
      <c r="P721" s="1704"/>
      <c r="Q721" s="1704"/>
      <c r="R721" s="1704" t="s">
        <v>27</v>
      </c>
      <c r="S721" s="1704"/>
      <c r="T721" s="1704"/>
      <c r="U721" s="1704"/>
      <c r="V721" s="1704" t="s">
        <v>28</v>
      </c>
      <c r="W721" s="1704"/>
      <c r="X721" s="1704"/>
      <c r="Y721" s="1704"/>
      <c r="Z721" s="1704" t="s">
        <v>29</v>
      </c>
      <c r="AA721" s="1704"/>
      <c r="AB721" s="1704"/>
      <c r="AC721" s="1704"/>
      <c r="AD721" s="1704" t="s">
        <v>392</v>
      </c>
      <c r="AE721" s="1704"/>
      <c r="AF721" s="1704"/>
      <c r="AG721" s="1704"/>
      <c r="AM721" s="600" t="s">
        <v>392</v>
      </c>
      <c r="AO721" s="600" t="s">
        <v>392</v>
      </c>
    </row>
    <row r="722" spans="4:41" ht="14.25" customHeight="1" x14ac:dyDescent="0.2">
      <c r="D722" s="1934" t="s">
        <v>393</v>
      </c>
      <c r="E722" s="1934"/>
      <c r="F722" s="1934"/>
      <c r="G722" s="1934"/>
      <c r="H722" s="1934"/>
      <c r="I722" s="1934"/>
      <c r="J722" s="1934"/>
      <c r="K722" s="1934"/>
      <c r="L722" s="1934"/>
      <c r="M722" s="1934"/>
      <c r="N722" s="1935">
        <v>5000</v>
      </c>
      <c r="O722" s="1935"/>
      <c r="P722" s="1935"/>
      <c r="Q722" s="1935"/>
      <c r="R722" s="1935"/>
      <c r="S722" s="1935"/>
      <c r="T722" s="1935"/>
      <c r="U722" s="1935"/>
      <c r="V722" s="1935"/>
      <c r="W722" s="1935"/>
      <c r="X722" s="1935"/>
      <c r="Y722" s="1935"/>
      <c r="Z722" s="1935"/>
      <c r="AA722" s="1935"/>
      <c r="AB722" s="1935"/>
      <c r="AC722" s="1935"/>
      <c r="AD722" s="1778">
        <f>SUM(N722:AC722)</f>
        <v>5000</v>
      </c>
      <c r="AE722" s="1778"/>
      <c r="AF722" s="1778"/>
      <c r="AG722" s="1778"/>
      <c r="AM722" s="645">
        <f>SUM(N722:AC722)-AD722</f>
        <v>0</v>
      </c>
      <c r="AO722" s="647">
        <f>AD699-BS!$D$97</f>
        <v>0</v>
      </c>
    </row>
    <row r="723" spans="4:41" ht="14.25" customHeight="1" x14ac:dyDescent="0.2">
      <c r="D723" s="1715" t="s">
        <v>394</v>
      </c>
      <c r="E723" s="1715"/>
      <c r="F723" s="1715"/>
      <c r="G723" s="1715"/>
      <c r="H723" s="1715"/>
      <c r="I723" s="1715"/>
      <c r="J723" s="1715"/>
      <c r="K723" s="1715"/>
      <c r="L723" s="1715"/>
      <c r="M723" s="1715"/>
      <c r="N723" s="1716"/>
      <c r="O723" s="1716"/>
      <c r="P723" s="1716"/>
      <c r="Q723" s="1716"/>
      <c r="R723" s="1716"/>
      <c r="S723" s="1716"/>
      <c r="T723" s="1716"/>
      <c r="U723" s="1716"/>
      <c r="V723" s="1716"/>
      <c r="W723" s="1716"/>
      <c r="X723" s="1716"/>
      <c r="Y723" s="1716"/>
      <c r="Z723" s="1716"/>
      <c r="AA723" s="1716"/>
      <c r="AB723" s="1716"/>
      <c r="AC723" s="1716"/>
      <c r="AD723" s="1720">
        <f>SUM(N723:AC723)</f>
        <v>0</v>
      </c>
      <c r="AE723" s="1720"/>
      <c r="AF723" s="1720"/>
      <c r="AG723" s="1720"/>
      <c r="AM723" s="366">
        <f t="shared" ref="AM723:AM737" si="142">SUM(N723:AC723)-AD723</f>
        <v>0</v>
      </c>
      <c r="AO723" s="367">
        <f>AD700-AD700</f>
        <v>0</v>
      </c>
    </row>
    <row r="724" spans="4:41" ht="14.25" customHeight="1" x14ac:dyDescent="0.2">
      <c r="D724" s="1715" t="s">
        <v>466</v>
      </c>
      <c r="E724" s="1715"/>
      <c r="F724" s="1715"/>
      <c r="G724" s="1715"/>
      <c r="H724" s="1715"/>
      <c r="I724" s="1715"/>
      <c r="J724" s="1715"/>
      <c r="K724" s="1715"/>
      <c r="L724" s="1715"/>
      <c r="M724" s="1715"/>
      <c r="N724" s="1716"/>
      <c r="O724" s="1716"/>
      <c r="P724" s="1716"/>
      <c r="Q724" s="1716"/>
      <c r="R724" s="1716"/>
      <c r="S724" s="1716"/>
      <c r="T724" s="1716"/>
      <c r="U724" s="1716"/>
      <c r="V724" s="1716"/>
      <c r="W724" s="1716"/>
      <c r="X724" s="1716"/>
      <c r="Y724" s="1716"/>
      <c r="Z724" s="1716"/>
      <c r="AA724" s="1716"/>
      <c r="AB724" s="1716"/>
      <c r="AC724" s="1716"/>
      <c r="AD724" s="1720">
        <f t="shared" ref="AD724:AD740" si="143">SUM(N724:AC724)</f>
        <v>0</v>
      </c>
      <c r="AE724" s="1720"/>
      <c r="AF724" s="1720"/>
      <c r="AG724" s="1720"/>
      <c r="AM724" s="366">
        <f t="shared" si="142"/>
        <v>0</v>
      </c>
      <c r="AO724" s="367">
        <f>AD701-BS!$D$98</f>
        <v>0</v>
      </c>
    </row>
    <row r="725" spans="4:41" ht="14.25" customHeight="1" x14ac:dyDescent="0.2">
      <c r="D725" s="1715" t="s">
        <v>467</v>
      </c>
      <c r="E725" s="1715"/>
      <c r="F725" s="1715"/>
      <c r="G725" s="1715"/>
      <c r="H725" s="1715"/>
      <c r="I725" s="1715"/>
      <c r="J725" s="1715"/>
      <c r="K725" s="1715"/>
      <c r="L725" s="1715"/>
      <c r="M725" s="1715"/>
      <c r="N725" s="1716"/>
      <c r="O725" s="1716"/>
      <c r="P725" s="1716"/>
      <c r="Q725" s="1716"/>
      <c r="R725" s="1716"/>
      <c r="S725" s="1716"/>
      <c r="T725" s="1716"/>
      <c r="U725" s="1716"/>
      <c r="V725" s="1716"/>
      <c r="W725" s="1716"/>
      <c r="X725" s="1716"/>
      <c r="Y725" s="1716"/>
      <c r="Z725" s="1716"/>
      <c r="AA725" s="1716"/>
      <c r="AB725" s="1716"/>
      <c r="AC725" s="1716"/>
      <c r="AD725" s="1720">
        <f t="shared" si="143"/>
        <v>0</v>
      </c>
      <c r="AE725" s="1720"/>
      <c r="AF725" s="1720"/>
      <c r="AG725" s="1720"/>
      <c r="AM725" s="366">
        <f t="shared" si="142"/>
        <v>0</v>
      </c>
      <c r="AO725" s="367">
        <f>AD702-BS!$D$99</f>
        <v>0</v>
      </c>
    </row>
    <row r="726" spans="4:41" ht="14.25" customHeight="1" x14ac:dyDescent="0.2">
      <c r="D726" s="1715" t="s">
        <v>395</v>
      </c>
      <c r="E726" s="1715"/>
      <c r="F726" s="1715"/>
      <c r="G726" s="1715"/>
      <c r="H726" s="1715"/>
      <c r="I726" s="1715"/>
      <c r="J726" s="1715"/>
      <c r="K726" s="1715"/>
      <c r="L726" s="1715"/>
      <c r="M726" s="1715"/>
      <c r="N726" s="1716"/>
      <c r="O726" s="1716"/>
      <c r="P726" s="1716"/>
      <c r="Q726" s="1716"/>
      <c r="R726" s="1716"/>
      <c r="S726" s="1716"/>
      <c r="T726" s="1716"/>
      <c r="U726" s="1716"/>
      <c r="V726" s="1716"/>
      <c r="W726" s="1716"/>
      <c r="X726" s="1716"/>
      <c r="Y726" s="1716"/>
      <c r="Z726" s="1716"/>
      <c r="AA726" s="1716"/>
      <c r="AB726" s="1716"/>
      <c r="AC726" s="1716"/>
      <c r="AD726" s="1720">
        <f t="shared" si="143"/>
        <v>0</v>
      </c>
      <c r="AE726" s="1720"/>
      <c r="AF726" s="1720"/>
      <c r="AG726" s="1720"/>
      <c r="AM726" s="366">
        <f t="shared" si="142"/>
        <v>0</v>
      </c>
      <c r="AO726" s="367">
        <f>AD703-BS!$D$100</f>
        <v>0</v>
      </c>
    </row>
    <row r="727" spans="4:41" ht="14.25" customHeight="1" x14ac:dyDescent="0.2">
      <c r="D727" s="1715" t="s">
        <v>396</v>
      </c>
      <c r="E727" s="1715"/>
      <c r="F727" s="1715"/>
      <c r="G727" s="1715"/>
      <c r="H727" s="1715"/>
      <c r="I727" s="1715"/>
      <c r="J727" s="1715"/>
      <c r="K727" s="1715"/>
      <c r="L727" s="1715"/>
      <c r="M727" s="1715"/>
      <c r="N727" s="1716">
        <v>474673</v>
      </c>
      <c r="O727" s="1716"/>
      <c r="P727" s="1716"/>
      <c r="Q727" s="1716"/>
      <c r="R727" s="1716"/>
      <c r="S727" s="1716"/>
      <c r="T727" s="1716"/>
      <c r="U727" s="1716"/>
      <c r="V727" s="1716"/>
      <c r="W727" s="1716"/>
      <c r="X727" s="1716"/>
      <c r="Y727" s="1716"/>
      <c r="Z727" s="1716"/>
      <c r="AA727" s="1716"/>
      <c r="AB727" s="1716"/>
      <c r="AC727" s="1716"/>
      <c r="AD727" s="1720">
        <f t="shared" si="143"/>
        <v>474673</v>
      </c>
      <c r="AE727" s="1720"/>
      <c r="AF727" s="1720"/>
      <c r="AG727" s="1720"/>
      <c r="AM727" s="366">
        <f t="shared" si="142"/>
        <v>0</v>
      </c>
      <c r="AO727" s="367">
        <f>AD704-BS!$D$101</f>
        <v>0</v>
      </c>
    </row>
    <row r="728" spans="4:41" ht="21.75" customHeight="1" x14ac:dyDescent="0.2">
      <c r="D728" s="1715" t="s">
        <v>397</v>
      </c>
      <c r="E728" s="1715"/>
      <c r="F728" s="1715"/>
      <c r="G728" s="1715"/>
      <c r="H728" s="1715"/>
      <c r="I728" s="1715"/>
      <c r="J728" s="1715"/>
      <c r="K728" s="1715"/>
      <c r="L728" s="1715"/>
      <c r="M728" s="1715"/>
      <c r="N728" s="1716"/>
      <c r="O728" s="1716"/>
      <c r="P728" s="1716"/>
      <c r="Q728" s="1716"/>
      <c r="R728" s="1716"/>
      <c r="S728" s="1716"/>
      <c r="T728" s="1716"/>
      <c r="U728" s="1716"/>
      <c r="V728" s="1716"/>
      <c r="W728" s="1716"/>
      <c r="X728" s="1716"/>
      <c r="Y728" s="1716"/>
      <c r="Z728" s="1716"/>
      <c r="AA728" s="1716"/>
      <c r="AB728" s="1716"/>
      <c r="AC728" s="1716"/>
      <c r="AD728" s="1720">
        <f t="shared" si="143"/>
        <v>0</v>
      </c>
      <c r="AE728" s="1720"/>
      <c r="AF728" s="1720"/>
      <c r="AG728" s="1720"/>
      <c r="AM728" s="366">
        <f t="shared" si="142"/>
        <v>0</v>
      </c>
      <c r="AO728" s="367">
        <f>AD705-BS!$D$104</f>
        <v>0</v>
      </c>
    </row>
    <row r="729" spans="4:41" ht="21.75" customHeight="1" x14ac:dyDescent="0.2">
      <c r="D729" s="1719" t="s">
        <v>2395</v>
      </c>
      <c r="E729" s="1715"/>
      <c r="F729" s="1715"/>
      <c r="G729" s="1715"/>
      <c r="H729" s="1715"/>
      <c r="I729" s="1715"/>
      <c r="J729" s="1715"/>
      <c r="K729" s="1715"/>
      <c r="L729" s="1715"/>
      <c r="M729" s="1715"/>
      <c r="N729" s="1716"/>
      <c r="O729" s="1716"/>
      <c r="P729" s="1716"/>
      <c r="Q729" s="1716"/>
      <c r="R729" s="1716"/>
      <c r="S729" s="1716"/>
      <c r="T729" s="1716"/>
      <c r="U729" s="1716"/>
      <c r="V729" s="1716"/>
      <c r="W729" s="1716"/>
      <c r="X729" s="1716"/>
      <c r="Y729" s="1716"/>
      <c r="Z729" s="1716"/>
      <c r="AA729" s="1716"/>
      <c r="AB729" s="1716"/>
      <c r="AC729" s="1716"/>
      <c r="AD729" s="1720">
        <f t="shared" ref="AD729" si="144">SUM(N729:AC729)</f>
        <v>0</v>
      </c>
      <c r="AE729" s="1720"/>
      <c r="AF729" s="1720"/>
      <c r="AG729" s="1720"/>
      <c r="AM729" s="366">
        <f t="shared" si="142"/>
        <v>0</v>
      </c>
      <c r="AO729" s="367"/>
    </row>
    <row r="730" spans="4:41" ht="14.25" customHeight="1" x14ac:dyDescent="0.2">
      <c r="D730" s="1715" t="s">
        <v>398</v>
      </c>
      <c r="E730" s="1715"/>
      <c r="F730" s="1715"/>
      <c r="G730" s="1715"/>
      <c r="H730" s="1715"/>
      <c r="I730" s="1715"/>
      <c r="J730" s="1715"/>
      <c r="K730" s="1715"/>
      <c r="L730" s="1715"/>
      <c r="M730" s="1715"/>
      <c r="N730" s="1716"/>
      <c r="O730" s="1716"/>
      <c r="P730" s="1716"/>
      <c r="Q730" s="1716"/>
      <c r="R730" s="1716"/>
      <c r="S730" s="1716"/>
      <c r="T730" s="1716"/>
      <c r="U730" s="1716"/>
      <c r="V730" s="1716"/>
      <c r="W730" s="1716"/>
      <c r="X730" s="1716"/>
      <c r="Y730" s="1716"/>
      <c r="Z730" s="1716"/>
      <c r="AA730" s="1716"/>
      <c r="AB730" s="1716"/>
      <c r="AC730" s="1716"/>
      <c r="AD730" s="1720">
        <f t="shared" si="143"/>
        <v>0</v>
      </c>
      <c r="AE730" s="1720"/>
      <c r="AF730" s="1720"/>
      <c r="AG730" s="1720"/>
      <c r="AM730" s="366">
        <f t="shared" si="142"/>
        <v>0</v>
      </c>
      <c r="AO730" s="367">
        <f>AD707-BS!$D$109-BS!$D$110</f>
        <v>0</v>
      </c>
    </row>
    <row r="731" spans="4:41" ht="24.75" customHeight="1" x14ac:dyDescent="0.2">
      <c r="D731" s="1715" t="s">
        <v>468</v>
      </c>
      <c r="E731" s="1715"/>
      <c r="F731" s="1715"/>
      <c r="G731" s="1715"/>
      <c r="H731" s="1715"/>
      <c r="I731" s="1715"/>
      <c r="J731" s="1715"/>
      <c r="K731" s="1715"/>
      <c r="L731" s="1715"/>
      <c r="M731" s="1715"/>
      <c r="N731" s="1716"/>
      <c r="O731" s="1716"/>
      <c r="P731" s="1716"/>
      <c r="Q731" s="1716"/>
      <c r="R731" s="1716"/>
      <c r="S731" s="1716"/>
      <c r="T731" s="1716"/>
      <c r="U731" s="1716"/>
      <c r="V731" s="1716"/>
      <c r="W731" s="1716"/>
      <c r="X731" s="1716"/>
      <c r="Y731" s="1716"/>
      <c r="Z731" s="1716"/>
      <c r="AA731" s="1716"/>
      <c r="AB731" s="1716"/>
      <c r="AC731" s="1716"/>
      <c r="AD731" s="1720">
        <f t="shared" si="143"/>
        <v>0</v>
      </c>
      <c r="AE731" s="1720"/>
      <c r="AF731" s="1720"/>
      <c r="AG731" s="1720"/>
      <c r="AM731" s="366">
        <f t="shared" si="142"/>
        <v>0</v>
      </c>
      <c r="AO731" s="367">
        <f>AD708-BS!$D$111</f>
        <v>0</v>
      </c>
    </row>
    <row r="732" spans="4:41" ht="14.25" customHeight="1" x14ac:dyDescent="0.2">
      <c r="D732" s="1715" t="s">
        <v>399</v>
      </c>
      <c r="E732" s="1715"/>
      <c r="F732" s="1715"/>
      <c r="G732" s="1715"/>
      <c r="H732" s="1715"/>
      <c r="I732" s="1715"/>
      <c r="J732" s="1715"/>
      <c r="K732" s="1715"/>
      <c r="L732" s="1715"/>
      <c r="M732" s="1715"/>
      <c r="N732" s="1716"/>
      <c r="O732" s="1716"/>
      <c r="P732" s="1716"/>
      <c r="Q732" s="1716"/>
      <c r="R732" s="1716"/>
      <c r="S732" s="1716"/>
      <c r="T732" s="1716"/>
      <c r="U732" s="1716"/>
      <c r="V732" s="1716"/>
      <c r="W732" s="1716"/>
      <c r="X732" s="1716"/>
      <c r="Y732" s="1716"/>
      <c r="Z732" s="1716"/>
      <c r="AA732" s="1716"/>
      <c r="AB732" s="1716"/>
      <c r="AC732" s="1716"/>
      <c r="AD732" s="1720">
        <f t="shared" si="143"/>
        <v>0</v>
      </c>
      <c r="AE732" s="1720"/>
      <c r="AF732" s="1720"/>
      <c r="AG732" s="1720"/>
      <c r="AM732" s="366">
        <f t="shared" si="142"/>
        <v>0</v>
      </c>
      <c r="AO732" s="367">
        <f>AD709+AD710-BS!$D$103</f>
        <v>0</v>
      </c>
    </row>
    <row r="733" spans="4:41" ht="14.25" customHeight="1" x14ac:dyDescent="0.2">
      <c r="D733" s="1715" t="s">
        <v>400</v>
      </c>
      <c r="E733" s="1715"/>
      <c r="F733" s="1715"/>
      <c r="G733" s="1715"/>
      <c r="H733" s="1715"/>
      <c r="I733" s="1715"/>
      <c r="J733" s="1715"/>
      <c r="K733" s="1715"/>
      <c r="L733" s="1715"/>
      <c r="M733" s="1715"/>
      <c r="N733" s="1716"/>
      <c r="O733" s="1716"/>
      <c r="P733" s="1716"/>
      <c r="Q733" s="1716"/>
      <c r="R733" s="1716"/>
      <c r="S733" s="1716"/>
      <c r="T733" s="1716"/>
      <c r="U733" s="1716"/>
      <c r="V733" s="1716"/>
      <c r="W733" s="1716"/>
      <c r="X733" s="1716"/>
      <c r="Y733" s="1716"/>
      <c r="Z733" s="1716"/>
      <c r="AA733" s="1716"/>
      <c r="AB733" s="1716"/>
      <c r="AC733" s="1716"/>
      <c r="AD733" s="1720">
        <f t="shared" si="143"/>
        <v>0</v>
      </c>
      <c r="AE733" s="1720"/>
      <c r="AF733" s="1720"/>
      <c r="AG733" s="1720"/>
      <c r="AM733" s="366">
        <f t="shared" si="142"/>
        <v>0</v>
      </c>
      <c r="AO733" s="367">
        <f>AD709+AD710-BS!$D$103</f>
        <v>0</v>
      </c>
    </row>
    <row r="734" spans="4:41" ht="14.25" customHeight="1" x14ac:dyDescent="0.2">
      <c r="D734" s="1715" t="s">
        <v>401</v>
      </c>
      <c r="E734" s="1715"/>
      <c r="F734" s="1715"/>
      <c r="G734" s="1715"/>
      <c r="H734" s="1715"/>
      <c r="I734" s="1715"/>
      <c r="J734" s="1715"/>
      <c r="K734" s="1715"/>
      <c r="L734" s="1715"/>
      <c r="M734" s="1715"/>
      <c r="N734" s="1716"/>
      <c r="O734" s="1716"/>
      <c r="P734" s="1716"/>
      <c r="Q734" s="1716"/>
      <c r="R734" s="1716"/>
      <c r="S734" s="1716"/>
      <c r="T734" s="1716"/>
      <c r="U734" s="1716"/>
      <c r="V734" s="1716"/>
      <c r="W734" s="1716"/>
      <c r="X734" s="1716"/>
      <c r="Y734" s="1716"/>
      <c r="Z734" s="1716"/>
      <c r="AA734" s="1716"/>
      <c r="AB734" s="1716"/>
      <c r="AC734" s="1716"/>
      <c r="AD734" s="1720">
        <f t="shared" si="143"/>
        <v>0</v>
      </c>
      <c r="AE734" s="1720"/>
      <c r="AF734" s="1720"/>
      <c r="AG734" s="1720"/>
      <c r="AM734" s="366">
        <f t="shared" si="142"/>
        <v>0</v>
      </c>
      <c r="AO734" s="367">
        <f>AD711-BS!$D$106-BS!D107</f>
        <v>0</v>
      </c>
    </row>
    <row r="735" spans="4:41" ht="14.25" customHeight="1" x14ac:dyDescent="0.2">
      <c r="D735" s="1715" t="s">
        <v>402</v>
      </c>
      <c r="E735" s="1715"/>
      <c r="F735" s="1715"/>
      <c r="G735" s="1715"/>
      <c r="H735" s="1715"/>
      <c r="I735" s="1715"/>
      <c r="J735" s="1715"/>
      <c r="K735" s="1715"/>
      <c r="L735" s="1715"/>
      <c r="M735" s="1715"/>
      <c r="N735" s="1716"/>
      <c r="O735" s="1716"/>
      <c r="P735" s="1716"/>
      <c r="Q735" s="1716"/>
      <c r="R735" s="1716"/>
      <c r="S735" s="1716"/>
      <c r="T735" s="1716"/>
      <c r="U735" s="1716"/>
      <c r="V735" s="1716"/>
      <c r="W735" s="1716"/>
      <c r="X735" s="1716"/>
      <c r="Y735" s="1716"/>
      <c r="Z735" s="1716"/>
      <c r="AA735" s="1716"/>
      <c r="AB735" s="1716"/>
      <c r="AC735" s="1716"/>
      <c r="AD735" s="1720">
        <f t="shared" si="143"/>
        <v>0</v>
      </c>
      <c r="AE735" s="1720"/>
      <c r="AF735" s="1720"/>
      <c r="AG735" s="1720"/>
      <c r="AM735" s="366">
        <f t="shared" si="142"/>
        <v>0</v>
      </c>
      <c r="AO735" s="367">
        <f>AD712-BS!$D$113</f>
        <v>0</v>
      </c>
    </row>
    <row r="736" spans="4:41" ht="14.25" customHeight="1" x14ac:dyDescent="0.2">
      <c r="D736" s="1715" t="s">
        <v>469</v>
      </c>
      <c r="E736" s="1715"/>
      <c r="F736" s="1715"/>
      <c r="G736" s="1715"/>
      <c r="H736" s="1715"/>
      <c r="I736" s="1715"/>
      <c r="J736" s="1715"/>
      <c r="K736" s="1715"/>
      <c r="L736" s="1715"/>
      <c r="M736" s="1715"/>
      <c r="N736" s="1716">
        <v>-362221</v>
      </c>
      <c r="O736" s="1716"/>
      <c r="P736" s="1716"/>
      <c r="Q736" s="1716"/>
      <c r="R736" s="1716"/>
      <c r="S736" s="1716"/>
      <c r="T736" s="1716"/>
      <c r="U736" s="1716"/>
      <c r="V736" s="1716"/>
      <c r="W736" s="1716"/>
      <c r="X736" s="1716"/>
      <c r="Y736" s="1716"/>
      <c r="Z736" s="1716">
        <v>-111460</v>
      </c>
      <c r="AA736" s="1716"/>
      <c r="AB736" s="1716"/>
      <c r="AC736" s="1716"/>
      <c r="AD736" s="1720">
        <f t="shared" si="143"/>
        <v>-473681</v>
      </c>
      <c r="AE736" s="1720"/>
      <c r="AF736" s="1720"/>
      <c r="AG736" s="1720"/>
      <c r="AM736" s="366">
        <f t="shared" si="142"/>
        <v>0</v>
      </c>
      <c r="AO736" s="367">
        <f>AD713-BS!$D$114</f>
        <v>1</v>
      </c>
    </row>
    <row r="737" spans="4:41" ht="21.75" customHeight="1" x14ac:dyDescent="0.2">
      <c r="D737" s="1715" t="s">
        <v>470</v>
      </c>
      <c r="E737" s="1715"/>
      <c r="F737" s="1715"/>
      <c r="G737" s="1715"/>
      <c r="H737" s="1715"/>
      <c r="I737" s="1715"/>
      <c r="J737" s="1715"/>
      <c r="K737" s="1715"/>
      <c r="L737" s="1715"/>
      <c r="M737" s="1715"/>
      <c r="N737" s="1805">
        <v>-111460</v>
      </c>
      <c r="O737" s="1805"/>
      <c r="P737" s="1805"/>
      <c r="Q737" s="1805"/>
      <c r="R737" s="1805">
        <v>-133506</v>
      </c>
      <c r="S737" s="1805"/>
      <c r="T737" s="1805"/>
      <c r="U737" s="1805"/>
      <c r="V737" s="1805"/>
      <c r="W737" s="1805"/>
      <c r="X737" s="1805"/>
      <c r="Y737" s="1805"/>
      <c r="Z737" s="1805">
        <v>111460</v>
      </c>
      <c r="AA737" s="1805"/>
      <c r="AB737" s="1805"/>
      <c r="AC737" s="1805"/>
      <c r="AD737" s="1720">
        <f t="shared" si="143"/>
        <v>-133506</v>
      </c>
      <c r="AE737" s="1720"/>
      <c r="AF737" s="1720"/>
      <c r="AG737" s="1720"/>
      <c r="AM737" s="366">
        <f t="shared" si="142"/>
        <v>0</v>
      </c>
      <c r="AO737" s="367">
        <f>AD714-BS!$D$115</f>
        <v>0</v>
      </c>
    </row>
    <row r="738" spans="4:41" ht="14.25" customHeight="1" x14ac:dyDescent="0.2">
      <c r="D738" s="1715" t="s">
        <v>403</v>
      </c>
      <c r="E738" s="1715"/>
      <c r="F738" s="1715"/>
      <c r="G738" s="1715"/>
      <c r="H738" s="1715"/>
      <c r="I738" s="1715"/>
      <c r="J738" s="1715"/>
      <c r="K738" s="1715"/>
      <c r="L738" s="1715"/>
      <c r="M738" s="1715"/>
      <c r="N738" s="1716"/>
      <c r="O738" s="1716"/>
      <c r="P738" s="1716"/>
      <c r="Q738" s="1716"/>
      <c r="R738" s="1716"/>
      <c r="S738" s="1716"/>
      <c r="T738" s="1716"/>
      <c r="U738" s="1716"/>
      <c r="V738" s="1716"/>
      <c r="W738" s="1716"/>
      <c r="X738" s="1716"/>
      <c r="Y738" s="1716"/>
      <c r="Z738" s="1716"/>
      <c r="AA738" s="1716"/>
      <c r="AB738" s="1716"/>
      <c r="AC738" s="1716"/>
      <c r="AD738" s="1720">
        <f t="shared" si="143"/>
        <v>0</v>
      </c>
      <c r="AE738" s="1720"/>
      <c r="AF738" s="1720"/>
      <c r="AG738" s="1720"/>
      <c r="AM738" s="366">
        <f>SUM(N738:AC738)-AD738</f>
        <v>0</v>
      </c>
      <c r="AO738" s="368"/>
    </row>
    <row r="739" spans="4:41" ht="14.25" customHeight="1" x14ac:dyDescent="0.2">
      <c r="D739" s="1715" t="s">
        <v>404</v>
      </c>
      <c r="E739" s="1715"/>
      <c r="F739" s="1715"/>
      <c r="G739" s="1715"/>
      <c r="H739" s="1715"/>
      <c r="I739" s="1715"/>
      <c r="J739" s="1715"/>
      <c r="K739" s="1715"/>
      <c r="L739" s="1715"/>
      <c r="M739" s="1715"/>
      <c r="N739" s="1716"/>
      <c r="O739" s="1716"/>
      <c r="P739" s="1716"/>
      <c r="Q739" s="1716"/>
      <c r="R739" s="1716"/>
      <c r="S739" s="1716"/>
      <c r="T739" s="1716"/>
      <c r="U739" s="1716"/>
      <c r="V739" s="1716"/>
      <c r="W739" s="1716"/>
      <c r="X739" s="1716"/>
      <c r="Y739" s="1716"/>
      <c r="Z739" s="1716"/>
      <c r="AA739" s="1716"/>
      <c r="AB739" s="1716"/>
      <c r="AC739" s="1716"/>
      <c r="AD739" s="1720">
        <f t="shared" si="143"/>
        <v>0</v>
      </c>
      <c r="AE739" s="1720"/>
      <c r="AF739" s="1720"/>
      <c r="AG739" s="1720"/>
      <c r="AM739" s="366">
        <f t="shared" ref="AM739:AM740" si="145">SUM(N739:AC739)-AD739</f>
        <v>0</v>
      </c>
      <c r="AO739" s="368"/>
    </row>
    <row r="740" spans="4:41" ht="25.5" customHeight="1" thickBot="1" x14ac:dyDescent="0.25">
      <c r="D740" s="1814" t="s">
        <v>471</v>
      </c>
      <c r="E740" s="1814"/>
      <c r="F740" s="1814"/>
      <c r="G740" s="1814"/>
      <c r="H740" s="1814"/>
      <c r="I740" s="1814"/>
      <c r="J740" s="1814"/>
      <c r="K740" s="1814"/>
      <c r="L740" s="1814"/>
      <c r="M740" s="1814"/>
      <c r="N740" s="1931"/>
      <c r="O740" s="1931"/>
      <c r="P740" s="1931"/>
      <c r="Q740" s="1931"/>
      <c r="R740" s="1931"/>
      <c r="S740" s="1931"/>
      <c r="T740" s="1931"/>
      <c r="U740" s="1931"/>
      <c r="V740" s="1931"/>
      <c r="W740" s="1931"/>
      <c r="X740" s="1931"/>
      <c r="Y740" s="1931"/>
      <c r="Z740" s="1931"/>
      <c r="AA740" s="1931"/>
      <c r="AB740" s="1931"/>
      <c r="AC740" s="1931"/>
      <c r="AD740" s="1723">
        <f t="shared" si="143"/>
        <v>0</v>
      </c>
      <c r="AE740" s="1723"/>
      <c r="AF740" s="1723"/>
      <c r="AG740" s="1723"/>
      <c r="AM740" s="646">
        <f t="shared" si="145"/>
        <v>0</v>
      </c>
      <c r="AO740" s="648"/>
    </row>
    <row r="742" spans="4:41" ht="14.25" customHeight="1" x14ac:dyDescent="0.2">
      <c r="D742" s="1932" t="s">
        <v>3180</v>
      </c>
      <c r="E742" s="1933"/>
      <c r="F742" s="1933"/>
      <c r="G742" s="1933"/>
      <c r="H742" s="1933"/>
      <c r="I742" s="1933"/>
      <c r="J742" s="1933"/>
      <c r="K742" s="1933"/>
      <c r="L742" s="1933"/>
      <c r="M742" s="1933"/>
      <c r="N742" s="1933"/>
      <c r="O742" s="1933"/>
      <c r="P742" s="1933"/>
      <c r="Q742" s="1933"/>
      <c r="R742" s="1933"/>
      <c r="S742" s="1933"/>
      <c r="T742" s="1933"/>
      <c r="U742" s="1933"/>
      <c r="V742" s="1933"/>
      <c r="W742" s="1933"/>
      <c r="X742" s="1933"/>
      <c r="Y742" s="1933"/>
      <c r="Z742" s="1933"/>
      <c r="AA742" s="1933"/>
      <c r="AB742" s="1933"/>
      <c r="AC742" s="1933"/>
      <c r="AD742" s="1933"/>
      <c r="AE742" s="1933"/>
      <c r="AF742" s="1933"/>
      <c r="AG742" s="1933"/>
    </row>
    <row r="743" spans="4:41" ht="14.25" customHeight="1" x14ac:dyDescent="0.2">
      <c r="D743" s="1475"/>
      <c r="E743" s="1475"/>
      <c r="F743" s="1475"/>
      <c r="G743" s="1475"/>
      <c r="H743" s="1475"/>
      <c r="I743" s="1475"/>
      <c r="J743" s="1475"/>
      <c r="K743" s="1475"/>
      <c r="L743" s="1475"/>
      <c r="M743" s="1475"/>
      <c r="N743" s="1475"/>
      <c r="O743" s="1475"/>
      <c r="P743" s="1475"/>
      <c r="Q743" s="1475"/>
      <c r="R743" s="1475"/>
      <c r="S743" s="1475"/>
      <c r="T743" s="1475"/>
      <c r="U743" s="1475"/>
      <c r="V743" s="1475"/>
      <c r="W743" s="1475"/>
      <c r="X743" s="1475"/>
      <c r="Y743" s="1475"/>
      <c r="Z743" s="1475"/>
      <c r="AA743" s="1475"/>
      <c r="AB743" s="1475"/>
      <c r="AC743" s="1475"/>
      <c r="AD743" s="1475"/>
      <c r="AE743" s="1475"/>
      <c r="AF743" s="1475"/>
      <c r="AG743" s="1475"/>
    </row>
    <row r="744" spans="4:41" ht="14.25" customHeight="1" x14ac:dyDescent="0.25">
      <c r="D744" s="1487" t="s">
        <v>3254</v>
      </c>
      <c r="E744" s="1476"/>
      <c r="F744" s="1476"/>
      <c r="G744" s="1476"/>
      <c r="H744" s="1476"/>
      <c r="I744" s="1476"/>
      <c r="J744" s="1476"/>
      <c r="K744" s="1476"/>
      <c r="L744" s="1476"/>
      <c r="M744" s="1476" t="s">
        <v>3255</v>
      </c>
      <c r="N744" s="1476"/>
      <c r="O744" s="1476"/>
      <c r="P744" s="1476"/>
      <c r="Q744" s="1476"/>
      <c r="R744" s="1476"/>
      <c r="S744" s="1476"/>
      <c r="T744" s="1476"/>
      <c r="U744" s="1476"/>
      <c r="V744" s="1476"/>
      <c r="W744" s="1476"/>
      <c r="X744" s="1476"/>
      <c r="Y744" s="1476"/>
      <c r="Z744" s="1476"/>
      <c r="AA744" s="1476"/>
      <c r="AB744" s="1476"/>
      <c r="AC744" s="1476"/>
      <c r="AD744" s="1476"/>
      <c r="AE744" s="1476"/>
      <c r="AF744" s="1476"/>
      <c r="AG744" s="1476"/>
      <c r="AH744" s="1476"/>
      <c r="AI744" s="1476"/>
    </row>
    <row r="745" spans="4:41" ht="14.25" customHeight="1" x14ac:dyDescent="0.25">
      <c r="D745" s="1487" t="s">
        <v>3256</v>
      </c>
      <c r="E745" s="1476"/>
      <c r="F745" s="1476"/>
      <c r="G745" s="1476"/>
      <c r="H745" s="1476"/>
      <c r="I745" s="1476"/>
      <c r="J745" s="1476"/>
      <c r="K745" s="1476"/>
      <c r="L745" s="1476"/>
      <c r="M745" s="1476" t="s">
        <v>3257</v>
      </c>
      <c r="N745" s="1476"/>
      <c r="O745" s="1476"/>
      <c r="P745" s="1476"/>
      <c r="Q745" s="1476"/>
      <c r="R745" s="1476"/>
      <c r="S745" s="1476"/>
      <c r="T745" s="1476"/>
      <c r="U745" s="1476"/>
      <c r="V745" s="1476"/>
      <c r="W745" s="1476"/>
      <c r="X745" s="1476"/>
      <c r="Y745" s="1476"/>
      <c r="Z745" s="1476"/>
      <c r="AA745" s="1476"/>
      <c r="AB745" s="1476"/>
      <c r="AC745" s="1476"/>
      <c r="AD745" s="1476"/>
      <c r="AE745" s="1476"/>
      <c r="AF745" s="1476"/>
      <c r="AG745" s="1476"/>
      <c r="AH745" s="1476"/>
      <c r="AI745" s="1476"/>
    </row>
    <row r="746" spans="4:41" ht="14.25" customHeight="1" x14ac:dyDescent="0.2">
      <c r="D746" s="1475"/>
      <c r="E746" s="1475"/>
      <c r="F746" s="1475"/>
      <c r="G746" s="1475"/>
      <c r="H746" s="1475"/>
      <c r="I746" s="1475"/>
      <c r="J746" s="1475"/>
      <c r="K746" s="1475"/>
      <c r="L746" s="1475"/>
      <c r="M746" s="1475"/>
      <c r="N746" s="1475"/>
      <c r="O746" s="1475"/>
      <c r="P746" s="1475"/>
      <c r="Q746" s="1475"/>
      <c r="R746" s="1475"/>
      <c r="S746" s="1475"/>
      <c r="T746" s="1475"/>
      <c r="U746" s="1475"/>
      <c r="V746" s="1475"/>
      <c r="W746" s="1475"/>
      <c r="X746" s="1475"/>
      <c r="Y746" s="1475"/>
      <c r="Z746" s="1475"/>
      <c r="AA746" s="1475"/>
      <c r="AB746" s="1475"/>
      <c r="AC746" s="1475"/>
      <c r="AD746" s="1475"/>
      <c r="AE746" s="1475"/>
      <c r="AF746" s="1475"/>
      <c r="AG746" s="1475"/>
    </row>
    <row r="747" spans="4:41" ht="14.25" customHeight="1" x14ac:dyDescent="0.2">
      <c r="D747" s="1487" t="s">
        <v>3258</v>
      </c>
      <c r="E747" s="1488"/>
      <c r="F747" s="1488"/>
      <c r="G747" s="1488"/>
      <c r="H747" s="1488"/>
      <c r="I747" s="1488"/>
      <c r="J747" s="1488"/>
      <c r="K747" s="1488"/>
      <c r="L747" s="1488"/>
      <c r="M747" s="1488"/>
      <c r="N747" s="1488"/>
      <c r="O747" s="1488"/>
      <c r="P747" s="1488"/>
      <c r="Q747" s="1488"/>
      <c r="R747" s="1488"/>
      <c r="S747" s="1488"/>
      <c r="T747" s="1488"/>
      <c r="U747" s="1488"/>
      <c r="V747" s="1488"/>
      <c r="W747" s="1488"/>
      <c r="X747" s="1488"/>
      <c r="Y747" s="1488"/>
      <c r="Z747" s="1488"/>
      <c r="AA747" s="1488"/>
      <c r="AB747" s="1488"/>
      <c r="AC747" s="1488"/>
      <c r="AD747" s="1488"/>
      <c r="AE747" s="1488"/>
      <c r="AF747" s="1488"/>
      <c r="AG747" s="1488"/>
    </row>
    <row r="748" spans="4:41" ht="14.25" customHeight="1" x14ac:dyDescent="0.2">
      <c r="D748" s="1488" t="s">
        <v>3259</v>
      </c>
      <c r="E748" s="1488"/>
      <c r="F748" s="1488"/>
      <c r="G748" s="1488"/>
      <c r="H748" s="1488"/>
      <c r="I748" s="1488"/>
      <c r="J748" s="1488"/>
      <c r="K748" s="1488"/>
      <c r="L748" s="1488"/>
      <c r="M748" s="1488"/>
      <c r="N748" s="1488"/>
      <c r="O748" s="1488"/>
      <c r="P748" s="1488"/>
      <c r="Q748" s="1488"/>
      <c r="R748" s="1488"/>
      <c r="S748" s="1488"/>
      <c r="T748" s="1488"/>
      <c r="U748" s="1488"/>
      <c r="V748" s="1488"/>
      <c r="W748" s="1488"/>
      <c r="X748" s="1488"/>
      <c r="Y748" s="1488"/>
      <c r="Z748" s="1488"/>
      <c r="AA748" s="1488"/>
      <c r="AB748" s="1488"/>
      <c r="AC748" s="1488"/>
      <c r="AD748" s="1488"/>
      <c r="AE748" s="1488"/>
      <c r="AF748" s="1488"/>
      <c r="AG748" s="1488"/>
    </row>
    <row r="750" spans="4:41" ht="14.25" customHeight="1" x14ac:dyDescent="0.2">
      <c r="D750" s="590" t="s">
        <v>3260</v>
      </c>
    </row>
    <row r="752" spans="4:41" ht="14.25" customHeight="1" x14ac:dyDescent="0.2">
      <c r="D752" s="1717" t="s">
        <v>3181</v>
      </c>
      <c r="E752" s="1725"/>
      <c r="F752" s="1725"/>
      <c r="G752" s="1725"/>
      <c r="H752" s="1725"/>
      <c r="I752" s="1725"/>
      <c r="J752" s="1725"/>
      <c r="K752" s="1725"/>
      <c r="L752" s="1725"/>
      <c r="M752" s="1725"/>
      <c r="N752" s="1725"/>
      <c r="O752" s="1725"/>
      <c r="P752" s="1725"/>
      <c r="Q752" s="1725"/>
      <c r="R752" s="1725"/>
      <c r="S752" s="1725"/>
      <c r="T752" s="1725"/>
      <c r="U752" s="1725"/>
      <c r="V752" s="1725"/>
      <c r="W752" s="1725"/>
      <c r="X752" s="1725"/>
      <c r="Y752" s="1725"/>
      <c r="Z752" s="1725"/>
      <c r="AA752" s="1725"/>
      <c r="AB752" s="1725"/>
      <c r="AC752" s="1725"/>
      <c r="AD752" s="1725"/>
      <c r="AE752" s="1725"/>
      <c r="AF752" s="1725"/>
      <c r="AG752" s="1725"/>
    </row>
    <row r="754" spans="4:33" ht="14.25" customHeight="1" x14ac:dyDescent="0.2">
      <c r="D754" s="590" t="s">
        <v>3261</v>
      </c>
    </row>
    <row r="756" spans="4:33" ht="14.25" customHeight="1" x14ac:dyDescent="0.2">
      <c r="D756" s="1738" t="s">
        <v>3048</v>
      </c>
      <c r="E756" s="1822"/>
      <c r="F756" s="1822"/>
      <c r="G756" s="1822"/>
      <c r="H756" s="1822"/>
      <c r="I756" s="1822"/>
      <c r="J756" s="1822"/>
      <c r="K756" s="1822"/>
      <c r="L756" s="1822"/>
      <c r="M756" s="1822"/>
      <c r="N756" s="1822"/>
      <c r="O756" s="1822"/>
      <c r="P756" s="1822"/>
      <c r="Q756" s="1822"/>
      <c r="R756" s="1822"/>
      <c r="S756" s="1822"/>
      <c r="T756" s="1822"/>
      <c r="U756" s="1822"/>
      <c r="V756" s="1822"/>
      <c r="W756" s="1822"/>
      <c r="X756" s="1822"/>
      <c r="Y756" s="1822"/>
      <c r="Z756" s="1822"/>
      <c r="AA756" s="1822"/>
      <c r="AB756" s="1822"/>
      <c r="AC756" s="1822"/>
      <c r="AD756" s="1822"/>
      <c r="AE756" s="1822"/>
      <c r="AF756" s="1822"/>
      <c r="AG756" s="1822"/>
    </row>
    <row r="757" spans="4:33" ht="14.25" customHeight="1" x14ac:dyDescent="0.2">
      <c r="D757" s="1822"/>
      <c r="E757" s="1822"/>
      <c r="F757" s="1822"/>
      <c r="G757" s="1822"/>
      <c r="H757" s="1822"/>
      <c r="I757" s="1822"/>
      <c r="J757" s="1822"/>
      <c r="K757" s="1822"/>
      <c r="L757" s="1822"/>
      <c r="M757" s="1822"/>
      <c r="N757" s="1822"/>
      <c r="O757" s="1822"/>
      <c r="P757" s="1822"/>
      <c r="Q757" s="1822"/>
      <c r="R757" s="1822"/>
      <c r="S757" s="1822"/>
      <c r="T757" s="1822"/>
      <c r="U757" s="1822"/>
      <c r="V757" s="1822"/>
      <c r="W757" s="1822"/>
      <c r="X757" s="1822"/>
      <c r="Y757" s="1822"/>
      <c r="Z757" s="1822"/>
      <c r="AA757" s="1822"/>
      <c r="AB757" s="1822"/>
      <c r="AC757" s="1822"/>
      <c r="AD757" s="1822"/>
      <c r="AE757" s="1822"/>
      <c r="AF757" s="1822"/>
      <c r="AG757" s="1822"/>
    </row>
  </sheetData>
  <mergeCells count="1757">
    <mergeCell ref="D585:M585"/>
    <mergeCell ref="N585:W585"/>
    <mergeCell ref="X585:AG585"/>
    <mergeCell ref="D584:M584"/>
    <mergeCell ref="N584:W584"/>
    <mergeCell ref="X584:AG584"/>
    <mergeCell ref="D587:M587"/>
    <mergeCell ref="N587:W587"/>
    <mergeCell ref="X587:AG587"/>
    <mergeCell ref="D649:AG649"/>
    <mergeCell ref="D651:I653"/>
    <mergeCell ref="J653:M653"/>
    <mergeCell ref="N653:Q653"/>
    <mergeCell ref="R653:U653"/>
    <mergeCell ref="V653:Y653"/>
    <mergeCell ref="Z653:AC653"/>
    <mergeCell ref="AD653:AG653"/>
    <mergeCell ref="D631:M632"/>
    <mergeCell ref="N631:W632"/>
    <mergeCell ref="X631:AG632"/>
    <mergeCell ref="D633:M633"/>
    <mergeCell ref="N633:W633"/>
    <mergeCell ref="X633:AG633"/>
    <mergeCell ref="D634:M634"/>
    <mergeCell ref="N634:W634"/>
    <mergeCell ref="X634:AG634"/>
    <mergeCell ref="D635:M635"/>
    <mergeCell ref="N635:W635"/>
    <mergeCell ref="X635:AG635"/>
    <mergeCell ref="Y643:AG643"/>
    <mergeCell ref="Y644:AG644"/>
    <mergeCell ref="Y645:AG645"/>
    <mergeCell ref="D654:I654"/>
    <mergeCell ref="J654:M654"/>
    <mergeCell ref="D548:J548"/>
    <mergeCell ref="J664:M664"/>
    <mergeCell ref="N664:Q664"/>
    <mergeCell ref="R664:U664"/>
    <mergeCell ref="J658:M658"/>
    <mergeCell ref="N658:Q658"/>
    <mergeCell ref="R658:U658"/>
    <mergeCell ref="V658:Y658"/>
    <mergeCell ref="Z658:AC658"/>
    <mergeCell ref="AD658:AG658"/>
    <mergeCell ref="D660:I660"/>
    <mergeCell ref="J660:M660"/>
    <mergeCell ref="N660:Q660"/>
    <mergeCell ref="R660:U660"/>
    <mergeCell ref="V660:Y660"/>
    <mergeCell ref="Z660:AC660"/>
    <mergeCell ref="AD660:AG660"/>
    <mergeCell ref="D662:I662"/>
    <mergeCell ref="D663:I663"/>
    <mergeCell ref="D664:I664"/>
    <mergeCell ref="D655:I655"/>
    <mergeCell ref="J655:M655"/>
    <mergeCell ref="N655:Q655"/>
    <mergeCell ref="R655:U655"/>
    <mergeCell ref="V655:Y655"/>
    <mergeCell ref="Z655:AC655"/>
    <mergeCell ref="AD655:AG655"/>
    <mergeCell ref="V651:AG652"/>
    <mergeCell ref="J651:U652"/>
    <mergeCell ref="D656:I656"/>
    <mergeCell ref="V665:Y665"/>
    <mergeCell ref="Z665:AC665"/>
    <mergeCell ref="AD665:AG665"/>
    <mergeCell ref="AD663:AG663"/>
    <mergeCell ref="Z659:AC659"/>
    <mergeCell ref="D682:L682"/>
    <mergeCell ref="M682:Q682"/>
    <mergeCell ref="R682:Y682"/>
    <mergeCell ref="Z682:AG682"/>
    <mergeCell ref="D683:L683"/>
    <mergeCell ref="M683:Q683"/>
    <mergeCell ref="R683:Y683"/>
    <mergeCell ref="Z683:AG683"/>
    <mergeCell ref="D677:L677"/>
    <mergeCell ref="M677:Q677"/>
    <mergeCell ref="R677:Y677"/>
    <mergeCell ref="Z677:AG677"/>
    <mergeCell ref="D661:I661"/>
    <mergeCell ref="J661:M661"/>
    <mergeCell ref="N661:Q661"/>
    <mergeCell ref="R661:U661"/>
    <mergeCell ref="V661:Y661"/>
    <mergeCell ref="Z661:AC661"/>
    <mergeCell ref="AD661:AG661"/>
    <mergeCell ref="V664:Y664"/>
    <mergeCell ref="Z664:AC664"/>
    <mergeCell ref="AD664:AG664"/>
    <mergeCell ref="D667:AG667"/>
    <mergeCell ref="D669:AG670"/>
    <mergeCell ref="D674:AG674"/>
    <mergeCell ref="D675:L676"/>
    <mergeCell ref="M675:Q676"/>
    <mergeCell ref="R675:AG675"/>
    <mergeCell ref="R676:Y676"/>
    <mergeCell ref="D680:L680"/>
    <mergeCell ref="M680:Q680"/>
    <mergeCell ref="R680:Y680"/>
    <mergeCell ref="Z680:AG680"/>
    <mergeCell ref="D681:L681"/>
    <mergeCell ref="M681:Q681"/>
    <mergeCell ref="R681:Y681"/>
    <mergeCell ref="Z681:AG681"/>
    <mergeCell ref="Z676:AG676"/>
    <mergeCell ref="D678:L678"/>
    <mergeCell ref="M678:Q678"/>
    <mergeCell ref="R678:Y678"/>
    <mergeCell ref="Z678:AG678"/>
    <mergeCell ref="D679:L679"/>
    <mergeCell ref="M679:Q679"/>
    <mergeCell ref="R679:Y679"/>
    <mergeCell ref="Z679:AG679"/>
    <mergeCell ref="D665:I665"/>
    <mergeCell ref="J656:M656"/>
    <mergeCell ref="N656:Q656"/>
    <mergeCell ref="R656:U656"/>
    <mergeCell ref="V656:Y656"/>
    <mergeCell ref="Z656:AC656"/>
    <mergeCell ref="AD656:AG656"/>
    <mergeCell ref="J657:M657"/>
    <mergeCell ref="N657:Q657"/>
    <mergeCell ref="R657:U657"/>
    <mergeCell ref="V657:Y657"/>
    <mergeCell ref="Z657:AC657"/>
    <mergeCell ref="AD657:AG657"/>
    <mergeCell ref="J659:M659"/>
    <mergeCell ref="N659:Q659"/>
    <mergeCell ref="R659:U659"/>
    <mergeCell ref="V659:Y659"/>
    <mergeCell ref="AD659:AG659"/>
    <mergeCell ref="J662:M662"/>
    <mergeCell ref="N662:Q662"/>
    <mergeCell ref="R662:U662"/>
    <mergeCell ref="V662:Y662"/>
    <mergeCell ref="Z662:AC662"/>
    <mergeCell ref="AD662:AG662"/>
    <mergeCell ref="J663:M663"/>
    <mergeCell ref="N663:Q663"/>
    <mergeCell ref="R663:U663"/>
    <mergeCell ref="V663:Y663"/>
    <mergeCell ref="Z663:AC663"/>
    <mergeCell ref="J665:M665"/>
    <mergeCell ref="N665:Q665"/>
    <mergeCell ref="R665:U665"/>
    <mergeCell ref="D657:I657"/>
    <mergeCell ref="D659:I659"/>
    <mergeCell ref="D615:M615"/>
    <mergeCell ref="N615:W615"/>
    <mergeCell ref="X615:AG615"/>
    <mergeCell ref="D616:M616"/>
    <mergeCell ref="N616:W616"/>
    <mergeCell ref="X616:AG616"/>
    <mergeCell ref="N618:W618"/>
    <mergeCell ref="X618:AG618"/>
    <mergeCell ref="N654:Q654"/>
    <mergeCell ref="R654:U654"/>
    <mergeCell ref="V654:Y654"/>
    <mergeCell ref="Z654:AC654"/>
    <mergeCell ref="AD654:AG654"/>
    <mergeCell ref="D637:AG637"/>
    <mergeCell ref="D639:AG639"/>
    <mergeCell ref="D641:O641"/>
    <mergeCell ref="P641:X641"/>
    <mergeCell ref="Y641:AG641"/>
    <mergeCell ref="D647:O647"/>
    <mergeCell ref="D658:I658"/>
    <mergeCell ref="D644:O644"/>
    <mergeCell ref="D643:O643"/>
    <mergeCell ref="D642:O642"/>
    <mergeCell ref="P644:X644"/>
    <mergeCell ref="P643:X643"/>
    <mergeCell ref="P642:X642"/>
    <mergeCell ref="P645:X645"/>
    <mergeCell ref="P646:X646"/>
    <mergeCell ref="P647:X647"/>
    <mergeCell ref="Y642:AG642"/>
    <mergeCell ref="Y646:AG646"/>
    <mergeCell ref="Y647:AG647"/>
    <mergeCell ref="D646:O646"/>
    <mergeCell ref="D645:O645"/>
    <mergeCell ref="D623:M623"/>
    <mergeCell ref="N623:W623"/>
    <mergeCell ref="X623:AG623"/>
    <mergeCell ref="D624:M624"/>
    <mergeCell ref="N624:W624"/>
    <mergeCell ref="X624:AG624"/>
    <mergeCell ref="D625:M625"/>
    <mergeCell ref="N625:W625"/>
    <mergeCell ref="X625:AG625"/>
    <mergeCell ref="D626:M626"/>
    <mergeCell ref="N626:W626"/>
    <mergeCell ref="X626:AG626"/>
    <mergeCell ref="D627:M627"/>
    <mergeCell ref="N627:W627"/>
    <mergeCell ref="X627:AG627"/>
    <mergeCell ref="D628:M628"/>
    <mergeCell ref="N628:W628"/>
    <mergeCell ref="X628:AG628"/>
    <mergeCell ref="AD534:AG534"/>
    <mergeCell ref="X622:AG622"/>
    <mergeCell ref="D611:M611"/>
    <mergeCell ref="N611:W611"/>
    <mergeCell ref="X611:AG611"/>
    <mergeCell ref="D612:M612"/>
    <mergeCell ref="N612:W612"/>
    <mergeCell ref="X612:AG612"/>
    <mergeCell ref="D613:M613"/>
    <mergeCell ref="N613:W613"/>
    <mergeCell ref="X613:AG613"/>
    <mergeCell ref="D614:M614"/>
    <mergeCell ref="N614:W614"/>
    <mergeCell ref="X614:AG614"/>
    <mergeCell ref="D621:M621"/>
    <mergeCell ref="N621:W621"/>
    <mergeCell ref="X621:AG621"/>
    <mergeCell ref="D617:M617"/>
    <mergeCell ref="N617:W617"/>
    <mergeCell ref="X617:AG617"/>
    <mergeCell ref="D618:M618"/>
    <mergeCell ref="D620:M620"/>
    <mergeCell ref="N620:W620"/>
    <mergeCell ref="X620:AG620"/>
    <mergeCell ref="D619:M619"/>
    <mergeCell ref="N538:Q538"/>
    <mergeCell ref="R538:U538"/>
    <mergeCell ref="V538:Y538"/>
    <mergeCell ref="Z538:AC538"/>
    <mergeCell ref="AD538:AG538"/>
    <mergeCell ref="D537:AG537"/>
    <mergeCell ref="D610:M610"/>
    <mergeCell ref="D343:AG344"/>
    <mergeCell ref="D239:I239"/>
    <mergeCell ref="D238:I238"/>
    <mergeCell ref="D237:I237"/>
    <mergeCell ref="D236:I236"/>
    <mergeCell ref="D235:I235"/>
    <mergeCell ref="D245:I245"/>
    <mergeCell ref="D243:I243"/>
    <mergeCell ref="J239:L239"/>
    <mergeCell ref="J238:L238"/>
    <mergeCell ref="J237:L237"/>
    <mergeCell ref="J236:L236"/>
    <mergeCell ref="J235:L235"/>
    <mergeCell ref="M235:O235"/>
    <mergeCell ref="M236:O236"/>
    <mergeCell ref="M237:O237"/>
    <mergeCell ref="M238:O238"/>
    <mergeCell ref="M239:O239"/>
    <mergeCell ref="D338:R338"/>
    <mergeCell ref="S338:AG338"/>
    <mergeCell ref="D339:R339"/>
    <mergeCell ref="S339:AG339"/>
    <mergeCell ref="D249:I249"/>
    <mergeCell ref="D248:I248"/>
    <mergeCell ref="D254:I254"/>
    <mergeCell ref="D253:I253"/>
    <mergeCell ref="Y235:AA235"/>
    <mergeCell ref="Y236:AA236"/>
    <mergeCell ref="Y237:AA237"/>
    <mergeCell ref="Y238:AA238"/>
    <mergeCell ref="Y239:AA239"/>
    <mergeCell ref="AB235:AD235"/>
    <mergeCell ref="D337:R337"/>
    <mergeCell ref="S337:AG337"/>
    <mergeCell ref="D280:R280"/>
    <mergeCell ref="S280:AG280"/>
    <mergeCell ref="D282:R282"/>
    <mergeCell ref="S282:AG282"/>
    <mergeCell ref="S281:AG281"/>
    <mergeCell ref="D281:R281"/>
    <mergeCell ref="D199:AG199"/>
    <mergeCell ref="D203:AG204"/>
    <mergeCell ref="D208:AG210"/>
    <mergeCell ref="E212:AG213"/>
    <mergeCell ref="E215:AG216"/>
    <mergeCell ref="E218:AG218"/>
    <mergeCell ref="D220:AG220"/>
    <mergeCell ref="D232:I233"/>
    <mergeCell ref="J233:L233"/>
    <mergeCell ref="AE233:AG233"/>
    <mergeCell ref="AB233:AD233"/>
    <mergeCell ref="Y233:AA233"/>
    <mergeCell ref="V233:X233"/>
    <mergeCell ref="S233:U233"/>
    <mergeCell ref="P233:R233"/>
    <mergeCell ref="M233:O233"/>
    <mergeCell ref="J232:AG232"/>
    <mergeCell ref="P248:R248"/>
    <mergeCell ref="P249:R249"/>
    <mergeCell ref="M248:O248"/>
    <mergeCell ref="M249:O249"/>
    <mergeCell ref="M251:O251"/>
    <mergeCell ref="P247:R247"/>
    <mergeCell ref="D258:AG258"/>
    <mergeCell ref="D121:N121"/>
    <mergeCell ref="O121:S121"/>
    <mergeCell ref="T121:X121"/>
    <mergeCell ref="Y121:AC121"/>
    <mergeCell ref="D133:AG136"/>
    <mergeCell ref="D138:AG139"/>
    <mergeCell ref="D129:AG130"/>
    <mergeCell ref="D145:AG147"/>
    <mergeCell ref="D141:AG141"/>
    <mergeCell ref="D177:AG178"/>
    <mergeCell ref="D182:AG183"/>
    <mergeCell ref="D185:AG188"/>
    <mergeCell ref="D189:AG189"/>
    <mergeCell ref="D149:AG153"/>
    <mergeCell ref="D193:AG194"/>
    <mergeCell ref="D196:AG197"/>
    <mergeCell ref="D157:AG158"/>
    <mergeCell ref="D162:AG163"/>
    <mergeCell ref="D164:AG165"/>
    <mergeCell ref="D169:AG170"/>
    <mergeCell ref="D172:AG173"/>
    <mergeCell ref="D124:AG125"/>
    <mergeCell ref="D122:N122"/>
    <mergeCell ref="O122:S122"/>
    <mergeCell ref="T122:X122"/>
    <mergeCell ref="Y122:AC122"/>
    <mergeCell ref="D88:AG89"/>
    <mergeCell ref="D66:O66"/>
    <mergeCell ref="D57:AG60"/>
    <mergeCell ref="D62:AG62"/>
    <mergeCell ref="D70:AG70"/>
    <mergeCell ref="D101:N101"/>
    <mergeCell ref="O100:S100"/>
    <mergeCell ref="D92:AG93"/>
    <mergeCell ref="D97:AG99"/>
    <mergeCell ref="T101:X101"/>
    <mergeCell ref="O101:S101"/>
    <mergeCell ref="T100:X100"/>
    <mergeCell ref="Y100:AC100"/>
    <mergeCell ref="Y101:AC101"/>
    <mergeCell ref="O119:S119"/>
    <mergeCell ref="T119:X119"/>
    <mergeCell ref="Y119:AC119"/>
    <mergeCell ref="D103:AG104"/>
    <mergeCell ref="D108:AG109"/>
    <mergeCell ref="D111:AG112"/>
    <mergeCell ref="D116:AG118"/>
    <mergeCell ref="D120:N120"/>
    <mergeCell ref="O120:S120"/>
    <mergeCell ref="T120:X120"/>
    <mergeCell ref="Y120:AC120"/>
    <mergeCell ref="D369:H369"/>
    <mergeCell ref="I369:M369"/>
    <mergeCell ref="I370:M370"/>
    <mergeCell ref="S369:W369"/>
    <mergeCell ref="D75:AG76"/>
    <mergeCell ref="D83:AG84"/>
    <mergeCell ref="D9:AG11"/>
    <mergeCell ref="D13:AG13"/>
    <mergeCell ref="AI1:AM1"/>
    <mergeCell ref="Y43:AG43"/>
    <mergeCell ref="Y42:AG42"/>
    <mergeCell ref="Y41:AG41"/>
    <mergeCell ref="Y40:AG40"/>
    <mergeCell ref="P40:X40"/>
    <mergeCell ref="P43:X43"/>
    <mergeCell ref="P42:X42"/>
    <mergeCell ref="P41:X41"/>
    <mergeCell ref="D40:O40"/>
    <mergeCell ref="D43:O43"/>
    <mergeCell ref="D42:O42"/>
    <mergeCell ref="D41:O41"/>
    <mergeCell ref="V238:X238"/>
    <mergeCell ref="V239:X239"/>
    <mergeCell ref="J247:L247"/>
    <mergeCell ref="J248:L248"/>
    <mergeCell ref="J249:L249"/>
    <mergeCell ref="J251:L251"/>
    <mergeCell ref="M247:O247"/>
    <mergeCell ref="D376:S376"/>
    <mergeCell ref="T376:AG376"/>
    <mergeCell ref="D377:S377"/>
    <mergeCell ref="T377:AG377"/>
    <mergeCell ref="D375:S375"/>
    <mergeCell ref="T375:AG375"/>
    <mergeCell ref="X370:AB370"/>
    <mergeCell ref="D370:H370"/>
    <mergeCell ref="D372:AG373"/>
    <mergeCell ref="D352:AG353"/>
    <mergeCell ref="D365:AG365"/>
    <mergeCell ref="D367:H368"/>
    <mergeCell ref="I367:AG367"/>
    <mergeCell ref="I368:M368"/>
    <mergeCell ref="N368:R368"/>
    <mergeCell ref="S368:W368"/>
    <mergeCell ref="X368:AB368"/>
    <mergeCell ref="AC368:AG368"/>
    <mergeCell ref="X369:AB369"/>
    <mergeCell ref="AC370:AG370"/>
    <mergeCell ref="AC369:AG369"/>
    <mergeCell ref="N370:R370"/>
    <mergeCell ref="N369:R369"/>
    <mergeCell ref="S370:W370"/>
    <mergeCell ref="D355:AG355"/>
    <mergeCell ref="D356:AG356"/>
    <mergeCell ref="D357:AG357"/>
    <mergeCell ref="D358:AF358"/>
    <mergeCell ref="D359:AF359"/>
    <mergeCell ref="D360:AD360"/>
    <mergeCell ref="D361:AF361"/>
    <mergeCell ref="D362:AF362"/>
    <mergeCell ref="D386:H386"/>
    <mergeCell ref="I386:M386"/>
    <mergeCell ref="N386:R386"/>
    <mergeCell ref="S386:W386"/>
    <mergeCell ref="X386:AB386"/>
    <mergeCell ref="AC386:AG386"/>
    <mergeCell ref="D388:AG388"/>
    <mergeCell ref="D381:AG381"/>
    <mergeCell ref="D383:H384"/>
    <mergeCell ref="I383:AG383"/>
    <mergeCell ref="I384:M384"/>
    <mergeCell ref="N384:R384"/>
    <mergeCell ref="S384:W384"/>
    <mergeCell ref="X384:AB384"/>
    <mergeCell ref="AC384:AG384"/>
    <mergeCell ref="D385:H385"/>
    <mergeCell ref="I385:M385"/>
    <mergeCell ref="N385:R385"/>
    <mergeCell ref="S385:W385"/>
    <mergeCell ref="X385:AB385"/>
    <mergeCell ref="AC385:AG385"/>
    <mergeCell ref="D399:AG399"/>
    <mergeCell ref="N402:W402"/>
    <mergeCell ref="X402:AG402"/>
    <mergeCell ref="M397:S397"/>
    <mergeCell ref="T397:Z397"/>
    <mergeCell ref="AA397:AG397"/>
    <mergeCell ref="N414:W414"/>
    <mergeCell ref="X414:AG414"/>
    <mergeCell ref="D397:L397"/>
    <mergeCell ref="D395:AG395"/>
    <mergeCell ref="D396:L396"/>
    <mergeCell ref="M396:S396"/>
    <mergeCell ref="T396:Z396"/>
    <mergeCell ref="AA396:AG396"/>
    <mergeCell ref="D390:AG390"/>
    <mergeCell ref="D392:AG392"/>
    <mergeCell ref="AA394:AG394"/>
    <mergeCell ref="T394:Z394"/>
    <mergeCell ref="M394:S394"/>
    <mergeCell ref="D394:L394"/>
    <mergeCell ref="D425:O425"/>
    <mergeCell ref="P425:X425"/>
    <mergeCell ref="Y425:AG425"/>
    <mergeCell ref="D422:AG422"/>
    <mergeCell ref="D424:O424"/>
    <mergeCell ref="P424:X424"/>
    <mergeCell ref="Y424:AG424"/>
    <mergeCell ref="D405:M405"/>
    <mergeCell ref="N405:W405"/>
    <mergeCell ref="X405:AG405"/>
    <mergeCell ref="D401:M402"/>
    <mergeCell ref="N401:AG401"/>
    <mergeCell ref="D410:AG410"/>
    <mergeCell ref="D412:M412"/>
    <mergeCell ref="N412:W412"/>
    <mergeCell ref="X412:AG412"/>
    <mergeCell ref="D415:M415"/>
    <mergeCell ref="N415:W415"/>
    <mergeCell ref="X415:AG415"/>
    <mergeCell ref="D413:M413"/>
    <mergeCell ref="N413:W413"/>
    <mergeCell ref="X413:AG413"/>
    <mergeCell ref="D414:M414"/>
    <mergeCell ref="D403:M403"/>
    <mergeCell ref="N403:W403"/>
    <mergeCell ref="X403:AG403"/>
    <mergeCell ref="D404:M404"/>
    <mergeCell ref="N404:W404"/>
    <mergeCell ref="X404:AG404"/>
    <mergeCell ref="D417:AG418"/>
    <mergeCell ref="N610:W610"/>
    <mergeCell ref="X610:AG610"/>
    <mergeCell ref="D622:M622"/>
    <mergeCell ref="N622:W622"/>
    <mergeCell ref="D436:AG436"/>
    <mergeCell ref="D434:AG434"/>
    <mergeCell ref="D429:O429"/>
    <mergeCell ref="P429:X429"/>
    <mergeCell ref="Y429:AG429"/>
    <mergeCell ref="D430:O430"/>
    <mergeCell ref="P430:X430"/>
    <mergeCell ref="Y430:AG430"/>
    <mergeCell ref="D428:O428"/>
    <mergeCell ref="P428:X428"/>
    <mergeCell ref="Y428:AG428"/>
    <mergeCell ref="D426:O426"/>
    <mergeCell ref="P426:X426"/>
    <mergeCell ref="Y426:AG426"/>
    <mergeCell ref="D427:O427"/>
    <mergeCell ref="P427:X427"/>
    <mergeCell ref="Y427:AG427"/>
    <mergeCell ref="D606:M607"/>
    <mergeCell ref="N606:W607"/>
    <mergeCell ref="X606:AG607"/>
    <mergeCell ref="D608:M608"/>
    <mergeCell ref="N608:W608"/>
    <mergeCell ref="X608:AG608"/>
    <mergeCell ref="D609:M609"/>
    <mergeCell ref="N609:W609"/>
    <mergeCell ref="X609:AG609"/>
    <mergeCell ref="N534:Q534"/>
    <mergeCell ref="D447:Q447"/>
    <mergeCell ref="D446:Q446"/>
    <mergeCell ref="D445:Q445"/>
    <mergeCell ref="D444:Q444"/>
    <mergeCell ref="D443:Q443"/>
    <mergeCell ref="D442:Q442"/>
    <mergeCell ref="D441:Q441"/>
    <mergeCell ref="D440:Q440"/>
    <mergeCell ref="D439:Q439"/>
    <mergeCell ref="D438:Q438"/>
    <mergeCell ref="R447:AG447"/>
    <mergeCell ref="R438:AG438"/>
    <mergeCell ref="R439:AG439"/>
    <mergeCell ref="R440:AG440"/>
    <mergeCell ref="R441:AG441"/>
    <mergeCell ref="R442:AG442"/>
    <mergeCell ref="R443:AG443"/>
    <mergeCell ref="R444:AG444"/>
    <mergeCell ref="R445:AG445"/>
    <mergeCell ref="R446:AG446"/>
    <mergeCell ref="D695:AG695"/>
    <mergeCell ref="D700:M700"/>
    <mergeCell ref="D699:M699"/>
    <mergeCell ref="D697:M698"/>
    <mergeCell ref="D717:M717"/>
    <mergeCell ref="D716:M716"/>
    <mergeCell ref="D715:M715"/>
    <mergeCell ref="D714:M714"/>
    <mergeCell ref="D713:M713"/>
    <mergeCell ref="D712:M712"/>
    <mergeCell ref="D711:M711"/>
    <mergeCell ref="D710:M710"/>
    <mergeCell ref="D709:M709"/>
    <mergeCell ref="D708:M708"/>
    <mergeCell ref="D707:M707"/>
    <mergeCell ref="D705:M705"/>
    <mergeCell ref="D704:M704"/>
    <mergeCell ref="D703:M703"/>
    <mergeCell ref="D702:M702"/>
    <mergeCell ref="D701:M701"/>
    <mergeCell ref="N697:AG697"/>
    <mergeCell ref="N698:Q698"/>
    <mergeCell ref="R698:U698"/>
    <mergeCell ref="V698:Y698"/>
    <mergeCell ref="Z698:AC698"/>
    <mergeCell ref="AD698:AG698"/>
    <mergeCell ref="N713:Q713"/>
    <mergeCell ref="N712:Q712"/>
    <mergeCell ref="N711:Q711"/>
    <mergeCell ref="N710:Q710"/>
    <mergeCell ref="N709:Q709"/>
    <mergeCell ref="N708:Q708"/>
    <mergeCell ref="V702:Y702"/>
    <mergeCell ref="V703:Y703"/>
    <mergeCell ref="V704:Y704"/>
    <mergeCell ref="V705:Y705"/>
    <mergeCell ref="V707:Y707"/>
    <mergeCell ref="V708:Y708"/>
    <mergeCell ref="N707:Q707"/>
    <mergeCell ref="N705:Q705"/>
    <mergeCell ref="N704:Q704"/>
    <mergeCell ref="N703:Q703"/>
    <mergeCell ref="N702:Q702"/>
    <mergeCell ref="N701:Q701"/>
    <mergeCell ref="N700:Q700"/>
    <mergeCell ref="N699:Q699"/>
    <mergeCell ref="V699:Y699"/>
    <mergeCell ref="V700:Y700"/>
    <mergeCell ref="V701:Y701"/>
    <mergeCell ref="R699:U699"/>
    <mergeCell ref="R700:U700"/>
    <mergeCell ref="R701:U701"/>
    <mergeCell ref="R702:U702"/>
    <mergeCell ref="R703:U703"/>
    <mergeCell ref="R704:U704"/>
    <mergeCell ref="R705:U705"/>
    <mergeCell ref="R707:U707"/>
    <mergeCell ref="R708:U708"/>
    <mergeCell ref="AD699:AG699"/>
    <mergeCell ref="AD700:AG700"/>
    <mergeCell ref="AD701:AG701"/>
    <mergeCell ref="AD702:AG702"/>
    <mergeCell ref="AD703:AG703"/>
    <mergeCell ref="AD704:AG704"/>
    <mergeCell ref="AD705:AG705"/>
    <mergeCell ref="AD707:AG707"/>
    <mergeCell ref="AD708:AG708"/>
    <mergeCell ref="R716:U716"/>
    <mergeCell ref="R717:U717"/>
    <mergeCell ref="V712:Y712"/>
    <mergeCell ref="V713:Y713"/>
    <mergeCell ref="V714:Y714"/>
    <mergeCell ref="V715:Y715"/>
    <mergeCell ref="V716:Y716"/>
    <mergeCell ref="V717:Y717"/>
    <mergeCell ref="Z699:AC699"/>
    <mergeCell ref="Z700:AC700"/>
    <mergeCell ref="Z701:AC701"/>
    <mergeCell ref="Z702:AC702"/>
    <mergeCell ref="Z703:AC703"/>
    <mergeCell ref="Z704:AC704"/>
    <mergeCell ref="Z705:AC705"/>
    <mergeCell ref="Z707:AC707"/>
    <mergeCell ref="Z708:AC708"/>
    <mergeCell ref="Z709:AC709"/>
    <mergeCell ref="Z710:AC710"/>
    <mergeCell ref="Z711:AC711"/>
    <mergeCell ref="Z712:AC712"/>
    <mergeCell ref="Z713:AC713"/>
    <mergeCell ref="Z714:AC714"/>
    <mergeCell ref="V709:Y709"/>
    <mergeCell ref="V710:Y710"/>
    <mergeCell ref="AD709:AG709"/>
    <mergeCell ref="AD710:AG710"/>
    <mergeCell ref="AD711:AG711"/>
    <mergeCell ref="AD712:AG712"/>
    <mergeCell ref="AD713:AG713"/>
    <mergeCell ref="AD714:AG714"/>
    <mergeCell ref="AD715:AG715"/>
    <mergeCell ref="AD716:AG716"/>
    <mergeCell ref="AD717:AG717"/>
    <mergeCell ref="Z715:AC715"/>
    <mergeCell ref="Z716:AC716"/>
    <mergeCell ref="Z717:AC717"/>
    <mergeCell ref="V711:Y711"/>
    <mergeCell ref="N717:Q717"/>
    <mergeCell ref="N716:Q716"/>
    <mergeCell ref="N715:Q715"/>
    <mergeCell ref="N714:Q714"/>
    <mergeCell ref="R709:U709"/>
    <mergeCell ref="R710:U710"/>
    <mergeCell ref="R711:U711"/>
    <mergeCell ref="R712:U712"/>
    <mergeCell ref="R713:U713"/>
    <mergeCell ref="R714:U714"/>
    <mergeCell ref="R715:U715"/>
    <mergeCell ref="D723:M723"/>
    <mergeCell ref="N723:Q723"/>
    <mergeCell ref="R723:U723"/>
    <mergeCell ref="V723:Y723"/>
    <mergeCell ref="Z723:AC723"/>
    <mergeCell ref="AD723:AG723"/>
    <mergeCell ref="D724:M724"/>
    <mergeCell ref="N724:Q724"/>
    <mergeCell ref="R724:U724"/>
    <mergeCell ref="V724:Y724"/>
    <mergeCell ref="Z724:AC724"/>
    <mergeCell ref="AD724:AG724"/>
    <mergeCell ref="D720:M721"/>
    <mergeCell ref="N720:AG720"/>
    <mergeCell ref="N721:Q721"/>
    <mergeCell ref="R721:U721"/>
    <mergeCell ref="V721:Y721"/>
    <mergeCell ref="Z721:AC721"/>
    <mergeCell ref="AD721:AG721"/>
    <mergeCell ref="D722:M722"/>
    <mergeCell ref="N722:Q722"/>
    <mergeCell ref="R722:U722"/>
    <mergeCell ref="V722:Y722"/>
    <mergeCell ref="Z722:AC722"/>
    <mergeCell ref="AD722:AG722"/>
    <mergeCell ref="D727:M727"/>
    <mergeCell ref="N727:Q727"/>
    <mergeCell ref="R727:U727"/>
    <mergeCell ref="V727:Y727"/>
    <mergeCell ref="Z727:AC727"/>
    <mergeCell ref="AD727:AG727"/>
    <mergeCell ref="D728:M728"/>
    <mergeCell ref="N728:Q728"/>
    <mergeCell ref="R728:U728"/>
    <mergeCell ref="V728:Y728"/>
    <mergeCell ref="Z728:AC728"/>
    <mergeCell ref="AD728:AG728"/>
    <mergeCell ref="D725:M725"/>
    <mergeCell ref="N725:Q725"/>
    <mergeCell ref="R725:U725"/>
    <mergeCell ref="V725:Y725"/>
    <mergeCell ref="Z725:AC725"/>
    <mergeCell ref="AD725:AG725"/>
    <mergeCell ref="D726:M726"/>
    <mergeCell ref="N726:Q726"/>
    <mergeCell ref="R726:U726"/>
    <mergeCell ref="V726:Y726"/>
    <mergeCell ref="Z726:AC726"/>
    <mergeCell ref="AD726:AG726"/>
    <mergeCell ref="N732:Q732"/>
    <mergeCell ref="R732:U732"/>
    <mergeCell ref="V732:Y732"/>
    <mergeCell ref="Z732:AC732"/>
    <mergeCell ref="AD732:AG732"/>
    <mergeCell ref="D733:M733"/>
    <mergeCell ref="N733:Q733"/>
    <mergeCell ref="R733:U733"/>
    <mergeCell ref="V733:Y733"/>
    <mergeCell ref="Z733:AC733"/>
    <mergeCell ref="AD733:AG733"/>
    <mergeCell ref="D730:M730"/>
    <mergeCell ref="N730:Q730"/>
    <mergeCell ref="R730:U730"/>
    <mergeCell ref="V730:Y730"/>
    <mergeCell ref="Z730:AC730"/>
    <mergeCell ref="AD730:AG730"/>
    <mergeCell ref="D731:M731"/>
    <mergeCell ref="N731:Q731"/>
    <mergeCell ref="R731:U731"/>
    <mergeCell ref="V731:Y731"/>
    <mergeCell ref="Z731:AC731"/>
    <mergeCell ref="AD731:AG731"/>
    <mergeCell ref="D742:AG742"/>
    <mergeCell ref="D738:M738"/>
    <mergeCell ref="N738:Q738"/>
    <mergeCell ref="R738:U738"/>
    <mergeCell ref="V738:Y738"/>
    <mergeCell ref="Z738:AC738"/>
    <mergeCell ref="AD738:AG738"/>
    <mergeCell ref="D739:M739"/>
    <mergeCell ref="N739:Q739"/>
    <mergeCell ref="R739:U739"/>
    <mergeCell ref="V739:Y739"/>
    <mergeCell ref="Z739:AC739"/>
    <mergeCell ref="AD739:AG739"/>
    <mergeCell ref="D736:M736"/>
    <mergeCell ref="N736:Q736"/>
    <mergeCell ref="R736:U736"/>
    <mergeCell ref="V736:Y736"/>
    <mergeCell ref="Z736:AC736"/>
    <mergeCell ref="AD736:AG736"/>
    <mergeCell ref="D737:M737"/>
    <mergeCell ref="N737:Q737"/>
    <mergeCell ref="R737:U737"/>
    <mergeCell ref="V737:Y737"/>
    <mergeCell ref="Z737:AC737"/>
    <mergeCell ref="AD737:AG737"/>
    <mergeCell ref="D451:AG451"/>
    <mergeCell ref="D453:H454"/>
    <mergeCell ref="I453:AG453"/>
    <mergeCell ref="I454:M454"/>
    <mergeCell ref="N454:R454"/>
    <mergeCell ref="S454:W454"/>
    <mergeCell ref="X454:AB454"/>
    <mergeCell ref="AC454:AG454"/>
    <mergeCell ref="I456:M456"/>
    <mergeCell ref="N456:R456"/>
    <mergeCell ref="S456:W456"/>
    <mergeCell ref="X456:AB456"/>
    <mergeCell ref="AC456:AG456"/>
    <mergeCell ref="D740:M740"/>
    <mergeCell ref="N740:Q740"/>
    <mergeCell ref="R740:U740"/>
    <mergeCell ref="V740:Y740"/>
    <mergeCell ref="Z740:AC740"/>
    <mergeCell ref="AD740:AG740"/>
    <mergeCell ref="D734:M734"/>
    <mergeCell ref="N734:Q734"/>
    <mergeCell ref="R734:U734"/>
    <mergeCell ref="V734:Y734"/>
    <mergeCell ref="Z734:AC734"/>
    <mergeCell ref="AD734:AG734"/>
    <mergeCell ref="D735:M735"/>
    <mergeCell ref="N735:Q735"/>
    <mergeCell ref="R735:U735"/>
    <mergeCell ref="V735:Y735"/>
    <mergeCell ref="Z735:AC735"/>
    <mergeCell ref="AD735:AG735"/>
    <mergeCell ref="D732:M732"/>
    <mergeCell ref="D461:H461"/>
    <mergeCell ref="I461:M461"/>
    <mergeCell ref="N461:R461"/>
    <mergeCell ref="S461:W461"/>
    <mergeCell ref="X461:AB461"/>
    <mergeCell ref="AC461:AG461"/>
    <mergeCell ref="D462:H462"/>
    <mergeCell ref="I462:M462"/>
    <mergeCell ref="N462:R462"/>
    <mergeCell ref="S462:W462"/>
    <mergeCell ref="X462:AB462"/>
    <mergeCell ref="AC462:AG462"/>
    <mergeCell ref="D456:H456"/>
    <mergeCell ref="D455:H455"/>
    <mergeCell ref="I455:M455"/>
    <mergeCell ref="N455:R455"/>
    <mergeCell ref="S455:W455"/>
    <mergeCell ref="X455:AB455"/>
    <mergeCell ref="AC455:AG455"/>
    <mergeCell ref="D459:H460"/>
    <mergeCell ref="I459:AG459"/>
    <mergeCell ref="I460:M460"/>
    <mergeCell ref="N460:R460"/>
    <mergeCell ref="S460:W460"/>
    <mergeCell ref="X460:AB460"/>
    <mergeCell ref="AC460:AG460"/>
    <mergeCell ref="D465:AG465"/>
    <mergeCell ref="D469:AG469"/>
    <mergeCell ref="D471:M471"/>
    <mergeCell ref="N471:W471"/>
    <mergeCell ref="X471:AG471"/>
    <mergeCell ref="D477:M477"/>
    <mergeCell ref="N477:W477"/>
    <mergeCell ref="X477:AG477"/>
    <mergeCell ref="D476:M476"/>
    <mergeCell ref="N476:W476"/>
    <mergeCell ref="X476:AG476"/>
    <mergeCell ref="D472:M472"/>
    <mergeCell ref="N472:W472"/>
    <mergeCell ref="X472:AG472"/>
    <mergeCell ref="D463:H463"/>
    <mergeCell ref="I463:M463"/>
    <mergeCell ref="N463:R463"/>
    <mergeCell ref="S463:W463"/>
    <mergeCell ref="X463:AB463"/>
    <mergeCell ref="AC463:AG463"/>
    <mergeCell ref="D479:AG479"/>
    <mergeCell ref="D481:Q481"/>
    <mergeCell ref="R481:Y481"/>
    <mergeCell ref="Z481:AG481"/>
    <mergeCell ref="D475:M475"/>
    <mergeCell ref="N475:W475"/>
    <mergeCell ref="X475:AG475"/>
    <mergeCell ref="D473:M473"/>
    <mergeCell ref="N473:W473"/>
    <mergeCell ref="X473:AG473"/>
    <mergeCell ref="D474:M474"/>
    <mergeCell ref="N474:W474"/>
    <mergeCell ref="X474:AG474"/>
    <mergeCell ref="D496:M496"/>
    <mergeCell ref="D495:M495"/>
    <mergeCell ref="D510:M510"/>
    <mergeCell ref="D512:M512"/>
    <mergeCell ref="D509:M509"/>
    <mergeCell ref="D508:M508"/>
    <mergeCell ref="D507:M507"/>
    <mergeCell ref="D506:M506"/>
    <mergeCell ref="D505:M505"/>
    <mergeCell ref="D504:M504"/>
    <mergeCell ref="D488:AG490"/>
    <mergeCell ref="D503:M503"/>
    <mergeCell ref="X495:AG495"/>
    <mergeCell ref="X496:AG496"/>
    <mergeCell ref="X497:AG497"/>
    <mergeCell ref="X498:AG498"/>
    <mergeCell ref="X499:AG499"/>
    <mergeCell ref="X500:AG500"/>
    <mergeCell ref="X501:AG501"/>
    <mergeCell ref="D532:AG532"/>
    <mergeCell ref="D523:M523"/>
    <mergeCell ref="N523:W523"/>
    <mergeCell ref="X523:AG523"/>
    <mergeCell ref="D526:M526"/>
    <mergeCell ref="N526:W526"/>
    <mergeCell ref="X526:AG526"/>
    <mergeCell ref="D525:M525"/>
    <mergeCell ref="N525:W525"/>
    <mergeCell ref="D497:M497"/>
    <mergeCell ref="D484:AG484"/>
    <mergeCell ref="D518:AG518"/>
    <mergeCell ref="D521:M521"/>
    <mergeCell ref="N521:W521"/>
    <mergeCell ref="X521:AG521"/>
    <mergeCell ref="D522:M522"/>
    <mergeCell ref="N522:W522"/>
    <mergeCell ref="X522:AG522"/>
    <mergeCell ref="N496:W496"/>
    <mergeCell ref="N497:W497"/>
    <mergeCell ref="N498:W498"/>
    <mergeCell ref="N499:W499"/>
    <mergeCell ref="N500:W500"/>
    <mergeCell ref="N501:W501"/>
    <mergeCell ref="N502:W502"/>
    <mergeCell ref="N503:W503"/>
    <mergeCell ref="X525:AG525"/>
    <mergeCell ref="X512:AG512"/>
    <mergeCell ref="D492:AG492"/>
    <mergeCell ref="D494:M494"/>
    <mergeCell ref="N494:W494"/>
    <mergeCell ref="X494:AG494"/>
    <mergeCell ref="D547:J547"/>
    <mergeCell ref="D502:M502"/>
    <mergeCell ref="D501:M501"/>
    <mergeCell ref="D500:M500"/>
    <mergeCell ref="D499:M499"/>
    <mergeCell ref="D498:M498"/>
    <mergeCell ref="N536:Q536"/>
    <mergeCell ref="R536:U536"/>
    <mergeCell ref="V536:Y536"/>
    <mergeCell ref="Z536:AC536"/>
    <mergeCell ref="AD536:AG536"/>
    <mergeCell ref="D535:AG535"/>
    <mergeCell ref="D536:J536"/>
    <mergeCell ref="K536:M536"/>
    <mergeCell ref="D534:J534"/>
    <mergeCell ref="K534:M534"/>
    <mergeCell ref="R547:V547"/>
    <mergeCell ref="K547:N547"/>
    <mergeCell ref="D527:M527"/>
    <mergeCell ref="N527:W527"/>
    <mergeCell ref="X527:AG527"/>
    <mergeCell ref="D528:M528"/>
    <mergeCell ref="N528:W528"/>
    <mergeCell ref="X528:AG528"/>
    <mergeCell ref="R534:U534"/>
    <mergeCell ref="V534:Y534"/>
    <mergeCell ref="Z534:AC534"/>
    <mergeCell ref="Z547:AD547"/>
    <mergeCell ref="D542:AG542"/>
    <mergeCell ref="D544:AG544"/>
    <mergeCell ref="D546:J546"/>
    <mergeCell ref="K546:Q546"/>
    <mergeCell ref="X502:AG502"/>
    <mergeCell ref="X503:AG503"/>
    <mergeCell ref="X504:AG504"/>
    <mergeCell ref="X505:AG505"/>
    <mergeCell ref="X506:AG506"/>
    <mergeCell ref="X507:AG507"/>
    <mergeCell ref="X508:AG508"/>
    <mergeCell ref="X509:AG509"/>
    <mergeCell ref="X510:AG510"/>
    <mergeCell ref="N495:W495"/>
    <mergeCell ref="J571:M571"/>
    <mergeCell ref="R571:U571"/>
    <mergeCell ref="V571:Y571"/>
    <mergeCell ref="Z571:AC571"/>
    <mergeCell ref="D556:M556"/>
    <mergeCell ref="N556:W556"/>
    <mergeCell ref="X556:AG556"/>
    <mergeCell ref="D555:M555"/>
    <mergeCell ref="N555:W555"/>
    <mergeCell ref="X555:AG555"/>
    <mergeCell ref="D560:AG562"/>
    <mergeCell ref="D514:AG516"/>
    <mergeCell ref="D552:AG552"/>
    <mergeCell ref="D554:M554"/>
    <mergeCell ref="N554:W554"/>
    <mergeCell ref="X554:AG554"/>
    <mergeCell ref="N504:W504"/>
    <mergeCell ref="N505:W505"/>
    <mergeCell ref="N506:W506"/>
    <mergeCell ref="N507:W507"/>
    <mergeCell ref="N508:W508"/>
    <mergeCell ref="N509:W509"/>
    <mergeCell ref="N510:W510"/>
    <mergeCell ref="N512:W512"/>
    <mergeCell ref="R546:Y546"/>
    <mergeCell ref="D538:J538"/>
    <mergeCell ref="K538:M538"/>
    <mergeCell ref="R548:V548"/>
    <mergeCell ref="K548:N548"/>
    <mergeCell ref="D524:M524"/>
    <mergeCell ref="N524:W524"/>
    <mergeCell ref="X524:AG524"/>
    <mergeCell ref="D756:AG757"/>
    <mergeCell ref="B1:AH1"/>
    <mergeCell ref="D604:AG604"/>
    <mergeCell ref="D593:AG593"/>
    <mergeCell ref="D595:M596"/>
    <mergeCell ref="N595:W596"/>
    <mergeCell ref="X595:AG596"/>
    <mergeCell ref="D597:M597"/>
    <mergeCell ref="N597:W597"/>
    <mergeCell ref="X597:AG597"/>
    <mergeCell ref="D598:M598"/>
    <mergeCell ref="N598:W598"/>
    <mergeCell ref="X598:AG598"/>
    <mergeCell ref="D600:M600"/>
    <mergeCell ref="X590:AG590"/>
    <mergeCell ref="D575:AG575"/>
    <mergeCell ref="D577:AG578"/>
    <mergeCell ref="D579:M580"/>
    <mergeCell ref="N579:W580"/>
    <mergeCell ref="X579:AG580"/>
    <mergeCell ref="D581:M581"/>
    <mergeCell ref="N581:W581"/>
    <mergeCell ref="X581:AG581"/>
    <mergeCell ref="D582:M582"/>
    <mergeCell ref="N582:W582"/>
    <mergeCell ref="X582:AG582"/>
    <mergeCell ref="V573:Y573"/>
    <mergeCell ref="Z572:AC572"/>
    <mergeCell ref="Z573:AC573"/>
    <mergeCell ref="AD572:AG572"/>
    <mergeCell ref="AD573:AG573"/>
    <mergeCell ref="D573:I573"/>
    <mergeCell ref="D752:AG752"/>
    <mergeCell ref="D599:M599"/>
    <mergeCell ref="N599:W599"/>
    <mergeCell ref="X599:AG599"/>
    <mergeCell ref="N600:W600"/>
    <mergeCell ref="X600:AG600"/>
    <mergeCell ref="D602:AG602"/>
    <mergeCell ref="D583:M583"/>
    <mergeCell ref="N583:W583"/>
    <mergeCell ref="X583:AG583"/>
    <mergeCell ref="D586:M586"/>
    <mergeCell ref="D729:M729"/>
    <mergeCell ref="N729:Q729"/>
    <mergeCell ref="R729:U729"/>
    <mergeCell ref="V729:Y729"/>
    <mergeCell ref="Z729:AC729"/>
    <mergeCell ref="AD729:AG729"/>
    <mergeCell ref="D590:M590"/>
    <mergeCell ref="D589:M589"/>
    <mergeCell ref="N589:W589"/>
    <mergeCell ref="X589:AG589"/>
    <mergeCell ref="N590:W590"/>
    <mergeCell ref="D259:I259"/>
    <mergeCell ref="J259:L259"/>
    <mergeCell ref="M259:O259"/>
    <mergeCell ref="P259:R259"/>
    <mergeCell ref="S259:U259"/>
    <mergeCell ref="V259:X259"/>
    <mergeCell ref="Y259:AA259"/>
    <mergeCell ref="AB259:AD259"/>
    <mergeCell ref="AE259:AG259"/>
    <mergeCell ref="N586:W586"/>
    <mergeCell ref="X586:AG586"/>
    <mergeCell ref="D588:M588"/>
    <mergeCell ref="D572:I572"/>
    <mergeCell ref="J573:M573"/>
    <mergeCell ref="J572:M572"/>
    <mergeCell ref="N572:Q572"/>
    <mergeCell ref="N573:Q573"/>
    <mergeCell ref="D261:I261"/>
    <mergeCell ref="J261:L261"/>
    <mergeCell ref="M261:O261"/>
    <mergeCell ref="P261:R261"/>
    <mergeCell ref="S261:U261"/>
    <mergeCell ref="V261:X261"/>
    <mergeCell ref="Y261:AA261"/>
    <mergeCell ref="AB261:AD261"/>
    <mergeCell ref="AE261:AG261"/>
    <mergeCell ref="D262:I262"/>
    <mergeCell ref="J262:L262"/>
    <mergeCell ref="M262:O262"/>
    <mergeCell ref="P262:R262"/>
    <mergeCell ref="S262:U262"/>
    <mergeCell ref="V262:X262"/>
    <mergeCell ref="AB237:AD237"/>
    <mergeCell ref="AB238:AD238"/>
    <mergeCell ref="AB239:AD239"/>
    <mergeCell ref="AE235:AG235"/>
    <mergeCell ref="AE236:AG236"/>
    <mergeCell ref="AE237:AG237"/>
    <mergeCell ref="AE238:AG238"/>
    <mergeCell ref="AE239:AG239"/>
    <mergeCell ref="D246:AG246"/>
    <mergeCell ref="D240:AG240"/>
    <mergeCell ref="AE245:AG245"/>
    <mergeCell ref="P235:R235"/>
    <mergeCell ref="P236:R236"/>
    <mergeCell ref="P237:R237"/>
    <mergeCell ref="P238:R238"/>
    <mergeCell ref="P239:R239"/>
    <mergeCell ref="D241:I241"/>
    <mergeCell ref="S235:U235"/>
    <mergeCell ref="S236:U236"/>
    <mergeCell ref="S237:U237"/>
    <mergeCell ref="S238:U238"/>
    <mergeCell ref="S239:U239"/>
    <mergeCell ref="V235:X235"/>
    <mergeCell ref="V236:X236"/>
    <mergeCell ref="V237:X237"/>
    <mergeCell ref="Y245:AA245"/>
    <mergeCell ref="V244:X244"/>
    <mergeCell ref="Y244:AA244"/>
    <mergeCell ref="AB244:AD244"/>
    <mergeCell ref="AE244:AG244"/>
    <mergeCell ref="D242:I242"/>
    <mergeCell ref="AB236:AD236"/>
    <mergeCell ref="D234:AG234"/>
    <mergeCell ref="D252:AG252"/>
    <mergeCell ref="J241:L241"/>
    <mergeCell ref="J242:L242"/>
    <mergeCell ref="J243:L243"/>
    <mergeCell ref="J245:L245"/>
    <mergeCell ref="M241:O241"/>
    <mergeCell ref="M242:O242"/>
    <mergeCell ref="M243:O243"/>
    <mergeCell ref="M245:O245"/>
    <mergeCell ref="P241:R241"/>
    <mergeCell ref="P242:R242"/>
    <mergeCell ref="P243:R243"/>
    <mergeCell ref="P245:R245"/>
    <mergeCell ref="S241:U241"/>
    <mergeCell ref="S242:U242"/>
    <mergeCell ref="S243:U243"/>
    <mergeCell ref="S245:U245"/>
    <mergeCell ref="V241:X241"/>
    <mergeCell ref="V242:X242"/>
    <mergeCell ref="V243:X243"/>
    <mergeCell ref="V245:X245"/>
    <mergeCell ref="Y241:AA241"/>
    <mergeCell ref="Y242:AA242"/>
    <mergeCell ref="Y243:AA243"/>
    <mergeCell ref="AB241:AD241"/>
    <mergeCell ref="AB242:AD242"/>
    <mergeCell ref="AB243:AD243"/>
    <mergeCell ref="AB245:AD245"/>
    <mergeCell ref="AE241:AG241"/>
    <mergeCell ref="AE242:AG242"/>
    <mergeCell ref="AE243:AG243"/>
    <mergeCell ref="AI231:AP231"/>
    <mergeCell ref="AR231:AY231"/>
    <mergeCell ref="BA231:BH231"/>
    <mergeCell ref="D256:I257"/>
    <mergeCell ref="J256:AG256"/>
    <mergeCell ref="J257:L257"/>
    <mergeCell ref="M257:O257"/>
    <mergeCell ref="P257:R257"/>
    <mergeCell ref="S257:U257"/>
    <mergeCell ref="V257:X257"/>
    <mergeCell ref="Y257:AA257"/>
    <mergeCell ref="AB257:AD257"/>
    <mergeCell ref="AE257:AG257"/>
    <mergeCell ref="S249:U249"/>
    <mergeCell ref="S251:U251"/>
    <mergeCell ref="V247:X247"/>
    <mergeCell ref="V248:X248"/>
    <mergeCell ref="V249:X249"/>
    <mergeCell ref="V251:X251"/>
    <mergeCell ref="Y247:AA247"/>
    <mergeCell ref="Y248:AA248"/>
    <mergeCell ref="Y249:AA249"/>
    <mergeCell ref="J253:L253"/>
    <mergeCell ref="J254:L254"/>
    <mergeCell ref="M253:O253"/>
    <mergeCell ref="M254:O254"/>
    <mergeCell ref="P253:R253"/>
    <mergeCell ref="P254:R254"/>
    <mergeCell ref="S253:U253"/>
    <mergeCell ref="S254:U254"/>
    <mergeCell ref="V253:X253"/>
    <mergeCell ref="AB249:AD249"/>
    <mergeCell ref="AB251:AD251"/>
    <mergeCell ref="AE247:AG247"/>
    <mergeCell ref="AE248:AG248"/>
    <mergeCell ref="AE249:AG249"/>
    <mergeCell ref="AE251:AG251"/>
    <mergeCell ref="AB253:AD253"/>
    <mergeCell ref="AB254:AD254"/>
    <mergeCell ref="AE253:AG253"/>
    <mergeCell ref="AE254:AG254"/>
    <mergeCell ref="V254:X254"/>
    <mergeCell ref="Y253:AA253"/>
    <mergeCell ref="Y254:AA254"/>
    <mergeCell ref="D247:I247"/>
    <mergeCell ref="D251:I251"/>
    <mergeCell ref="D260:I260"/>
    <mergeCell ref="J260:L260"/>
    <mergeCell ref="M260:O260"/>
    <mergeCell ref="P260:R260"/>
    <mergeCell ref="S260:U260"/>
    <mergeCell ref="V260:X260"/>
    <mergeCell ref="Y260:AA260"/>
    <mergeCell ref="AB260:AD260"/>
    <mergeCell ref="AE260:AG260"/>
    <mergeCell ref="P251:R251"/>
    <mergeCell ref="S247:U247"/>
    <mergeCell ref="S248:U248"/>
    <mergeCell ref="Y251:AA251"/>
    <mergeCell ref="AB247:AD247"/>
    <mergeCell ref="AB248:AD248"/>
    <mergeCell ref="D250:I250"/>
    <mergeCell ref="J250:L250"/>
    <mergeCell ref="M250:O250"/>
    <mergeCell ref="Y262:AA262"/>
    <mergeCell ref="AB262:AD262"/>
    <mergeCell ref="AE262:AG262"/>
    <mergeCell ref="D263:I263"/>
    <mergeCell ref="J263:L263"/>
    <mergeCell ref="M263:O263"/>
    <mergeCell ref="P263:R263"/>
    <mergeCell ref="S263:U263"/>
    <mergeCell ref="V263:X263"/>
    <mergeCell ref="Y263:AA263"/>
    <mergeCell ref="AB263:AD263"/>
    <mergeCell ref="AE263:AG263"/>
    <mergeCell ref="D264:AG264"/>
    <mergeCell ref="D265:I265"/>
    <mergeCell ref="J265:L265"/>
    <mergeCell ref="M265:O265"/>
    <mergeCell ref="P265:R265"/>
    <mergeCell ref="S265:U265"/>
    <mergeCell ref="V265:X265"/>
    <mergeCell ref="Y265:AA265"/>
    <mergeCell ref="AB265:AD265"/>
    <mergeCell ref="AE265:AG265"/>
    <mergeCell ref="D266:I266"/>
    <mergeCell ref="J266:L266"/>
    <mergeCell ref="M266:O266"/>
    <mergeCell ref="P266:R266"/>
    <mergeCell ref="S266:U266"/>
    <mergeCell ref="V266:X266"/>
    <mergeCell ref="Y266:AA266"/>
    <mergeCell ref="AB266:AD266"/>
    <mergeCell ref="AE266:AG266"/>
    <mergeCell ref="D267:I267"/>
    <mergeCell ref="J267:L267"/>
    <mergeCell ref="M267:O267"/>
    <mergeCell ref="P267:R267"/>
    <mergeCell ref="S267:U267"/>
    <mergeCell ref="V267:X267"/>
    <mergeCell ref="Y267:AA267"/>
    <mergeCell ref="AB267:AD267"/>
    <mergeCell ref="AE267:AG267"/>
    <mergeCell ref="D269:I269"/>
    <mergeCell ref="J269:L269"/>
    <mergeCell ref="M269:O269"/>
    <mergeCell ref="P269:R269"/>
    <mergeCell ref="S269:U269"/>
    <mergeCell ref="V269:X269"/>
    <mergeCell ref="Y269:AA269"/>
    <mergeCell ref="AB269:AD269"/>
    <mergeCell ref="AE269:AG269"/>
    <mergeCell ref="D270:AG270"/>
    <mergeCell ref="D271:I271"/>
    <mergeCell ref="J271:L271"/>
    <mergeCell ref="M271:O271"/>
    <mergeCell ref="P271:R271"/>
    <mergeCell ref="S271:U271"/>
    <mergeCell ref="V271:X271"/>
    <mergeCell ref="Y271:AA271"/>
    <mergeCell ref="AB271:AD271"/>
    <mergeCell ref="AE271:AG271"/>
    <mergeCell ref="D272:I272"/>
    <mergeCell ref="J272:L272"/>
    <mergeCell ref="M272:O272"/>
    <mergeCell ref="P272:R272"/>
    <mergeCell ref="S272:U272"/>
    <mergeCell ref="V272:X272"/>
    <mergeCell ref="Y272:AA272"/>
    <mergeCell ref="AB272:AD272"/>
    <mergeCell ref="AE272:AG272"/>
    <mergeCell ref="D273:I273"/>
    <mergeCell ref="J273:L273"/>
    <mergeCell ref="M273:O273"/>
    <mergeCell ref="P273:R273"/>
    <mergeCell ref="S273:U273"/>
    <mergeCell ref="V273:X273"/>
    <mergeCell ref="Y273:AA273"/>
    <mergeCell ref="AB273:AD273"/>
    <mergeCell ref="AE273:AG273"/>
    <mergeCell ref="D275:I275"/>
    <mergeCell ref="J275:L275"/>
    <mergeCell ref="M275:O275"/>
    <mergeCell ref="P275:R275"/>
    <mergeCell ref="S275:U275"/>
    <mergeCell ref="V275:X275"/>
    <mergeCell ref="Y275:AA275"/>
    <mergeCell ref="AB275:AD275"/>
    <mergeCell ref="AE275:AG275"/>
    <mergeCell ref="D291:G291"/>
    <mergeCell ref="H289:J289"/>
    <mergeCell ref="K289:M289"/>
    <mergeCell ref="N289:P289"/>
    <mergeCell ref="Q289:S289"/>
    <mergeCell ref="AF289:AH289"/>
    <mergeCell ref="AC289:AE289"/>
    <mergeCell ref="D276:AG276"/>
    <mergeCell ref="D277:I277"/>
    <mergeCell ref="J277:L277"/>
    <mergeCell ref="M277:O277"/>
    <mergeCell ref="P277:R277"/>
    <mergeCell ref="S277:U277"/>
    <mergeCell ref="V277:X277"/>
    <mergeCell ref="Y277:AA277"/>
    <mergeCell ref="AB277:AD277"/>
    <mergeCell ref="AE277:AG277"/>
    <mergeCell ref="D278:I278"/>
    <mergeCell ref="J278:L278"/>
    <mergeCell ref="Z298:AB298"/>
    <mergeCell ref="AC298:AE298"/>
    <mergeCell ref="M278:O278"/>
    <mergeCell ref="P278:R278"/>
    <mergeCell ref="S278:U278"/>
    <mergeCell ref="V278:X278"/>
    <mergeCell ref="Y278:AA278"/>
    <mergeCell ref="AB278:AD278"/>
    <mergeCell ref="AE278:AG278"/>
    <mergeCell ref="D295:G295"/>
    <mergeCell ref="D294:G294"/>
    <mergeCell ref="H294:J294"/>
    <mergeCell ref="K294:M294"/>
    <mergeCell ref="N294:P294"/>
    <mergeCell ref="Q294:S294"/>
    <mergeCell ref="T294:V294"/>
    <mergeCell ref="W294:Y294"/>
    <mergeCell ref="Z294:AB294"/>
    <mergeCell ref="AC294:AE294"/>
    <mergeCell ref="AF294:AH294"/>
    <mergeCell ref="H295:J295"/>
    <mergeCell ref="D293:G293"/>
    <mergeCell ref="D292:G292"/>
    <mergeCell ref="H293:J293"/>
    <mergeCell ref="K293:M293"/>
    <mergeCell ref="N293:P293"/>
    <mergeCell ref="Q293:S293"/>
    <mergeCell ref="T293:V293"/>
    <mergeCell ref="W293:Y293"/>
    <mergeCell ref="Z293:AB293"/>
    <mergeCell ref="AC293:AE293"/>
    <mergeCell ref="AF293:AH293"/>
    <mergeCell ref="AF297:AH297"/>
    <mergeCell ref="Z309:AB309"/>
    <mergeCell ref="K295:M295"/>
    <mergeCell ref="N295:P295"/>
    <mergeCell ref="Q295:S295"/>
    <mergeCell ref="T295:V295"/>
    <mergeCell ref="W295:Y295"/>
    <mergeCell ref="Z295:AB295"/>
    <mergeCell ref="AC295:AE295"/>
    <mergeCell ref="AF295:AH295"/>
    <mergeCell ref="D301:G301"/>
    <mergeCell ref="D299:G299"/>
    <mergeCell ref="H299:J299"/>
    <mergeCell ref="K299:M299"/>
    <mergeCell ref="N299:P299"/>
    <mergeCell ref="Q299:S299"/>
    <mergeCell ref="T299:V299"/>
    <mergeCell ref="W299:Y299"/>
    <mergeCell ref="Z299:AB299"/>
    <mergeCell ref="AC299:AE299"/>
    <mergeCell ref="AF299:AH299"/>
    <mergeCell ref="H301:J301"/>
    <mergeCell ref="K301:M301"/>
    <mergeCell ref="N301:P301"/>
    <mergeCell ref="D298:G298"/>
    <mergeCell ref="D297:G297"/>
    <mergeCell ref="H298:J298"/>
    <mergeCell ref="K298:M298"/>
    <mergeCell ref="N298:P298"/>
    <mergeCell ref="Q298:S298"/>
    <mergeCell ref="T298:V298"/>
    <mergeCell ref="W298:Y298"/>
    <mergeCell ref="AC292:AE292"/>
    <mergeCell ref="AF292:AH292"/>
    <mergeCell ref="N297:P297"/>
    <mergeCell ref="Q297:S297"/>
    <mergeCell ref="T297:V297"/>
    <mergeCell ref="W297:Y297"/>
    <mergeCell ref="Z297:AB297"/>
    <mergeCell ref="D310:G310"/>
    <mergeCell ref="D309:G309"/>
    <mergeCell ref="H310:J310"/>
    <mergeCell ref="K310:M310"/>
    <mergeCell ref="N310:P310"/>
    <mergeCell ref="Q310:S310"/>
    <mergeCell ref="T310:V310"/>
    <mergeCell ref="W310:Y310"/>
    <mergeCell ref="Z310:AB310"/>
    <mergeCell ref="AC310:AE310"/>
    <mergeCell ref="AF310:AH310"/>
    <mergeCell ref="D305:G305"/>
    <mergeCell ref="D304:G304"/>
    <mergeCell ref="D303:G303"/>
    <mergeCell ref="D307:G307"/>
    <mergeCell ref="H305:J305"/>
    <mergeCell ref="K305:M305"/>
    <mergeCell ref="N305:P305"/>
    <mergeCell ref="Q305:S305"/>
    <mergeCell ref="T305:V305"/>
    <mergeCell ref="W305:Y305"/>
    <mergeCell ref="Z305:AB305"/>
    <mergeCell ref="AC305:AE305"/>
    <mergeCell ref="AF305:AH305"/>
    <mergeCell ref="AC297:AE297"/>
    <mergeCell ref="Z303:AB303"/>
    <mergeCell ref="AC303:AE303"/>
    <mergeCell ref="AF303:AH303"/>
    <mergeCell ref="H304:J304"/>
    <mergeCell ref="K304:M304"/>
    <mergeCell ref="N304:P304"/>
    <mergeCell ref="Q304:S304"/>
    <mergeCell ref="T304:V304"/>
    <mergeCell ref="W304:Y304"/>
    <mergeCell ref="Z304:AB304"/>
    <mergeCell ref="AC304:AE304"/>
    <mergeCell ref="AF304:AH304"/>
    <mergeCell ref="Z289:AB289"/>
    <mergeCell ref="W289:Y289"/>
    <mergeCell ref="T289:V289"/>
    <mergeCell ref="H288:AH288"/>
    <mergeCell ref="AF291:AH291"/>
    <mergeCell ref="AC291:AE291"/>
    <mergeCell ref="Z291:AB291"/>
    <mergeCell ref="W291:Y291"/>
    <mergeCell ref="T291:V291"/>
    <mergeCell ref="Q291:S291"/>
    <mergeCell ref="N291:P291"/>
    <mergeCell ref="K291:M291"/>
    <mergeCell ref="H291:J291"/>
    <mergeCell ref="H292:J292"/>
    <mergeCell ref="K292:M292"/>
    <mergeCell ref="N292:P292"/>
    <mergeCell ref="Q292:S292"/>
    <mergeCell ref="T292:V292"/>
    <mergeCell ref="W292:Y292"/>
    <mergeCell ref="Z292:AB292"/>
    <mergeCell ref="Q319:S319"/>
    <mergeCell ref="K297:M297"/>
    <mergeCell ref="D288:G289"/>
    <mergeCell ref="D308:AH308"/>
    <mergeCell ref="D302:AH302"/>
    <mergeCell ref="D296:AH296"/>
    <mergeCell ref="D290:AH290"/>
    <mergeCell ref="D313:G314"/>
    <mergeCell ref="H313:AH313"/>
    <mergeCell ref="H314:J314"/>
    <mergeCell ref="K314:M314"/>
    <mergeCell ref="N314:P314"/>
    <mergeCell ref="Q314:S314"/>
    <mergeCell ref="T314:V314"/>
    <mergeCell ref="W314:Y314"/>
    <mergeCell ref="Z314:AB314"/>
    <mergeCell ref="AC314:AE314"/>
    <mergeCell ref="AF314:AH314"/>
    <mergeCell ref="AC309:AE309"/>
    <mergeCell ref="AF309:AH309"/>
    <mergeCell ref="Q301:S301"/>
    <mergeCell ref="T301:V301"/>
    <mergeCell ref="W301:Y301"/>
    <mergeCell ref="Z301:AB301"/>
    <mergeCell ref="AC301:AE301"/>
    <mergeCell ref="AF301:AH301"/>
    <mergeCell ref="H303:J303"/>
    <mergeCell ref="K303:M303"/>
    <mergeCell ref="N303:P303"/>
    <mergeCell ref="Q303:S303"/>
    <mergeCell ref="T303:V303"/>
    <mergeCell ref="W303:Y303"/>
    <mergeCell ref="D315:AH315"/>
    <mergeCell ref="H307:J307"/>
    <mergeCell ref="K307:M307"/>
    <mergeCell ref="N307:P307"/>
    <mergeCell ref="Q307:S307"/>
    <mergeCell ref="T307:V307"/>
    <mergeCell ref="W307:Y307"/>
    <mergeCell ref="Z307:AB307"/>
    <mergeCell ref="AC307:AE307"/>
    <mergeCell ref="AF307:AH307"/>
    <mergeCell ref="H309:J309"/>
    <mergeCell ref="K309:M309"/>
    <mergeCell ref="N309:P309"/>
    <mergeCell ref="Q309:S309"/>
    <mergeCell ref="T309:V309"/>
    <mergeCell ref="W309:Y309"/>
    <mergeCell ref="D316:G316"/>
    <mergeCell ref="H316:J316"/>
    <mergeCell ref="K316:M316"/>
    <mergeCell ref="N316:P316"/>
    <mergeCell ref="Q316:S316"/>
    <mergeCell ref="T316:V316"/>
    <mergeCell ref="W316:Y316"/>
    <mergeCell ref="Z316:AB316"/>
    <mergeCell ref="AC316:AE316"/>
    <mergeCell ref="AF316:AH316"/>
    <mergeCell ref="K320:M320"/>
    <mergeCell ref="N320:P320"/>
    <mergeCell ref="Q320:S320"/>
    <mergeCell ref="T320:V320"/>
    <mergeCell ref="W320:Y320"/>
    <mergeCell ref="Z320:AB320"/>
    <mergeCell ref="AC320:AE320"/>
    <mergeCell ref="AF320:AH320"/>
    <mergeCell ref="D317:G317"/>
    <mergeCell ref="H317:J317"/>
    <mergeCell ref="K317:M317"/>
    <mergeCell ref="N317:P317"/>
    <mergeCell ref="Q317:S317"/>
    <mergeCell ref="T317:V317"/>
    <mergeCell ref="W317:Y317"/>
    <mergeCell ref="Z317:AB317"/>
    <mergeCell ref="AC317:AE317"/>
    <mergeCell ref="AF317:AH317"/>
    <mergeCell ref="D318:G318"/>
    <mergeCell ref="H318:J318"/>
    <mergeCell ref="K318:M318"/>
    <mergeCell ref="N318:P318"/>
    <mergeCell ref="Q318:S318"/>
    <mergeCell ref="T318:V318"/>
    <mergeCell ref="W318:Y318"/>
    <mergeCell ref="Z318:AB318"/>
    <mergeCell ref="AC318:AE318"/>
    <mergeCell ref="AF318:AH318"/>
    <mergeCell ref="D319:G319"/>
    <mergeCell ref="H319:J319"/>
    <mergeCell ref="K319:M319"/>
    <mergeCell ref="N319:P319"/>
    <mergeCell ref="AF329:AH329"/>
    <mergeCell ref="W326:Y326"/>
    <mergeCell ref="AC326:AE326"/>
    <mergeCell ref="T325:V325"/>
    <mergeCell ref="W325:Y325"/>
    <mergeCell ref="Z325:AB325"/>
    <mergeCell ref="AC325:AE325"/>
    <mergeCell ref="AF325:AH325"/>
    <mergeCell ref="D321:AH321"/>
    <mergeCell ref="D322:G322"/>
    <mergeCell ref="H322:J322"/>
    <mergeCell ref="K322:M322"/>
    <mergeCell ref="N322:P322"/>
    <mergeCell ref="Q322:S322"/>
    <mergeCell ref="T322:V322"/>
    <mergeCell ref="W322:Y322"/>
    <mergeCell ref="Z322:AB322"/>
    <mergeCell ref="AC322:AE322"/>
    <mergeCell ref="AF322:AH322"/>
    <mergeCell ref="D323:G323"/>
    <mergeCell ref="H323:J323"/>
    <mergeCell ref="K323:M323"/>
    <mergeCell ref="N323:P323"/>
    <mergeCell ref="Q323:S323"/>
    <mergeCell ref="T323:V323"/>
    <mergeCell ref="W323:Y323"/>
    <mergeCell ref="Z323:AB323"/>
    <mergeCell ref="AC323:AE323"/>
    <mergeCell ref="AF323:AH323"/>
    <mergeCell ref="Q324:S324"/>
    <mergeCell ref="D328:G328"/>
    <mergeCell ref="H328:J328"/>
    <mergeCell ref="K328:M328"/>
    <mergeCell ref="N328:P328"/>
    <mergeCell ref="Q328:S328"/>
    <mergeCell ref="T328:V328"/>
    <mergeCell ref="W328:Y328"/>
    <mergeCell ref="Z328:AB328"/>
    <mergeCell ref="AC328:AE328"/>
    <mergeCell ref="D329:G329"/>
    <mergeCell ref="H329:J329"/>
    <mergeCell ref="K329:M329"/>
    <mergeCell ref="N329:P329"/>
    <mergeCell ref="Q329:S329"/>
    <mergeCell ref="T329:V329"/>
    <mergeCell ref="W329:Y329"/>
    <mergeCell ref="Z329:AB329"/>
    <mergeCell ref="AC329:AE329"/>
    <mergeCell ref="D335:G335"/>
    <mergeCell ref="H335:J335"/>
    <mergeCell ref="K335:M335"/>
    <mergeCell ref="N335:P335"/>
    <mergeCell ref="Q335:S335"/>
    <mergeCell ref="T335:V335"/>
    <mergeCell ref="W335:Y335"/>
    <mergeCell ref="Z335:AB335"/>
    <mergeCell ref="AC335:AE335"/>
    <mergeCell ref="AF335:AH335"/>
    <mergeCell ref="D333:AH333"/>
    <mergeCell ref="D334:G334"/>
    <mergeCell ref="H334:J334"/>
    <mergeCell ref="K334:M334"/>
    <mergeCell ref="N334:P334"/>
    <mergeCell ref="Q334:S334"/>
    <mergeCell ref="T334:V334"/>
    <mergeCell ref="W334:Y334"/>
    <mergeCell ref="Z334:AB334"/>
    <mergeCell ref="AC334:AE334"/>
    <mergeCell ref="AF334:AH334"/>
    <mergeCell ref="AI287:AQ287"/>
    <mergeCell ref="AS287:BA287"/>
    <mergeCell ref="BC287:BK287"/>
    <mergeCell ref="D332:G332"/>
    <mergeCell ref="H332:J332"/>
    <mergeCell ref="K332:M332"/>
    <mergeCell ref="N332:P332"/>
    <mergeCell ref="D306:G306"/>
    <mergeCell ref="H306:J306"/>
    <mergeCell ref="K306:M306"/>
    <mergeCell ref="N306:P306"/>
    <mergeCell ref="Q306:S306"/>
    <mergeCell ref="T306:V306"/>
    <mergeCell ref="W306:Y306"/>
    <mergeCell ref="Z306:AB306"/>
    <mergeCell ref="AC306:AE306"/>
    <mergeCell ref="AF306:AH306"/>
    <mergeCell ref="D325:G325"/>
    <mergeCell ref="H325:J325"/>
    <mergeCell ref="K325:M325"/>
    <mergeCell ref="N325:P325"/>
    <mergeCell ref="Q325:S325"/>
    <mergeCell ref="AF331:AH331"/>
    <mergeCell ref="AF328:AH328"/>
    <mergeCell ref="Z332:AB332"/>
    <mergeCell ref="AC332:AE332"/>
    <mergeCell ref="AF332:AH332"/>
    <mergeCell ref="D324:G324"/>
    <mergeCell ref="H324:J324"/>
    <mergeCell ref="K324:M324"/>
    <mergeCell ref="N324:P324"/>
    <mergeCell ref="D330:G330"/>
    <mergeCell ref="D244:I244"/>
    <mergeCell ref="J244:L244"/>
    <mergeCell ref="M244:O244"/>
    <mergeCell ref="P244:R244"/>
    <mergeCell ref="S244:U244"/>
    <mergeCell ref="D53:M53"/>
    <mergeCell ref="Q332:S332"/>
    <mergeCell ref="T332:V332"/>
    <mergeCell ref="W332:Y332"/>
    <mergeCell ref="N53:R53"/>
    <mergeCell ref="S53:W53"/>
    <mergeCell ref="X53:AB53"/>
    <mergeCell ref="AC53:AG53"/>
    <mergeCell ref="D46:AG47"/>
    <mergeCell ref="D49:M50"/>
    <mergeCell ref="N49:W49"/>
    <mergeCell ref="X49:AB50"/>
    <mergeCell ref="AC49:AG50"/>
    <mergeCell ref="N50:R50"/>
    <mergeCell ref="S50:W50"/>
    <mergeCell ref="D51:M51"/>
    <mergeCell ref="N51:R51"/>
    <mergeCell ref="S51:W51"/>
    <mergeCell ref="X51:AB51"/>
    <mergeCell ref="AC51:AG51"/>
    <mergeCell ref="D52:M52"/>
    <mergeCell ref="N52:R52"/>
    <mergeCell ref="S52:W52"/>
    <mergeCell ref="X52:AB52"/>
    <mergeCell ref="AC300:AE300"/>
    <mergeCell ref="AC52:AG52"/>
    <mergeCell ref="D268:I268"/>
    <mergeCell ref="T331:V331"/>
    <mergeCell ref="W331:Y331"/>
    <mergeCell ref="V268:X268"/>
    <mergeCell ref="Y268:AA268"/>
    <mergeCell ref="AB268:AD268"/>
    <mergeCell ref="AE268:AG268"/>
    <mergeCell ref="H297:J297"/>
    <mergeCell ref="T324:V324"/>
    <mergeCell ref="W324:Y324"/>
    <mergeCell ref="Z324:AB324"/>
    <mergeCell ref="AC324:AE324"/>
    <mergeCell ref="AF324:AH324"/>
    <mergeCell ref="D326:G326"/>
    <mergeCell ref="H326:J326"/>
    <mergeCell ref="K326:M326"/>
    <mergeCell ref="N326:P326"/>
    <mergeCell ref="Q326:S326"/>
    <mergeCell ref="T326:V326"/>
    <mergeCell ref="T319:V319"/>
    <mergeCell ref="Z326:AB326"/>
    <mergeCell ref="W319:Y319"/>
    <mergeCell ref="H330:J330"/>
    <mergeCell ref="K330:M330"/>
    <mergeCell ref="N330:P330"/>
    <mergeCell ref="Q330:S330"/>
    <mergeCell ref="T330:V330"/>
    <mergeCell ref="W330:Y330"/>
    <mergeCell ref="AC330:AE330"/>
    <mergeCell ref="AF330:AH330"/>
    <mergeCell ref="Z331:AB331"/>
    <mergeCell ref="AF326:AH326"/>
    <mergeCell ref="D327:AH327"/>
    <mergeCell ref="Z693:AG693"/>
    <mergeCell ref="Z548:AD548"/>
    <mergeCell ref="D540:AG540"/>
    <mergeCell ref="D685:AG685"/>
    <mergeCell ref="Z319:AB319"/>
    <mergeCell ref="AC319:AE319"/>
    <mergeCell ref="AF319:AH319"/>
    <mergeCell ref="D320:G320"/>
    <mergeCell ref="H320:J320"/>
    <mergeCell ref="AC331:AE331"/>
    <mergeCell ref="D363:AE363"/>
    <mergeCell ref="P250:R250"/>
    <mergeCell ref="S250:U250"/>
    <mergeCell ref="V250:X250"/>
    <mergeCell ref="Y250:AA250"/>
    <mergeCell ref="AB250:AD250"/>
    <mergeCell ref="AE250:AG250"/>
    <mergeCell ref="D274:I274"/>
    <mergeCell ref="J274:L274"/>
    <mergeCell ref="M274:O274"/>
    <mergeCell ref="P274:R274"/>
    <mergeCell ref="S274:U274"/>
    <mergeCell ref="V274:X274"/>
    <mergeCell ref="Y274:AA274"/>
    <mergeCell ref="AB274:AD274"/>
    <mergeCell ref="AE274:AG274"/>
    <mergeCell ref="D300:G300"/>
    <mergeCell ref="H300:J300"/>
    <mergeCell ref="K300:M300"/>
    <mergeCell ref="N300:P300"/>
    <mergeCell ref="Q300:S300"/>
    <mergeCell ref="T300:V300"/>
    <mergeCell ref="D691:L691"/>
    <mergeCell ref="M691:Q691"/>
    <mergeCell ref="R691:Y691"/>
    <mergeCell ref="Z691:AG691"/>
    <mergeCell ref="D511:M511"/>
    <mergeCell ref="N511:W511"/>
    <mergeCell ref="X511:AG511"/>
    <mergeCell ref="D519:AG519"/>
    <mergeCell ref="D706:M706"/>
    <mergeCell ref="N706:Q706"/>
    <mergeCell ref="R706:U706"/>
    <mergeCell ref="V706:Y706"/>
    <mergeCell ref="Z706:AC706"/>
    <mergeCell ref="AD706:AG706"/>
    <mergeCell ref="N588:W588"/>
    <mergeCell ref="X588:AG588"/>
    <mergeCell ref="R572:U572"/>
    <mergeCell ref="R573:U573"/>
    <mergeCell ref="AD571:AG571"/>
    <mergeCell ref="J570:Q570"/>
    <mergeCell ref="R570:Y570"/>
    <mergeCell ref="Z570:AG570"/>
    <mergeCell ref="V572:Y572"/>
    <mergeCell ref="D566:AG566"/>
    <mergeCell ref="D568:AG568"/>
    <mergeCell ref="D692:L692"/>
    <mergeCell ref="M692:Q692"/>
    <mergeCell ref="R692:Y692"/>
    <mergeCell ref="Z692:AG692"/>
    <mergeCell ref="D693:L693"/>
    <mergeCell ref="M693:Q693"/>
    <mergeCell ref="R693:Y693"/>
    <mergeCell ref="N619:W619"/>
    <mergeCell ref="X619:AG619"/>
    <mergeCell ref="D570:I571"/>
    <mergeCell ref="N571:Q571"/>
    <mergeCell ref="D78:AG81"/>
    <mergeCell ref="D687:L688"/>
    <mergeCell ref="M687:Q688"/>
    <mergeCell ref="R687:AG687"/>
    <mergeCell ref="R688:Y688"/>
    <mergeCell ref="Z688:AG688"/>
    <mergeCell ref="D689:L689"/>
    <mergeCell ref="M689:Q689"/>
    <mergeCell ref="R689:Y689"/>
    <mergeCell ref="Z689:AG689"/>
    <mergeCell ref="D690:L690"/>
    <mergeCell ref="M690:Q690"/>
    <mergeCell ref="R690:Y690"/>
    <mergeCell ref="Z690:AG690"/>
    <mergeCell ref="W300:Y300"/>
    <mergeCell ref="Z300:AB300"/>
    <mergeCell ref="AF300:AH300"/>
    <mergeCell ref="J268:L268"/>
    <mergeCell ref="M268:O268"/>
    <mergeCell ref="P268:R268"/>
    <mergeCell ref="S268:U268"/>
    <mergeCell ref="AF298:AH298"/>
    <mergeCell ref="Z330:AB330"/>
    <mergeCell ref="D331:G331"/>
    <mergeCell ref="H331:J331"/>
    <mergeCell ref="K331:M331"/>
    <mergeCell ref="N331:P331"/>
    <mergeCell ref="Q331:S331"/>
  </mergeCells>
  <conditionalFormatting sqref="AI386:AM386 AI369:AM370 AM385:AM386">
    <cfRule type="cellIs" dxfId="43" priority="391" operator="lessThan">
      <formula>0</formula>
    </cfRule>
    <cfRule type="cellIs" dxfId="42" priority="392" operator="greaterThan">
      <formula>0</formula>
    </cfRule>
    <cfRule type="cellIs" dxfId="41" priority="393" operator="lessThan">
      <formula>0</formula>
    </cfRule>
    <cfRule type="cellIs" dxfId="40" priority="394" operator="greaterThan">
      <formula>0</formula>
    </cfRule>
  </conditionalFormatting>
  <conditionalFormatting sqref="AI235:AP243 BA239:BH243 AI259:AP267 BA263:BH267 AR235:AY243 AI291:AQ299 AI316:AQ324 AS291:BA299 BC295:BK299 BC335:BK335 AL633:AM635 AR245:AY249 BA245:BH249 AI246:AP249 AI252:AP254 BA251:BH254 AR251:AY253 BA269:BH273 AI270:AP273 AI276:AP278 BA275:BH278 BC301:BK305 AS301:BA305 AI302:AQ305 AI308:AQ310 AS307:BA309 BC307:BK310 AI327:AQ330 AI333:AQ335 AO369:AO370 AO396:AO397 AL608:AM628">
    <cfRule type="cellIs" dxfId="39" priority="377" operator="lessThan">
      <formula>0</formula>
    </cfRule>
    <cfRule type="cellIs" dxfId="38" priority="378" operator="greaterThan">
      <formula>0</formula>
    </cfRule>
  </conditionalFormatting>
  <conditionalFormatting sqref="AM396 AO415:AP415 AO699:AO714 AL526:AM528 AO528:AP528 AO535:AP535 AO588:AP590 AL600:AM600 AO608:AP614 AL614:AM614 AO654:AP665 AL472:AM477 AO472:AP477 AM633:AM635 AO722:AO737 AM722:AM740 AL699:AM717 AO633:AP635 AK397:AM397 AL415:AM415 AL425:AM428 AO425:AP428 AM438:AM447 AM455:AM456 AO455:AO456 AL455:AL460 AM461:AM463 AO461:AO462 AL555:AM556 AO555:AP556 AO597:AP600 AM608:AM628">
    <cfRule type="cellIs" dxfId="37" priority="314" operator="lessThan">
      <formula>0</formula>
    </cfRule>
    <cfRule type="cellIs" dxfId="36" priority="315" operator="greaterThan">
      <formula>0</formula>
    </cfRule>
  </conditionalFormatting>
  <conditionalFormatting sqref="AL633:AM635 AL608:AM628">
    <cfRule type="cellIs" priority="396" stopIfTrue="1" operator="greaterThan">
      <formula>0</formula>
    </cfRule>
  </conditionalFormatting>
  <conditionalFormatting sqref="AO413:AP415 AM455:AM457 AM461:AM463">
    <cfRule type="cellIs" dxfId="35" priority="305" operator="lessThan">
      <formula>0</formula>
    </cfRule>
    <cfRule type="cellIs" dxfId="34" priority="306" operator="greaterThan">
      <formula>0</formula>
    </cfRule>
    <cfRule type="cellIs" priority="307" stopIfTrue="1" operator="greaterThan">
      <formula>0</formula>
    </cfRule>
    <cfRule type="cellIs" priority="308" stopIfTrue="1" operator="greaterThan">
      <formula>0</formula>
    </cfRule>
    <cfRule type="cellIs" priority="309" stopIfTrue="1" operator="greaterThan">
      <formula>0</formula>
    </cfRule>
  </conditionalFormatting>
  <conditionalFormatting sqref="AO633:AP635 AO608:AP628">
    <cfRule type="cellIs" dxfId="33" priority="196" operator="lessThan">
      <formula>0</formula>
    </cfRule>
    <cfRule type="cellIs" dxfId="32" priority="197" operator="greaterThan">
      <formula>0</formula>
    </cfRule>
    <cfRule type="cellIs" priority="198" stopIfTrue="1" operator="greaterThan">
      <formula>0</formula>
    </cfRule>
  </conditionalFormatting>
  <conditionalFormatting sqref="AI244:AP244 AR244:AY244">
    <cfRule type="cellIs" dxfId="31" priority="33" operator="lessThan">
      <formula>0</formula>
    </cfRule>
    <cfRule type="cellIs" dxfId="30" priority="34" operator="greaterThan">
      <formula>0</formula>
    </cfRule>
  </conditionalFormatting>
  <conditionalFormatting sqref="AI250:AP250 AR250:AY250">
    <cfRule type="cellIs" dxfId="29" priority="31" operator="lessThan">
      <formula>0</formula>
    </cfRule>
    <cfRule type="cellIs" dxfId="28" priority="32" operator="greaterThan">
      <formula>0</formula>
    </cfRule>
  </conditionalFormatting>
  <conditionalFormatting sqref="AI245:AP245">
    <cfRule type="cellIs" dxfId="27" priority="29" operator="lessThan">
      <formula>0</formula>
    </cfRule>
    <cfRule type="cellIs" dxfId="26" priority="30" operator="greaterThan">
      <formula>0</formula>
    </cfRule>
  </conditionalFormatting>
  <conditionalFormatting sqref="AI251:AP251">
    <cfRule type="cellIs" dxfId="25" priority="27" operator="lessThan">
      <formula>0</formula>
    </cfRule>
    <cfRule type="cellIs" dxfId="24" priority="28" operator="greaterThan">
      <formula>0</formula>
    </cfRule>
  </conditionalFormatting>
  <conditionalFormatting sqref="AI268:AP268">
    <cfRule type="cellIs" dxfId="23" priority="25" operator="lessThan">
      <formula>0</formula>
    </cfRule>
    <cfRule type="cellIs" dxfId="22" priority="26" operator="greaterThan">
      <formula>0</formula>
    </cfRule>
  </conditionalFormatting>
  <conditionalFormatting sqref="AI274:AP274">
    <cfRule type="cellIs" dxfId="21" priority="23" operator="lessThan">
      <formula>0</formula>
    </cfRule>
    <cfRule type="cellIs" dxfId="20" priority="24" operator="greaterThan">
      <formula>0</formula>
    </cfRule>
  </conditionalFormatting>
  <conditionalFormatting sqref="AI269:AP269">
    <cfRule type="cellIs" dxfId="19" priority="21" operator="lessThan">
      <formula>0</formula>
    </cfRule>
    <cfRule type="cellIs" dxfId="18" priority="22" operator="greaterThan">
      <formula>0</formula>
    </cfRule>
  </conditionalFormatting>
  <conditionalFormatting sqref="AI275:AP275">
    <cfRule type="cellIs" dxfId="17" priority="19" operator="lessThan">
      <formula>0</formula>
    </cfRule>
    <cfRule type="cellIs" dxfId="16" priority="20" operator="greaterThan">
      <formula>0</formula>
    </cfRule>
  </conditionalFormatting>
  <conditionalFormatting sqref="AI300:AQ300 AS300:BA300">
    <cfRule type="cellIs" dxfId="15" priority="17" operator="lessThan">
      <formula>0</formula>
    </cfRule>
    <cfRule type="cellIs" dxfId="14" priority="18" operator="greaterThan">
      <formula>0</formula>
    </cfRule>
  </conditionalFormatting>
  <conditionalFormatting sqref="AI306:AQ306 AS306:BA306">
    <cfRule type="cellIs" dxfId="13" priority="15" operator="lessThan">
      <formula>0</formula>
    </cfRule>
    <cfRule type="cellIs" dxfId="12" priority="16" operator="greaterThan">
      <formula>0</formula>
    </cfRule>
  </conditionalFormatting>
  <conditionalFormatting sqref="AI301:AQ301">
    <cfRule type="cellIs" dxfId="11" priority="13" operator="lessThan">
      <formula>0</formula>
    </cfRule>
    <cfRule type="cellIs" dxfId="10" priority="14" operator="greaterThan">
      <formula>0</formula>
    </cfRule>
  </conditionalFormatting>
  <conditionalFormatting sqref="AI307:AQ307">
    <cfRule type="cellIs" dxfId="9" priority="11" operator="lessThan">
      <formula>0</formula>
    </cfRule>
    <cfRule type="cellIs" dxfId="8" priority="12" operator="greaterThan">
      <formula>0</formula>
    </cfRule>
  </conditionalFormatting>
  <conditionalFormatting sqref="AI325:AQ325">
    <cfRule type="cellIs" dxfId="7" priority="9" operator="lessThan">
      <formula>0</formula>
    </cfRule>
    <cfRule type="cellIs" dxfId="6" priority="10" operator="greaterThan">
      <formula>0</formula>
    </cfRule>
  </conditionalFormatting>
  <conditionalFormatting sqref="AI331:AQ331">
    <cfRule type="cellIs" dxfId="5" priority="7" operator="lessThan">
      <formula>0</formula>
    </cfRule>
    <cfRule type="cellIs" dxfId="4" priority="8" operator="greaterThan">
      <formula>0</formula>
    </cfRule>
  </conditionalFormatting>
  <conditionalFormatting sqref="AI326:AQ326">
    <cfRule type="cellIs" dxfId="3" priority="5" operator="lessThan">
      <formula>0</formula>
    </cfRule>
    <cfRule type="cellIs" dxfId="2" priority="6" operator="greaterThan">
      <formula>0</formula>
    </cfRule>
  </conditionalFormatting>
  <conditionalFormatting sqref="AI332:AQ332">
    <cfRule type="cellIs" dxfId="1" priority="3" operator="lessThan">
      <formula>0</formula>
    </cfRule>
    <cfRule type="cellIs" dxfId="0" priority="4" operator="greaterThan">
      <formula>0</formula>
    </cfRule>
  </conditionalFormatting>
  <pageMargins left="0.70866141732283472" right="0.23622047244094491" top="0.31496062992125984" bottom="0.70866141732283472" header="0.31496062992125984" footer="0.35433070866141736"/>
  <pageSetup paperSize="9" scale="81" orientation="portrait" blackAndWhite="1" r:id="rId1"/>
  <headerFooter>
    <oddFooter>&amp;C&amp;P
Neoddeliteľnou súčasťou účtovnej závierky je súvaha, výkaz ziskov a strát a poznámky.</oddFooter>
  </headerFooter>
  <rowBreaks count="8" manualBreakCount="8">
    <brk id="225" min="1" max="33" man="1"/>
    <brk id="311" min="1" max="33" man="1"/>
    <brk id="406" min="1" max="33" man="1"/>
    <brk id="457" min="1" max="33" man="1"/>
    <brk id="562" min="1" max="33" man="1"/>
    <brk id="601" min="1" max="33" man="1"/>
    <brk id="636" min="1" max="33" man="1"/>
    <brk id="718" min="1" max="33" man="1"/>
  </rowBreaks>
  <ignoredErrors>
    <ignoredError sqref="T120" twoDigitTextYear="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Q143"/>
  <sheetViews>
    <sheetView showGridLines="0" showZeros="0" topLeftCell="A92" zoomScaleNormal="100" workbookViewId="0">
      <selection activeCell="B132" sqref="B132"/>
    </sheetView>
  </sheetViews>
  <sheetFormatPr defaultRowHeight="11.25" x14ac:dyDescent="0.2"/>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10" style="178" bestFit="1" customWidth="1"/>
    <col min="9" max="11" width="9.140625" style="178"/>
    <col min="12" max="12" width="9.140625" style="178" customWidth="1"/>
    <col min="13" max="17" width="9.140625" style="178" hidden="1" customWidth="1"/>
    <col min="18" max="16384" width="9.140625" style="178"/>
  </cols>
  <sheetData>
    <row r="1" spans="1:17" ht="12.75" hidden="1" x14ac:dyDescent="0.2">
      <c r="M1" s="179" t="s">
        <v>496</v>
      </c>
    </row>
    <row r="2" spans="1:17" s="185" customFormat="1" ht="12" customHeight="1" x14ac:dyDescent="0.2">
      <c r="A2" s="180" t="s">
        <v>497</v>
      </c>
      <c r="B2" s="962">
        <v>0</v>
      </c>
      <c r="C2" s="181"/>
      <c r="D2" s="182"/>
      <c r="E2" s="183"/>
      <c r="F2" s="183"/>
      <c r="G2" s="184"/>
      <c r="K2" s="179"/>
      <c r="L2" s="179"/>
      <c r="M2" s="179" t="s">
        <v>499</v>
      </c>
      <c r="N2" s="179"/>
      <c r="O2" s="179"/>
      <c r="P2" s="179"/>
      <c r="Q2" s="179"/>
    </row>
    <row r="3" spans="1:17" ht="12" customHeight="1" x14ac:dyDescent="0.2">
      <c r="A3" s="180" t="s">
        <v>500</v>
      </c>
      <c r="B3" s="962" t="s">
        <v>501</v>
      </c>
      <c r="D3" s="182"/>
      <c r="E3" s="183"/>
      <c r="F3" s="183"/>
      <c r="K3" s="179"/>
      <c r="L3" s="186" t="s">
        <v>502</v>
      </c>
      <c r="M3" s="187" t="s">
        <v>498</v>
      </c>
      <c r="N3" s="187" t="s">
        <v>503</v>
      </c>
      <c r="O3" s="187" t="s">
        <v>504</v>
      </c>
      <c r="P3" s="187" t="s">
        <v>505</v>
      </c>
      <c r="Q3" s="187" t="s">
        <v>506</v>
      </c>
    </row>
    <row r="4" spans="1:17" ht="12" customHeight="1" x14ac:dyDescent="0.2">
      <c r="C4" s="383" t="s">
        <v>501</v>
      </c>
      <c r="D4" s="182"/>
      <c r="E4" s="183"/>
      <c r="F4" s="183"/>
      <c r="K4" s="179"/>
      <c r="L4" s="186"/>
      <c r="M4" s="179"/>
      <c r="N4" s="179"/>
      <c r="O4" s="179"/>
      <c r="P4" s="179"/>
      <c r="Q4" s="186" t="s">
        <v>502</v>
      </c>
    </row>
    <row r="5" spans="1:17" ht="13.5" customHeight="1" x14ac:dyDescent="0.2">
      <c r="A5" s="188"/>
      <c r="B5" s="963"/>
      <c r="C5" s="189"/>
      <c r="D5" s="189"/>
      <c r="E5" s="189"/>
      <c r="F5" s="189"/>
      <c r="G5" s="189"/>
      <c r="K5" s="179"/>
      <c r="L5" s="179"/>
      <c r="M5" s="190">
        <v>0.1</v>
      </c>
      <c r="N5" s="191">
        <v>0.01</v>
      </c>
      <c r="O5" s="190">
        <v>0.05</v>
      </c>
      <c r="P5" s="192">
        <v>5.0000000000000001E-3</v>
      </c>
      <c r="Q5" s="193" t="e">
        <f>IF(#REF!=$M$3,M5,IF(#REF!=$N$3,N5,IF(#REF!=$O$3,O5,IF(#REF!=$P$3,P5,""))))</f>
        <v>#REF!</v>
      </c>
    </row>
    <row r="6" spans="1:17" ht="12" customHeight="1" x14ac:dyDescent="0.2">
      <c r="C6" s="194" t="s">
        <v>507</v>
      </c>
      <c r="D6" s="195"/>
      <c r="E6" s="181"/>
      <c r="K6" s="179"/>
      <c r="L6" s="179"/>
      <c r="M6" s="190">
        <v>0.09</v>
      </c>
      <c r="N6" s="191">
        <v>8.9999999999999993E-3</v>
      </c>
      <c r="O6" s="190">
        <v>0.04</v>
      </c>
      <c r="P6" s="192">
        <v>4.0000000000000001E-3</v>
      </c>
      <c r="Q6" s="193" t="e">
        <f>IF(#REF!=$M$3,M6,IF(#REF!=$N$3,N6,IF(#REF!=$O$3,O6,IF(#REF!=$P$3,P6,""))))</f>
        <v>#REF!</v>
      </c>
    </row>
    <row r="7" spans="1:17" s="199" customFormat="1" ht="12" customHeight="1" x14ac:dyDescent="0.2">
      <c r="A7" s="196" t="s">
        <v>508</v>
      </c>
      <c r="B7" s="964" t="s">
        <v>509</v>
      </c>
      <c r="C7" s="196" t="s">
        <v>510</v>
      </c>
      <c r="D7" s="197" t="s">
        <v>511</v>
      </c>
      <c r="E7" s="197"/>
      <c r="F7" s="197"/>
      <c r="G7" s="198" t="s">
        <v>512</v>
      </c>
      <c r="K7" s="179"/>
      <c r="L7" s="179"/>
      <c r="M7" s="190">
        <v>0.08</v>
      </c>
      <c r="N7" s="191">
        <v>8.0000000000000002E-3</v>
      </c>
      <c r="O7" s="190">
        <v>0.03</v>
      </c>
      <c r="P7" s="192">
        <v>3.0000000000000001E-3</v>
      </c>
      <c r="Q7" s="193" t="e">
        <f>IF(#REF!=$M$3,M7,IF(#REF!=$N$3,N7,IF(#REF!=$O$3,O7,IF(#REF!=$P$3,P7,""))))</f>
        <v>#REF!</v>
      </c>
    </row>
    <row r="8" spans="1:17" s="202" customFormat="1" ht="12" customHeight="1" x14ac:dyDescent="0.2">
      <c r="A8" s="200" t="s">
        <v>513</v>
      </c>
      <c r="B8" s="201"/>
      <c r="C8" s="200" t="s">
        <v>514</v>
      </c>
      <c r="D8" s="196" t="s">
        <v>515</v>
      </c>
      <c r="E8" s="196" t="s">
        <v>516</v>
      </c>
      <c r="F8" s="196" t="s">
        <v>517</v>
      </c>
      <c r="G8" s="196" t="s">
        <v>517</v>
      </c>
      <c r="K8" s="179"/>
      <c r="L8" s="179"/>
      <c r="M8" s="190">
        <v>7.0000000000000007E-2</v>
      </c>
      <c r="N8" s="191">
        <v>7.0000000000000001E-3</v>
      </c>
      <c r="O8" s="190">
        <v>0.02</v>
      </c>
      <c r="P8" s="192">
        <v>2.5000000000000001E-3</v>
      </c>
      <c r="Q8" s="193" t="e">
        <f>IF(#REF!=$M$3,M8,IF(#REF!=$N$3,N8,IF(#REF!=$O$3,O8,IF(#REF!=$P$3,P8,""))))</f>
        <v>#REF!</v>
      </c>
    </row>
    <row r="9" spans="1:17" s="199" customFormat="1" ht="12" customHeight="1" x14ac:dyDescent="0.2">
      <c r="A9" s="203" t="s">
        <v>518</v>
      </c>
      <c r="B9" s="965" t="s">
        <v>519</v>
      </c>
      <c r="C9" s="203" t="s">
        <v>520</v>
      </c>
      <c r="D9" s="203">
        <v>1</v>
      </c>
      <c r="E9" s="203">
        <v>2</v>
      </c>
      <c r="F9" s="203">
        <v>3</v>
      </c>
      <c r="G9" s="203">
        <v>4</v>
      </c>
      <c r="K9" s="179"/>
      <c r="L9" s="179"/>
      <c r="M9" s="190">
        <v>0.06</v>
      </c>
      <c r="N9" s="191">
        <v>6.0000000000000001E-3</v>
      </c>
      <c r="O9" s="190">
        <v>0.01</v>
      </c>
      <c r="P9" s="179"/>
      <c r="Q9" s="193" t="e">
        <f>IF(#REF!=$M$3,M9,IF(#REF!=$N$3,N9,IF(#REF!=$O$3,O9,IF(#REF!=$P$3,P9,""))))</f>
        <v>#REF!</v>
      </c>
    </row>
    <row r="10" spans="1:17" s="207" customFormat="1" ht="12" customHeight="1" x14ac:dyDescent="0.2">
      <c r="A10" s="204"/>
      <c r="B10" s="966" t="s">
        <v>521</v>
      </c>
      <c r="C10" s="205" t="s">
        <v>522</v>
      </c>
      <c r="D10" s="895">
        <f>D11+D39+D70</f>
        <v>0</v>
      </c>
      <c r="E10" s="895">
        <f>E11+E39+E70</f>
        <v>0</v>
      </c>
      <c r="F10" s="895">
        <f>F11+F39+F70</f>
        <v>0</v>
      </c>
      <c r="G10" s="895">
        <f>G11+G39+G70</f>
        <v>0</v>
      </c>
      <c r="K10" s="179"/>
      <c r="L10" s="179"/>
      <c r="M10" s="190">
        <v>0.05</v>
      </c>
      <c r="N10" s="191">
        <v>5.0000000000000001E-3</v>
      </c>
      <c r="O10" s="179"/>
      <c r="P10" s="179"/>
      <c r="Q10" s="193" t="e">
        <f>IF(#REF!=$M$3,M10,IF(#REF!=$N$3,N10,IF(#REF!=$O$3,O10,IF(#REF!=$P$3,P10,""))))</f>
        <v>#REF!</v>
      </c>
    </row>
    <row r="11" spans="1:17" s="207" customFormat="1" ht="12" customHeight="1" x14ac:dyDescent="0.25">
      <c r="A11" s="208" t="s">
        <v>523</v>
      </c>
      <c r="B11" s="967" t="s">
        <v>524</v>
      </c>
      <c r="C11" s="205" t="s">
        <v>525</v>
      </c>
      <c r="D11" s="895">
        <f>D12+D20+D30</f>
        <v>0</v>
      </c>
      <c r="E11" s="895">
        <f>E12+E20+E30</f>
        <v>0</v>
      </c>
      <c r="F11" s="895">
        <f>F12+F20+F30</f>
        <v>0</v>
      </c>
      <c r="G11" s="895">
        <f>G12+G20+G30</f>
        <v>0</v>
      </c>
    </row>
    <row r="12" spans="1:17" s="207" customFormat="1" ht="12" customHeight="1" x14ac:dyDescent="0.25">
      <c r="A12" s="209" t="s">
        <v>526</v>
      </c>
      <c r="B12" s="968" t="s">
        <v>527</v>
      </c>
      <c r="C12" s="205" t="s">
        <v>528</v>
      </c>
      <c r="D12" s="895">
        <f>SUM(D13:D19)</f>
        <v>0</v>
      </c>
      <c r="E12" s="895">
        <f>SUM(E13:E19)</f>
        <v>0</v>
      </c>
      <c r="F12" s="895">
        <f>SUM(F13:F19)</f>
        <v>0</v>
      </c>
      <c r="G12" s="895">
        <f>SUM(G13:G19)</f>
        <v>0</v>
      </c>
    </row>
    <row r="13" spans="1:17" s="185" customFormat="1" ht="12" customHeight="1" x14ac:dyDescent="0.25">
      <c r="A13" s="210" t="s">
        <v>529</v>
      </c>
      <c r="B13" s="969" t="s">
        <v>530</v>
      </c>
      <c r="C13" s="211" t="s">
        <v>531</v>
      </c>
      <c r="D13" s="896"/>
      <c r="E13" s="896"/>
      <c r="F13" s="896"/>
      <c r="G13" s="896"/>
      <c r="H13" s="212"/>
    </row>
    <row r="14" spans="1:17" s="185" customFormat="1" ht="12" customHeight="1" x14ac:dyDescent="0.25">
      <c r="A14" s="210" t="s">
        <v>532</v>
      </c>
      <c r="B14" s="969" t="s">
        <v>533</v>
      </c>
      <c r="C14" s="211" t="s">
        <v>534</v>
      </c>
      <c r="D14" s="896"/>
      <c r="E14" s="896"/>
      <c r="F14" s="896"/>
      <c r="G14" s="897"/>
    </row>
    <row r="15" spans="1:17" s="185" customFormat="1" ht="12" customHeight="1" x14ac:dyDescent="0.25">
      <c r="A15" s="210" t="s">
        <v>535</v>
      </c>
      <c r="B15" s="969" t="s">
        <v>536</v>
      </c>
      <c r="C15" s="211" t="s">
        <v>537</v>
      </c>
      <c r="D15" s="896"/>
      <c r="E15" s="896"/>
      <c r="F15" s="896"/>
      <c r="G15" s="896"/>
    </row>
    <row r="16" spans="1:17" s="185" customFormat="1" ht="12" customHeight="1" x14ac:dyDescent="0.25">
      <c r="A16" s="210" t="s">
        <v>538</v>
      </c>
      <c r="B16" s="969" t="s">
        <v>539</v>
      </c>
      <c r="C16" s="211" t="s">
        <v>540</v>
      </c>
      <c r="D16" s="896"/>
      <c r="E16" s="896"/>
      <c r="F16" s="896"/>
      <c r="G16" s="896"/>
    </row>
    <row r="17" spans="1:7" s="185" customFormat="1" ht="12" customHeight="1" x14ac:dyDescent="0.25">
      <c r="A17" s="210" t="s">
        <v>541</v>
      </c>
      <c r="B17" s="970" t="s">
        <v>542</v>
      </c>
      <c r="C17" s="211" t="s">
        <v>543</v>
      </c>
      <c r="D17" s="896"/>
      <c r="E17" s="896"/>
      <c r="F17" s="896"/>
      <c r="G17" s="896"/>
    </row>
    <row r="18" spans="1:7" s="185" customFormat="1" ht="12" customHeight="1" x14ac:dyDescent="0.25">
      <c r="A18" s="210" t="s">
        <v>544</v>
      </c>
      <c r="B18" s="969" t="s">
        <v>545</v>
      </c>
      <c r="C18" s="211" t="s">
        <v>546</v>
      </c>
      <c r="D18" s="896"/>
      <c r="E18" s="896"/>
      <c r="F18" s="896"/>
      <c r="G18" s="896"/>
    </row>
    <row r="19" spans="1:7" s="185" customFormat="1" ht="12" customHeight="1" x14ac:dyDescent="0.25">
      <c r="A19" s="210" t="s">
        <v>547</v>
      </c>
      <c r="B19" s="969" t="s">
        <v>548</v>
      </c>
      <c r="C19" s="211" t="s">
        <v>549</v>
      </c>
      <c r="D19" s="896"/>
      <c r="E19" s="896"/>
      <c r="F19" s="896"/>
      <c r="G19" s="896"/>
    </row>
    <row r="20" spans="1:7" s="207" customFormat="1" ht="12" customHeight="1" x14ac:dyDescent="0.25">
      <c r="A20" s="213" t="s">
        <v>550</v>
      </c>
      <c r="B20" s="968" t="s">
        <v>551</v>
      </c>
      <c r="C20" s="205" t="s">
        <v>552</v>
      </c>
      <c r="D20" s="895">
        <f>SUM(D21:D29)</f>
        <v>0</v>
      </c>
      <c r="E20" s="895">
        <f>SUM(E21:E29)</f>
        <v>0</v>
      </c>
      <c r="F20" s="895">
        <f>SUM(F21:F29)</f>
        <v>0</v>
      </c>
      <c r="G20" s="895">
        <f>SUM(G21:G29)</f>
        <v>0</v>
      </c>
    </row>
    <row r="21" spans="1:7" s="185" customFormat="1" ht="12" customHeight="1" x14ac:dyDescent="0.25">
      <c r="A21" s="214" t="s">
        <v>553</v>
      </c>
      <c r="B21" s="969" t="s">
        <v>554</v>
      </c>
      <c r="C21" s="211" t="s">
        <v>555</v>
      </c>
      <c r="D21" s="896"/>
      <c r="E21" s="896"/>
      <c r="F21" s="896"/>
      <c r="G21" s="896"/>
    </row>
    <row r="22" spans="1:7" s="185" customFormat="1" ht="12" customHeight="1" x14ac:dyDescent="0.25">
      <c r="A22" s="210" t="s">
        <v>532</v>
      </c>
      <c r="B22" s="969" t="s">
        <v>556</v>
      </c>
      <c r="C22" s="211" t="s">
        <v>557</v>
      </c>
      <c r="D22" s="896"/>
      <c r="E22" s="896"/>
      <c r="F22" s="896"/>
      <c r="G22" s="896"/>
    </row>
    <row r="23" spans="1:7" s="185" customFormat="1" ht="12" customHeight="1" x14ac:dyDescent="0.25">
      <c r="A23" s="210" t="s">
        <v>535</v>
      </c>
      <c r="B23" s="969" t="s">
        <v>558</v>
      </c>
      <c r="C23" s="211" t="s">
        <v>559</v>
      </c>
      <c r="D23" s="896"/>
      <c r="E23" s="898"/>
      <c r="F23" s="896"/>
      <c r="G23" s="896"/>
    </row>
    <row r="24" spans="1:7" s="185" customFormat="1" ht="12" customHeight="1" x14ac:dyDescent="0.25">
      <c r="A24" s="210" t="s">
        <v>538</v>
      </c>
      <c r="B24" s="969" t="s">
        <v>560</v>
      </c>
      <c r="C24" s="211" t="s">
        <v>561</v>
      </c>
      <c r="D24" s="896"/>
      <c r="E24" s="896"/>
      <c r="F24" s="896"/>
      <c r="G24" s="898"/>
    </row>
    <row r="25" spans="1:7" s="185" customFormat="1" ht="12" customHeight="1" x14ac:dyDescent="0.25">
      <c r="A25" s="210" t="s">
        <v>541</v>
      </c>
      <c r="B25" s="969" t="s">
        <v>562</v>
      </c>
      <c r="C25" s="211" t="s">
        <v>563</v>
      </c>
      <c r="D25" s="896"/>
      <c r="E25" s="896"/>
      <c r="F25" s="896"/>
      <c r="G25" s="898"/>
    </row>
    <row r="26" spans="1:7" s="185" customFormat="1" ht="12" customHeight="1" x14ac:dyDescent="0.25">
      <c r="A26" s="210" t="s">
        <v>544</v>
      </c>
      <c r="B26" s="970" t="s">
        <v>564</v>
      </c>
      <c r="C26" s="211" t="s">
        <v>565</v>
      </c>
      <c r="D26" s="898"/>
      <c r="E26" s="898"/>
      <c r="F26" s="896"/>
      <c r="G26" s="898"/>
    </row>
    <row r="27" spans="1:7" s="185" customFormat="1" ht="12" customHeight="1" x14ac:dyDescent="0.25">
      <c r="A27" s="210" t="s">
        <v>547</v>
      </c>
      <c r="B27" s="969" t="s">
        <v>566</v>
      </c>
      <c r="C27" s="211" t="s">
        <v>567</v>
      </c>
      <c r="D27" s="896"/>
      <c r="E27" s="896"/>
      <c r="F27" s="896"/>
      <c r="G27" s="896"/>
    </row>
    <row r="28" spans="1:7" s="185" customFormat="1" ht="12" customHeight="1" x14ac:dyDescent="0.25">
      <c r="A28" s="210" t="s">
        <v>568</v>
      </c>
      <c r="B28" s="969" t="s">
        <v>569</v>
      </c>
      <c r="C28" s="211" t="s">
        <v>570</v>
      </c>
      <c r="D28" s="896"/>
      <c r="E28" s="896"/>
      <c r="F28" s="896"/>
      <c r="G28" s="896"/>
    </row>
    <row r="29" spans="1:7" s="185" customFormat="1" ht="12" customHeight="1" x14ac:dyDescent="0.25">
      <c r="A29" s="210" t="s">
        <v>571</v>
      </c>
      <c r="B29" s="969" t="s">
        <v>572</v>
      </c>
      <c r="C29" s="211" t="s">
        <v>573</v>
      </c>
      <c r="D29" s="896"/>
      <c r="E29" s="896"/>
      <c r="F29" s="896"/>
      <c r="G29" s="896"/>
    </row>
    <row r="30" spans="1:7" s="207" customFormat="1" ht="12" customHeight="1" x14ac:dyDescent="0.25">
      <c r="A30" s="213" t="s">
        <v>574</v>
      </c>
      <c r="B30" s="968" t="s">
        <v>575</v>
      </c>
      <c r="C30" s="205" t="s">
        <v>576</v>
      </c>
      <c r="D30" s="895">
        <f>SUM(D31:D38)</f>
        <v>0</v>
      </c>
      <c r="E30" s="895">
        <f>SUM(E31:E38)</f>
        <v>0</v>
      </c>
      <c r="F30" s="895">
        <f>SUM(F31:F38)</f>
        <v>0</v>
      </c>
      <c r="G30" s="895">
        <f>SUM(G31:G38)</f>
        <v>0</v>
      </c>
    </row>
    <row r="31" spans="1:7" s="185" customFormat="1" ht="12" customHeight="1" x14ac:dyDescent="0.25">
      <c r="A31" s="214" t="s">
        <v>577</v>
      </c>
      <c r="B31" s="969" t="s">
        <v>578</v>
      </c>
      <c r="C31" s="211" t="s">
        <v>579</v>
      </c>
      <c r="D31" s="896"/>
      <c r="E31" s="896"/>
      <c r="F31" s="896"/>
      <c r="G31" s="896"/>
    </row>
    <row r="32" spans="1:7" s="185" customFormat="1" ht="12" customHeight="1" x14ac:dyDescent="0.25">
      <c r="A32" s="210" t="s">
        <v>532</v>
      </c>
      <c r="B32" s="969" t="s">
        <v>580</v>
      </c>
      <c r="C32" s="211" t="s">
        <v>581</v>
      </c>
      <c r="D32" s="896"/>
      <c r="E32" s="896"/>
      <c r="F32" s="896"/>
      <c r="G32" s="896"/>
    </row>
    <row r="33" spans="1:7" s="185" customFormat="1" ht="12" customHeight="1" x14ac:dyDescent="0.25">
      <c r="A33" s="210" t="s">
        <v>535</v>
      </c>
      <c r="B33" s="969" t="s">
        <v>582</v>
      </c>
      <c r="C33" s="211" t="s">
        <v>583</v>
      </c>
      <c r="D33" s="896"/>
      <c r="E33" s="896"/>
      <c r="F33" s="896"/>
      <c r="G33" s="896"/>
    </row>
    <row r="34" spans="1:7" s="185" customFormat="1" ht="12" customHeight="1" x14ac:dyDescent="0.25">
      <c r="A34" s="210" t="s">
        <v>538</v>
      </c>
      <c r="B34" s="969" t="s">
        <v>584</v>
      </c>
      <c r="C34" s="211" t="s">
        <v>585</v>
      </c>
      <c r="D34" s="896"/>
      <c r="E34" s="896"/>
      <c r="F34" s="896"/>
      <c r="G34" s="896"/>
    </row>
    <row r="35" spans="1:7" s="185" customFormat="1" ht="12" customHeight="1" x14ac:dyDescent="0.25">
      <c r="A35" s="210" t="s">
        <v>541</v>
      </c>
      <c r="B35" s="970" t="s">
        <v>586</v>
      </c>
      <c r="C35" s="211" t="s">
        <v>587</v>
      </c>
      <c r="D35" s="896"/>
      <c r="E35" s="896"/>
      <c r="F35" s="896"/>
      <c r="G35" s="896"/>
    </row>
    <row r="36" spans="1:7" s="185" customFormat="1" ht="12" customHeight="1" x14ac:dyDescent="0.25">
      <c r="A36" s="210" t="s">
        <v>544</v>
      </c>
      <c r="B36" s="970" t="s">
        <v>588</v>
      </c>
      <c r="C36" s="211" t="s">
        <v>589</v>
      </c>
      <c r="D36" s="896"/>
      <c r="E36" s="896"/>
      <c r="F36" s="896"/>
      <c r="G36" s="896"/>
    </row>
    <row r="37" spans="1:7" s="185" customFormat="1" ht="12" customHeight="1" x14ac:dyDescent="0.25">
      <c r="A37" s="210" t="s">
        <v>547</v>
      </c>
      <c r="B37" s="969" t="s">
        <v>590</v>
      </c>
      <c r="C37" s="211" t="s">
        <v>591</v>
      </c>
      <c r="D37" s="896"/>
      <c r="E37" s="896"/>
      <c r="F37" s="896"/>
      <c r="G37" s="896"/>
    </row>
    <row r="38" spans="1:7" s="185" customFormat="1" ht="12" customHeight="1" x14ac:dyDescent="0.25">
      <c r="A38" s="210" t="s">
        <v>568</v>
      </c>
      <c r="B38" s="969" t="s">
        <v>592</v>
      </c>
      <c r="C38" s="211" t="s">
        <v>593</v>
      </c>
      <c r="D38" s="896"/>
      <c r="E38" s="896"/>
      <c r="F38" s="896"/>
      <c r="G38" s="896"/>
    </row>
    <row r="39" spans="1:7" s="207" customFormat="1" ht="12" customHeight="1" x14ac:dyDescent="0.25">
      <c r="A39" s="213" t="s">
        <v>594</v>
      </c>
      <c r="B39" s="967" t="s">
        <v>595</v>
      </c>
      <c r="C39" s="205" t="s">
        <v>596</v>
      </c>
      <c r="D39" s="895">
        <f>D40+D47+D55+D64</f>
        <v>0</v>
      </c>
      <c r="E39" s="895">
        <f>E40+E47+E55+E64</f>
        <v>0</v>
      </c>
      <c r="F39" s="895">
        <f>F40+F47+F55+F64</f>
        <v>0</v>
      </c>
      <c r="G39" s="895">
        <f>G40+G47+G55+G64</f>
        <v>0</v>
      </c>
    </row>
    <row r="40" spans="1:7" s="207" customFormat="1" ht="12" customHeight="1" x14ac:dyDescent="0.25">
      <c r="A40" s="209" t="s">
        <v>597</v>
      </c>
      <c r="B40" s="968" t="s">
        <v>598</v>
      </c>
      <c r="C40" s="205" t="s">
        <v>599</v>
      </c>
      <c r="D40" s="895">
        <f>SUM(D41:D46)</f>
        <v>0</v>
      </c>
      <c r="E40" s="895">
        <f>SUM(E41:E46)</f>
        <v>0</v>
      </c>
      <c r="F40" s="895">
        <f>SUM(F41:F46)</f>
        <v>0</v>
      </c>
      <c r="G40" s="895">
        <f>SUM(G41:G46)</f>
        <v>0</v>
      </c>
    </row>
    <row r="41" spans="1:7" s="185" customFormat="1" ht="12" customHeight="1" x14ac:dyDescent="0.25">
      <c r="A41" s="214" t="s">
        <v>600</v>
      </c>
      <c r="B41" s="969" t="s">
        <v>601</v>
      </c>
      <c r="C41" s="211" t="s">
        <v>602</v>
      </c>
      <c r="D41" s="896"/>
      <c r="E41" s="896"/>
      <c r="F41" s="896"/>
      <c r="G41" s="896"/>
    </row>
    <row r="42" spans="1:7" s="185" customFormat="1" ht="12" customHeight="1" x14ac:dyDescent="0.25">
      <c r="A42" s="210" t="s">
        <v>532</v>
      </c>
      <c r="B42" s="970" t="s">
        <v>603</v>
      </c>
      <c r="C42" s="211" t="s">
        <v>604</v>
      </c>
      <c r="D42" s="896"/>
      <c r="E42" s="896"/>
      <c r="F42" s="896"/>
      <c r="G42" s="896"/>
    </row>
    <row r="43" spans="1:7" s="185" customFormat="1" ht="12" customHeight="1" x14ac:dyDescent="0.25">
      <c r="A43" s="210" t="s">
        <v>535</v>
      </c>
      <c r="B43" s="969" t="s">
        <v>605</v>
      </c>
      <c r="C43" s="211" t="s">
        <v>606</v>
      </c>
      <c r="D43" s="896"/>
      <c r="E43" s="896"/>
      <c r="F43" s="896"/>
      <c r="G43" s="896"/>
    </row>
    <row r="44" spans="1:7" s="185" customFormat="1" ht="12" customHeight="1" x14ac:dyDescent="0.25">
      <c r="A44" s="210" t="s">
        <v>538</v>
      </c>
      <c r="B44" s="969" t="s">
        <v>607</v>
      </c>
      <c r="C44" s="211" t="s">
        <v>608</v>
      </c>
      <c r="D44" s="896"/>
      <c r="E44" s="896"/>
      <c r="F44" s="896"/>
      <c r="G44" s="896"/>
    </row>
    <row r="45" spans="1:7" s="185" customFormat="1" ht="12" customHeight="1" x14ac:dyDescent="0.25">
      <c r="A45" s="210" t="s">
        <v>541</v>
      </c>
      <c r="B45" s="970" t="s">
        <v>609</v>
      </c>
      <c r="C45" s="211" t="s">
        <v>610</v>
      </c>
      <c r="D45" s="896"/>
      <c r="E45" s="896"/>
      <c r="F45" s="896"/>
      <c r="G45" s="896"/>
    </row>
    <row r="46" spans="1:7" s="185" customFormat="1" ht="12" customHeight="1" x14ac:dyDescent="0.25">
      <c r="A46" s="210" t="s">
        <v>544</v>
      </c>
      <c r="B46" s="969" t="s">
        <v>611</v>
      </c>
      <c r="C46" s="211" t="s">
        <v>612</v>
      </c>
      <c r="D46" s="899"/>
      <c r="E46" s="899"/>
      <c r="F46" s="899"/>
      <c r="G46" s="896"/>
    </row>
    <row r="47" spans="1:7" s="207" customFormat="1" ht="12" customHeight="1" x14ac:dyDescent="0.25">
      <c r="A47" s="213" t="s">
        <v>613</v>
      </c>
      <c r="B47" s="968" t="s">
        <v>614</v>
      </c>
      <c r="C47" s="205" t="s">
        <v>615</v>
      </c>
      <c r="D47" s="895">
        <f>SUM(D48:D54)</f>
        <v>0</v>
      </c>
      <c r="E47" s="895">
        <f>SUM(E48:E54)</f>
        <v>0</v>
      </c>
      <c r="F47" s="895">
        <f>SUM(F48:F54)</f>
        <v>0</v>
      </c>
      <c r="G47" s="895">
        <f>SUM(G48:G54)</f>
        <v>0</v>
      </c>
    </row>
    <row r="48" spans="1:7" s="185" customFormat="1" ht="12" customHeight="1" x14ac:dyDescent="0.25">
      <c r="A48" s="214" t="s">
        <v>616</v>
      </c>
      <c r="B48" s="970" t="s">
        <v>617</v>
      </c>
      <c r="C48" s="211" t="s">
        <v>618</v>
      </c>
      <c r="D48" s="900"/>
      <c r="E48" s="900"/>
      <c r="F48" s="900"/>
      <c r="G48" s="900"/>
    </row>
    <row r="49" spans="1:7" s="185" customFormat="1" ht="12" customHeight="1" x14ac:dyDescent="0.25">
      <c r="A49" s="217" t="s">
        <v>532</v>
      </c>
      <c r="B49" s="971" t="s">
        <v>619</v>
      </c>
      <c r="C49" s="218" t="s">
        <v>620</v>
      </c>
      <c r="D49" s="900"/>
      <c r="E49" s="898"/>
      <c r="F49" s="898"/>
      <c r="G49" s="900"/>
    </row>
    <row r="50" spans="1:7" s="185" customFormat="1" ht="12" customHeight="1" x14ac:dyDescent="0.25">
      <c r="A50" s="210" t="s">
        <v>535</v>
      </c>
      <c r="B50" s="969" t="s">
        <v>621</v>
      </c>
      <c r="C50" s="211" t="s">
        <v>622</v>
      </c>
      <c r="D50" s="900"/>
      <c r="E50" s="900"/>
      <c r="F50" s="900"/>
      <c r="G50" s="900"/>
    </row>
    <row r="51" spans="1:7" s="185" customFormat="1" ht="12" customHeight="1" x14ac:dyDescent="0.25">
      <c r="A51" s="210" t="s">
        <v>538</v>
      </c>
      <c r="B51" s="969" t="s">
        <v>623</v>
      </c>
      <c r="C51" s="211" t="s">
        <v>624</v>
      </c>
      <c r="D51" s="900"/>
      <c r="E51" s="900"/>
      <c r="F51" s="900"/>
      <c r="G51" s="900"/>
    </row>
    <row r="52" spans="1:7" s="185" customFormat="1" ht="12" customHeight="1" x14ac:dyDescent="0.25">
      <c r="A52" s="210" t="s">
        <v>541</v>
      </c>
      <c r="B52" s="970" t="s">
        <v>625</v>
      </c>
      <c r="C52" s="211" t="s">
        <v>626</v>
      </c>
      <c r="D52" s="900"/>
      <c r="E52" s="900"/>
      <c r="F52" s="900"/>
      <c r="G52" s="900"/>
    </row>
    <row r="53" spans="1:7" s="185" customFormat="1" ht="12" customHeight="1" x14ac:dyDescent="0.25">
      <c r="A53" s="210" t="s">
        <v>544</v>
      </c>
      <c r="B53" s="970" t="s">
        <v>627</v>
      </c>
      <c r="C53" s="211" t="s">
        <v>628</v>
      </c>
      <c r="D53" s="900"/>
      <c r="E53" s="901"/>
      <c r="F53" s="901"/>
      <c r="G53" s="900"/>
    </row>
    <row r="54" spans="1:7" s="185" customFormat="1" ht="12" customHeight="1" x14ac:dyDescent="0.25">
      <c r="A54" s="210" t="s">
        <v>547</v>
      </c>
      <c r="B54" s="969" t="s">
        <v>629</v>
      </c>
      <c r="C54" s="211" t="s">
        <v>630</v>
      </c>
      <c r="D54" s="900"/>
      <c r="E54" s="901"/>
      <c r="F54" s="901"/>
      <c r="G54" s="900"/>
    </row>
    <row r="55" spans="1:7" s="207" customFormat="1" ht="12" customHeight="1" x14ac:dyDescent="0.25">
      <c r="A55" s="213" t="s">
        <v>631</v>
      </c>
      <c r="B55" s="968" t="s">
        <v>632</v>
      </c>
      <c r="C55" s="205" t="s">
        <v>633</v>
      </c>
      <c r="D55" s="895">
        <f>SUM(D56:D63)</f>
        <v>0</v>
      </c>
      <c r="E55" s="895">
        <f>SUM(E56:E63)</f>
        <v>0</v>
      </c>
      <c r="F55" s="895">
        <f>SUM(F56:F63)</f>
        <v>0</v>
      </c>
      <c r="G55" s="895">
        <f>SUM(G56:G63)</f>
        <v>0</v>
      </c>
    </row>
    <row r="56" spans="1:7" s="185" customFormat="1" ht="12" customHeight="1" x14ac:dyDescent="0.25">
      <c r="A56" s="214" t="s">
        <v>634</v>
      </c>
      <c r="B56" s="970" t="s">
        <v>635</v>
      </c>
      <c r="C56" s="211" t="s">
        <v>636</v>
      </c>
      <c r="D56" s="900"/>
      <c r="E56" s="900"/>
      <c r="F56" s="900"/>
      <c r="G56" s="900"/>
    </row>
    <row r="57" spans="1:7" s="185" customFormat="1" ht="12" customHeight="1" x14ac:dyDescent="0.25">
      <c r="A57" s="217" t="s">
        <v>532</v>
      </c>
      <c r="B57" s="971" t="s">
        <v>619</v>
      </c>
      <c r="C57" s="218" t="s">
        <v>637</v>
      </c>
      <c r="D57" s="900"/>
      <c r="E57" s="898"/>
      <c r="F57" s="898"/>
      <c r="G57" s="900"/>
    </row>
    <row r="58" spans="1:7" s="185" customFormat="1" ht="12" customHeight="1" x14ac:dyDescent="0.25">
      <c r="A58" s="210" t="s">
        <v>535</v>
      </c>
      <c r="B58" s="969" t="s">
        <v>638</v>
      </c>
      <c r="C58" s="211" t="s">
        <v>639</v>
      </c>
      <c r="D58" s="900"/>
      <c r="E58" s="900"/>
      <c r="F58" s="900"/>
      <c r="G58" s="900"/>
    </row>
    <row r="59" spans="1:7" s="185" customFormat="1" ht="12" customHeight="1" x14ac:dyDescent="0.25">
      <c r="A59" s="210" t="s">
        <v>538</v>
      </c>
      <c r="B59" s="969" t="s">
        <v>623</v>
      </c>
      <c r="C59" s="211" t="s">
        <v>640</v>
      </c>
      <c r="D59" s="900"/>
      <c r="E59" s="900"/>
      <c r="F59" s="900"/>
      <c r="G59" s="900"/>
    </row>
    <row r="60" spans="1:7" s="185" customFormat="1" ht="12" customHeight="1" x14ac:dyDescent="0.25">
      <c r="A60" s="210" t="s">
        <v>541</v>
      </c>
      <c r="B60" s="970" t="s">
        <v>641</v>
      </c>
      <c r="C60" s="211" t="s">
        <v>642</v>
      </c>
      <c r="D60" s="900"/>
      <c r="E60" s="900"/>
      <c r="F60" s="900"/>
      <c r="G60" s="900"/>
    </row>
    <row r="61" spans="1:7" s="185" customFormat="1" ht="12" customHeight="1" x14ac:dyDescent="0.25">
      <c r="A61" s="210" t="s">
        <v>544</v>
      </c>
      <c r="B61" s="969" t="s">
        <v>643</v>
      </c>
      <c r="C61" s="211" t="s">
        <v>644</v>
      </c>
      <c r="D61" s="900"/>
      <c r="E61" s="900"/>
      <c r="F61" s="900"/>
      <c r="G61" s="900"/>
    </row>
    <row r="62" spans="1:7" s="185" customFormat="1" ht="12" customHeight="1" x14ac:dyDescent="0.25">
      <c r="A62" s="210" t="s">
        <v>547</v>
      </c>
      <c r="B62" s="969" t="s">
        <v>645</v>
      </c>
      <c r="C62" s="211" t="s">
        <v>646</v>
      </c>
      <c r="D62" s="900"/>
      <c r="E62" s="900"/>
      <c r="F62" s="900"/>
      <c r="G62" s="900"/>
    </row>
    <row r="63" spans="1:7" s="185" customFormat="1" ht="12" customHeight="1" x14ac:dyDescent="0.25">
      <c r="A63" s="210" t="s">
        <v>568</v>
      </c>
      <c r="B63" s="972" t="s">
        <v>647</v>
      </c>
      <c r="C63" s="211" t="s">
        <v>648</v>
      </c>
      <c r="D63" s="900"/>
      <c r="E63" s="900"/>
      <c r="F63" s="900"/>
      <c r="G63" s="900"/>
    </row>
    <row r="64" spans="1:7" s="207" customFormat="1" ht="12" customHeight="1" x14ac:dyDescent="0.25">
      <c r="A64" s="213" t="s">
        <v>649</v>
      </c>
      <c r="B64" s="968" t="s">
        <v>650</v>
      </c>
      <c r="C64" s="205" t="s">
        <v>651</v>
      </c>
      <c r="D64" s="895">
        <f>SUM(D65:D69)</f>
        <v>0</v>
      </c>
      <c r="E64" s="895">
        <f>SUM(E65:E69)</f>
        <v>0</v>
      </c>
      <c r="F64" s="895">
        <f>SUM(F65:F69)</f>
        <v>0</v>
      </c>
      <c r="G64" s="895">
        <f>SUM(G65:G69)</f>
        <v>0</v>
      </c>
    </row>
    <row r="65" spans="1:7" s="207" customFormat="1" ht="12" customHeight="1" x14ac:dyDescent="0.25">
      <c r="A65" s="214" t="s">
        <v>652</v>
      </c>
      <c r="B65" s="969" t="s">
        <v>653</v>
      </c>
      <c r="C65" s="211" t="s">
        <v>654</v>
      </c>
      <c r="D65" s="896"/>
      <c r="E65" s="896"/>
      <c r="F65" s="898"/>
      <c r="G65" s="896"/>
    </row>
    <row r="66" spans="1:7" s="185" customFormat="1" ht="12" customHeight="1" x14ac:dyDescent="0.25">
      <c r="A66" s="210" t="s">
        <v>532</v>
      </c>
      <c r="B66" s="969" t="s">
        <v>655</v>
      </c>
      <c r="C66" s="211" t="s">
        <v>656</v>
      </c>
      <c r="D66" s="896"/>
      <c r="E66" s="896"/>
      <c r="F66" s="896"/>
      <c r="G66" s="896"/>
    </row>
    <row r="67" spans="1:7" s="185" customFormat="1" ht="12" customHeight="1" x14ac:dyDescent="0.25">
      <c r="A67" s="210" t="s">
        <v>535</v>
      </c>
      <c r="B67" s="969" t="s">
        <v>657</v>
      </c>
      <c r="C67" s="211" t="s">
        <v>658</v>
      </c>
      <c r="D67" s="896"/>
      <c r="E67" s="896"/>
      <c r="F67" s="896"/>
      <c r="G67" s="896"/>
    </row>
    <row r="68" spans="1:7" s="185" customFormat="1" ht="12" customHeight="1" x14ac:dyDescent="0.25">
      <c r="A68" s="210" t="s">
        <v>538</v>
      </c>
      <c r="B68" s="969" t="s">
        <v>659</v>
      </c>
      <c r="C68" s="211" t="s">
        <v>660</v>
      </c>
      <c r="D68" s="896"/>
      <c r="E68" s="896"/>
      <c r="F68" s="896"/>
      <c r="G68" s="896"/>
    </row>
    <row r="69" spans="1:7" s="185" customFormat="1" ht="12" customHeight="1" x14ac:dyDescent="0.25">
      <c r="A69" s="210" t="s">
        <v>541</v>
      </c>
      <c r="B69" s="969" t="s">
        <v>661</v>
      </c>
      <c r="C69" s="211" t="s">
        <v>662</v>
      </c>
      <c r="D69" s="896"/>
      <c r="E69" s="896"/>
      <c r="F69" s="896"/>
      <c r="G69" s="896"/>
    </row>
    <row r="70" spans="1:7" s="207" customFormat="1" ht="12" customHeight="1" x14ac:dyDescent="0.25">
      <c r="A70" s="213" t="s">
        <v>663</v>
      </c>
      <c r="B70" s="968" t="s">
        <v>664</v>
      </c>
      <c r="C70" s="205" t="s">
        <v>665</v>
      </c>
      <c r="D70" s="895">
        <f>SUM(D71:D74)</f>
        <v>0</v>
      </c>
      <c r="E70" s="895">
        <f>SUM(E71:E74)</f>
        <v>0</v>
      </c>
      <c r="F70" s="895">
        <f>SUM(F71:F74)</f>
        <v>0</v>
      </c>
      <c r="G70" s="895">
        <f>SUM(G71:G74)</f>
        <v>0</v>
      </c>
    </row>
    <row r="71" spans="1:7" s="185" customFormat="1" ht="12" customHeight="1" x14ac:dyDescent="0.25">
      <c r="A71" s="214" t="s">
        <v>666</v>
      </c>
      <c r="B71" s="969" t="s">
        <v>667</v>
      </c>
      <c r="C71" s="211" t="s">
        <v>668</v>
      </c>
      <c r="D71" s="902"/>
      <c r="E71" s="903"/>
      <c r="F71" s="898"/>
      <c r="G71" s="903"/>
    </row>
    <row r="72" spans="1:7" s="185" customFormat="1" ht="12" customHeight="1" x14ac:dyDescent="0.25">
      <c r="A72" s="210" t="s">
        <v>532</v>
      </c>
      <c r="B72" s="970" t="s">
        <v>669</v>
      </c>
      <c r="C72" s="211" t="s">
        <v>670</v>
      </c>
      <c r="D72" s="898"/>
      <c r="E72" s="898"/>
      <c r="F72" s="898"/>
      <c r="G72" s="898"/>
    </row>
    <row r="73" spans="1:7" s="185" customFormat="1" ht="12" customHeight="1" x14ac:dyDescent="0.25">
      <c r="A73" s="210" t="s">
        <v>535</v>
      </c>
      <c r="B73" s="969" t="s">
        <v>671</v>
      </c>
      <c r="C73" s="211" t="s">
        <v>672</v>
      </c>
      <c r="D73" s="898"/>
      <c r="E73" s="898"/>
      <c r="F73" s="898"/>
      <c r="G73" s="898"/>
    </row>
    <row r="74" spans="1:7" s="185" customFormat="1" ht="12" customHeight="1" x14ac:dyDescent="0.25">
      <c r="A74" s="210" t="s">
        <v>538</v>
      </c>
      <c r="B74" s="969" t="s">
        <v>673</v>
      </c>
      <c r="C74" s="211" t="s">
        <v>674</v>
      </c>
      <c r="D74" s="896"/>
      <c r="E74" s="896"/>
      <c r="F74" s="896"/>
      <c r="G74" s="896"/>
    </row>
    <row r="75" spans="1:7" s="185" customFormat="1" ht="12" customHeight="1" x14ac:dyDescent="0.25">
      <c r="A75" s="219"/>
      <c r="B75" s="973" t="s">
        <v>675</v>
      </c>
      <c r="C75" s="220">
        <v>888</v>
      </c>
      <c r="D75" s="904">
        <f>(SUM(D10:D74))</f>
        <v>0</v>
      </c>
      <c r="E75" s="904">
        <f>(SUM(E10:E74))</f>
        <v>0</v>
      </c>
      <c r="F75" s="904">
        <f>SUM(F10:F74)</f>
        <v>0</v>
      </c>
      <c r="G75" s="904">
        <f>(SUM(G10:G74))</f>
        <v>0</v>
      </c>
    </row>
    <row r="76" spans="1:7" s="185" customFormat="1" ht="12" customHeight="1" x14ac:dyDescent="0.25">
      <c r="A76" s="221"/>
      <c r="B76" s="230"/>
      <c r="D76" s="222"/>
      <c r="E76" s="222"/>
      <c r="F76" s="222"/>
      <c r="G76" s="222"/>
    </row>
    <row r="77" spans="1:7" s="185" customFormat="1" ht="12" customHeight="1" x14ac:dyDescent="0.25">
      <c r="A77" s="221"/>
      <c r="B77" s="230"/>
      <c r="D77" s="222"/>
      <c r="E77" s="222"/>
      <c r="F77" s="222"/>
      <c r="G77" s="222"/>
    </row>
    <row r="78" spans="1:7" s="185" customFormat="1" ht="12" customHeight="1" x14ac:dyDescent="0.25">
      <c r="A78" s="223" t="s">
        <v>508</v>
      </c>
      <c r="B78" s="974" t="s">
        <v>676</v>
      </c>
      <c r="C78" s="223" t="s">
        <v>510</v>
      </c>
      <c r="D78" s="224" t="s">
        <v>677</v>
      </c>
      <c r="E78" s="224" t="s">
        <v>678</v>
      </c>
      <c r="F78" s="225"/>
      <c r="G78" s="225"/>
    </row>
    <row r="79" spans="1:7" s="185" customFormat="1" ht="12" customHeight="1" x14ac:dyDescent="0.25">
      <c r="A79" s="226" t="s">
        <v>513</v>
      </c>
      <c r="B79" s="975"/>
      <c r="C79" s="226" t="s">
        <v>514</v>
      </c>
      <c r="D79" s="227" t="s">
        <v>679</v>
      </c>
      <c r="E79" s="227" t="s">
        <v>679</v>
      </c>
      <c r="F79" s="225"/>
      <c r="G79" s="225"/>
    </row>
    <row r="80" spans="1:7" s="230" customFormat="1" ht="12" customHeight="1" x14ac:dyDescent="0.25">
      <c r="A80" s="228" t="s">
        <v>518</v>
      </c>
      <c r="B80" s="976" t="s">
        <v>519</v>
      </c>
      <c r="C80" s="228" t="s">
        <v>520</v>
      </c>
      <c r="D80" s="229">
        <v>5</v>
      </c>
      <c r="E80" s="229">
        <v>6</v>
      </c>
      <c r="F80" s="225"/>
      <c r="G80" s="225"/>
    </row>
    <row r="81" spans="1:7" s="207" customFormat="1" ht="12" customHeight="1" x14ac:dyDescent="0.25">
      <c r="A81" s="231"/>
      <c r="B81" s="977" t="s">
        <v>680</v>
      </c>
      <c r="C81" s="232" t="s">
        <v>681</v>
      </c>
      <c r="D81" s="895"/>
      <c r="E81" s="895"/>
      <c r="F81" s="233"/>
      <c r="G81" s="233"/>
    </row>
    <row r="82" spans="1:7" s="207" customFormat="1" ht="12" customHeight="1" x14ac:dyDescent="0.25">
      <c r="A82" s="231" t="s">
        <v>523</v>
      </c>
      <c r="B82" s="977" t="s">
        <v>682</v>
      </c>
      <c r="C82" s="232" t="s">
        <v>683</v>
      </c>
      <c r="D82" s="895"/>
      <c r="E82" s="895"/>
      <c r="F82" s="2087"/>
      <c r="G82" s="2087"/>
    </row>
    <row r="83" spans="1:7" s="207" customFormat="1" ht="12" customHeight="1" x14ac:dyDescent="0.25">
      <c r="A83" s="231" t="s">
        <v>526</v>
      </c>
      <c r="B83" s="977" t="s">
        <v>684</v>
      </c>
      <c r="C83" s="232" t="s">
        <v>685</v>
      </c>
      <c r="D83" s="895"/>
      <c r="E83" s="895"/>
      <c r="F83" s="215"/>
      <c r="G83" s="215"/>
    </row>
    <row r="84" spans="1:7" s="185" customFormat="1" ht="12" customHeight="1" x14ac:dyDescent="0.25">
      <c r="A84" s="234" t="s">
        <v>529</v>
      </c>
      <c r="B84" s="978" t="s">
        <v>686</v>
      </c>
      <c r="C84" s="235" t="s">
        <v>687</v>
      </c>
      <c r="D84" s="896"/>
      <c r="E84" s="896"/>
      <c r="F84" s="215"/>
      <c r="G84" s="215"/>
    </row>
    <row r="85" spans="1:7" s="185" customFormat="1" ht="12" customHeight="1" x14ac:dyDescent="0.25">
      <c r="A85" s="234" t="s">
        <v>532</v>
      </c>
      <c r="B85" s="978" t="s">
        <v>688</v>
      </c>
      <c r="C85" s="235" t="s">
        <v>689</v>
      </c>
      <c r="D85" s="896"/>
      <c r="E85" s="896"/>
      <c r="F85" s="225"/>
      <c r="G85" s="206"/>
    </row>
    <row r="86" spans="1:7" s="185" customFormat="1" ht="12" customHeight="1" x14ac:dyDescent="0.25">
      <c r="A86" s="234" t="s">
        <v>535</v>
      </c>
      <c r="B86" s="978" t="s">
        <v>690</v>
      </c>
      <c r="C86" s="235" t="s">
        <v>691</v>
      </c>
      <c r="D86" s="896"/>
      <c r="E86" s="896"/>
      <c r="F86" s="225"/>
      <c r="G86" s="206"/>
    </row>
    <row r="87" spans="1:7" s="185" customFormat="1" ht="12" customHeight="1" x14ac:dyDescent="0.25">
      <c r="A87" s="210" t="s">
        <v>538</v>
      </c>
      <c r="B87" s="969" t="s">
        <v>692</v>
      </c>
      <c r="C87" s="211" t="s">
        <v>693</v>
      </c>
      <c r="D87" s="905"/>
      <c r="E87" s="896"/>
      <c r="F87" s="225"/>
      <c r="G87" s="216"/>
    </row>
    <row r="88" spans="1:7" s="207" customFormat="1" ht="12" customHeight="1" x14ac:dyDescent="0.25">
      <c r="A88" s="231" t="s">
        <v>550</v>
      </c>
      <c r="B88" s="977" t="s">
        <v>694</v>
      </c>
      <c r="C88" s="232" t="s">
        <v>695</v>
      </c>
      <c r="D88" s="895"/>
      <c r="E88" s="895"/>
      <c r="F88" s="233"/>
      <c r="G88" s="206"/>
    </row>
    <row r="89" spans="1:7" s="185" customFormat="1" ht="12" customHeight="1" x14ac:dyDescent="0.25">
      <c r="A89" s="234" t="s">
        <v>553</v>
      </c>
      <c r="B89" s="978" t="s">
        <v>696</v>
      </c>
      <c r="C89" s="235" t="s">
        <v>697</v>
      </c>
      <c r="D89" s="896"/>
      <c r="E89" s="896"/>
      <c r="F89" s="225"/>
      <c r="G89" s="206"/>
    </row>
    <row r="90" spans="1:7" s="185" customFormat="1" ht="12" customHeight="1" x14ac:dyDescent="0.25">
      <c r="A90" s="234" t="s">
        <v>532</v>
      </c>
      <c r="B90" s="978" t="s">
        <v>698</v>
      </c>
      <c r="C90" s="235" t="s">
        <v>699</v>
      </c>
      <c r="D90" s="896"/>
      <c r="E90" s="896"/>
      <c r="F90" s="225"/>
      <c r="G90" s="206"/>
    </row>
    <row r="91" spans="1:7" s="185" customFormat="1" ht="12" customHeight="1" x14ac:dyDescent="0.25">
      <c r="A91" s="234" t="s">
        <v>535</v>
      </c>
      <c r="B91" s="978" t="s">
        <v>700</v>
      </c>
      <c r="C91" s="235" t="s">
        <v>701</v>
      </c>
      <c r="D91" s="896"/>
      <c r="E91" s="896"/>
      <c r="F91" s="225"/>
      <c r="G91" s="206"/>
    </row>
    <row r="92" spans="1:7" s="185" customFormat="1" ht="12" customHeight="1" x14ac:dyDescent="0.25">
      <c r="A92" s="234" t="s">
        <v>538</v>
      </c>
      <c r="B92" s="978" t="s">
        <v>702</v>
      </c>
      <c r="C92" s="235" t="s">
        <v>703</v>
      </c>
      <c r="D92" s="896"/>
      <c r="E92" s="896"/>
      <c r="F92" s="225"/>
      <c r="G92" s="206"/>
    </row>
    <row r="93" spans="1:7" s="185" customFormat="1" ht="12" customHeight="1" x14ac:dyDescent="0.25">
      <c r="A93" s="234" t="s">
        <v>541</v>
      </c>
      <c r="B93" s="978" t="s">
        <v>704</v>
      </c>
      <c r="C93" s="235" t="s">
        <v>705</v>
      </c>
      <c r="D93" s="896"/>
      <c r="E93" s="896"/>
      <c r="F93" s="225"/>
      <c r="G93" s="206"/>
    </row>
    <row r="94" spans="1:7" s="185" customFormat="1" ht="12" customHeight="1" x14ac:dyDescent="0.25">
      <c r="A94" s="234" t="s">
        <v>544</v>
      </c>
      <c r="B94" s="978" t="s">
        <v>706</v>
      </c>
      <c r="C94" s="235" t="s">
        <v>707</v>
      </c>
      <c r="D94" s="896"/>
      <c r="E94" s="896"/>
      <c r="F94" s="225"/>
      <c r="G94" s="206"/>
    </row>
    <row r="95" spans="1:7" s="207" customFormat="1" ht="12" customHeight="1" x14ac:dyDescent="0.25">
      <c r="A95" s="231" t="s">
        <v>574</v>
      </c>
      <c r="B95" s="977" t="s">
        <v>708</v>
      </c>
      <c r="C95" s="232" t="s">
        <v>709</v>
      </c>
      <c r="D95" s="895"/>
      <c r="E95" s="895"/>
      <c r="F95" s="233"/>
      <c r="G95" s="206"/>
    </row>
    <row r="96" spans="1:7" s="185" customFormat="1" ht="12" customHeight="1" x14ac:dyDescent="0.25">
      <c r="A96" s="234" t="s">
        <v>577</v>
      </c>
      <c r="B96" s="978" t="s">
        <v>710</v>
      </c>
      <c r="C96" s="235" t="s">
        <v>711</v>
      </c>
      <c r="D96" s="896"/>
      <c r="E96" s="896"/>
      <c r="F96" s="225"/>
      <c r="G96" s="206"/>
    </row>
    <row r="97" spans="1:7" s="185" customFormat="1" ht="12" customHeight="1" x14ac:dyDescent="0.25">
      <c r="A97" s="234" t="s">
        <v>532</v>
      </c>
      <c r="B97" s="978" t="s">
        <v>712</v>
      </c>
      <c r="C97" s="235" t="s">
        <v>713</v>
      </c>
      <c r="D97" s="896"/>
      <c r="E97" s="896"/>
      <c r="F97" s="225"/>
      <c r="G97" s="206"/>
    </row>
    <row r="98" spans="1:7" s="185" customFormat="1" ht="12" customHeight="1" x14ac:dyDescent="0.25">
      <c r="A98" s="234" t="s">
        <v>535</v>
      </c>
      <c r="B98" s="978" t="s">
        <v>714</v>
      </c>
      <c r="C98" s="235" t="s">
        <v>715</v>
      </c>
      <c r="D98" s="896"/>
      <c r="E98" s="896"/>
      <c r="F98" s="225"/>
      <c r="G98" s="206"/>
    </row>
    <row r="99" spans="1:7" s="207" customFormat="1" ht="12" customHeight="1" x14ac:dyDescent="0.25">
      <c r="A99" s="231" t="s">
        <v>716</v>
      </c>
      <c r="B99" s="977" t="s">
        <v>717</v>
      </c>
      <c r="C99" s="232" t="s">
        <v>718</v>
      </c>
      <c r="D99" s="895"/>
      <c r="E99" s="895"/>
      <c r="F99" s="233"/>
      <c r="G99" s="206"/>
    </row>
    <row r="100" spans="1:7" s="185" customFormat="1" ht="12" customHeight="1" x14ac:dyDescent="0.25">
      <c r="A100" s="234" t="s">
        <v>719</v>
      </c>
      <c r="B100" s="978" t="s">
        <v>720</v>
      </c>
      <c r="C100" s="235" t="s">
        <v>721</v>
      </c>
      <c r="D100" s="896"/>
      <c r="E100" s="896"/>
      <c r="F100" s="225"/>
      <c r="G100" s="206"/>
    </row>
    <row r="101" spans="1:7" s="185" customFormat="1" ht="12" customHeight="1" x14ac:dyDescent="0.25">
      <c r="A101" s="234" t="s">
        <v>532</v>
      </c>
      <c r="B101" s="978" t="s">
        <v>722</v>
      </c>
      <c r="C101" s="235" t="s">
        <v>723</v>
      </c>
      <c r="D101" s="896"/>
      <c r="E101" s="896"/>
      <c r="F101" s="225"/>
      <c r="G101" s="206"/>
    </row>
    <row r="102" spans="1:7" s="238" customFormat="1" x14ac:dyDescent="0.25">
      <c r="A102" s="236" t="s">
        <v>724</v>
      </c>
      <c r="B102" s="979" t="s">
        <v>725</v>
      </c>
      <c r="C102" s="237" t="s">
        <v>726</v>
      </c>
      <c r="D102" s="906"/>
      <c r="E102" s="906"/>
      <c r="F102" s="233"/>
    </row>
    <row r="103" spans="1:7" s="207" customFormat="1" ht="12" customHeight="1" x14ac:dyDescent="0.25">
      <c r="A103" s="231" t="s">
        <v>594</v>
      </c>
      <c r="B103" s="977" t="s">
        <v>727</v>
      </c>
      <c r="C103" s="232" t="s">
        <v>728</v>
      </c>
      <c r="D103" s="895"/>
      <c r="E103" s="895"/>
      <c r="F103" s="239"/>
      <c r="G103" s="206"/>
    </row>
    <row r="104" spans="1:7" s="207" customFormat="1" ht="12" customHeight="1" x14ac:dyDescent="0.25">
      <c r="A104" s="231" t="s">
        <v>597</v>
      </c>
      <c r="B104" s="977" t="s">
        <v>729</v>
      </c>
      <c r="C104" s="232" t="s">
        <v>730</v>
      </c>
      <c r="D104" s="895"/>
      <c r="E104" s="895"/>
      <c r="F104" s="2086"/>
      <c r="G104" s="2086"/>
    </row>
    <row r="105" spans="1:7" s="185" customFormat="1" ht="12" customHeight="1" x14ac:dyDescent="0.25">
      <c r="A105" s="234" t="s">
        <v>600</v>
      </c>
      <c r="B105" s="978" t="s">
        <v>731</v>
      </c>
      <c r="C105" s="235" t="s">
        <v>732</v>
      </c>
      <c r="D105" s="896"/>
      <c r="E105" s="896"/>
      <c r="F105" s="215"/>
      <c r="G105" s="215"/>
    </row>
    <row r="106" spans="1:7" s="185" customFormat="1" ht="12" customHeight="1" x14ac:dyDescent="0.25">
      <c r="A106" s="234" t="s">
        <v>532</v>
      </c>
      <c r="B106" s="978" t="s">
        <v>733</v>
      </c>
      <c r="C106" s="235" t="s">
        <v>734</v>
      </c>
      <c r="D106" s="896"/>
      <c r="E106" s="896"/>
      <c r="F106" s="215"/>
      <c r="G106" s="215"/>
    </row>
    <row r="107" spans="1:7" s="185" customFormat="1" ht="12" customHeight="1" x14ac:dyDescent="0.25">
      <c r="A107" s="234" t="s">
        <v>535</v>
      </c>
      <c r="B107" s="978" t="s">
        <v>735</v>
      </c>
      <c r="C107" s="235" t="s">
        <v>736</v>
      </c>
      <c r="D107" s="896"/>
      <c r="E107" s="896"/>
      <c r="F107" s="215"/>
      <c r="G107" s="215"/>
    </row>
    <row r="108" spans="1:7" s="185" customFormat="1" ht="12" customHeight="1" x14ac:dyDescent="0.25">
      <c r="A108" s="234" t="s">
        <v>538</v>
      </c>
      <c r="B108" s="978" t="s">
        <v>737</v>
      </c>
      <c r="C108" s="235" t="s">
        <v>738</v>
      </c>
      <c r="D108" s="896"/>
      <c r="E108" s="896"/>
      <c r="F108" s="225"/>
      <c r="G108" s="206"/>
    </row>
    <row r="109" spans="1:7" s="207" customFormat="1" ht="12" customHeight="1" x14ac:dyDescent="0.25">
      <c r="A109" s="231" t="s">
        <v>613</v>
      </c>
      <c r="B109" s="977" t="s">
        <v>739</v>
      </c>
      <c r="C109" s="232" t="s">
        <v>740</v>
      </c>
      <c r="D109" s="895"/>
      <c r="E109" s="895"/>
      <c r="F109" s="2086"/>
      <c r="G109" s="2086"/>
    </row>
    <row r="110" spans="1:7" s="185" customFormat="1" ht="12" customHeight="1" x14ac:dyDescent="0.25">
      <c r="A110" s="240" t="s">
        <v>616</v>
      </c>
      <c r="B110" s="980" t="s">
        <v>741</v>
      </c>
      <c r="C110" s="241" t="s">
        <v>742</v>
      </c>
      <c r="D110" s="898"/>
      <c r="E110" s="900"/>
      <c r="F110" s="215"/>
      <c r="G110" s="215"/>
    </row>
    <row r="111" spans="1:7" s="185" customFormat="1" ht="12" customHeight="1" x14ac:dyDescent="0.25">
      <c r="A111" s="240" t="s">
        <v>532</v>
      </c>
      <c r="B111" s="980" t="s">
        <v>619</v>
      </c>
      <c r="C111" s="241" t="s">
        <v>743</v>
      </c>
      <c r="D111" s="898"/>
      <c r="E111" s="900"/>
      <c r="F111" s="215"/>
      <c r="G111" s="215"/>
    </row>
    <row r="112" spans="1:7" s="185" customFormat="1" ht="12" customHeight="1" x14ac:dyDescent="0.25">
      <c r="A112" s="240" t="s">
        <v>535</v>
      </c>
      <c r="B112" s="980" t="s">
        <v>744</v>
      </c>
      <c r="C112" s="241" t="s">
        <v>745</v>
      </c>
      <c r="D112" s="898"/>
      <c r="E112" s="900"/>
      <c r="F112" s="215"/>
      <c r="G112" s="215"/>
    </row>
    <row r="113" spans="1:7" s="185" customFormat="1" ht="12" customHeight="1" x14ac:dyDescent="0.25">
      <c r="A113" s="240" t="s">
        <v>538</v>
      </c>
      <c r="B113" s="980" t="s">
        <v>746</v>
      </c>
      <c r="C113" s="241" t="s">
        <v>747</v>
      </c>
      <c r="D113" s="898"/>
      <c r="E113" s="900"/>
      <c r="F113" s="225"/>
      <c r="G113" s="206"/>
    </row>
    <row r="114" spans="1:7" s="185" customFormat="1" ht="12" customHeight="1" x14ac:dyDescent="0.25">
      <c r="A114" s="240" t="s">
        <v>541</v>
      </c>
      <c r="B114" s="980" t="s">
        <v>748</v>
      </c>
      <c r="C114" s="241" t="s">
        <v>749</v>
      </c>
      <c r="D114" s="898"/>
      <c r="E114" s="900"/>
      <c r="F114" s="225"/>
      <c r="G114" s="206"/>
    </row>
    <row r="115" spans="1:7" s="185" customFormat="1" ht="12" customHeight="1" x14ac:dyDescent="0.25">
      <c r="A115" s="240" t="s">
        <v>544</v>
      </c>
      <c r="B115" s="980" t="s">
        <v>750</v>
      </c>
      <c r="C115" s="241" t="s">
        <v>751</v>
      </c>
      <c r="D115" s="898"/>
      <c r="E115" s="900"/>
      <c r="F115" s="225"/>
      <c r="G115" s="206"/>
    </row>
    <row r="116" spans="1:7" s="185" customFormat="1" ht="12" customHeight="1" x14ac:dyDescent="0.25">
      <c r="A116" s="240" t="s">
        <v>547</v>
      </c>
      <c r="B116" s="980" t="s">
        <v>752</v>
      </c>
      <c r="C116" s="241" t="s">
        <v>753</v>
      </c>
      <c r="D116" s="900"/>
      <c r="E116" s="900"/>
      <c r="F116" s="225"/>
      <c r="G116" s="206"/>
    </row>
    <row r="117" spans="1:7" s="185" customFormat="1" ht="12" customHeight="1" x14ac:dyDescent="0.25">
      <c r="A117" s="240" t="s">
        <v>568</v>
      </c>
      <c r="B117" s="980" t="s">
        <v>754</v>
      </c>
      <c r="C117" s="241" t="s">
        <v>755</v>
      </c>
      <c r="D117" s="900"/>
      <c r="E117" s="900"/>
      <c r="F117" s="225"/>
      <c r="G117" s="206"/>
    </row>
    <row r="118" spans="1:7" s="185" customFormat="1" ht="12" customHeight="1" x14ac:dyDescent="0.25">
      <c r="A118" s="240" t="s">
        <v>571</v>
      </c>
      <c r="B118" s="980" t="s">
        <v>756</v>
      </c>
      <c r="C118" s="241" t="s">
        <v>757</v>
      </c>
      <c r="D118" s="900"/>
      <c r="E118" s="900"/>
      <c r="F118" s="225"/>
      <c r="G118" s="206"/>
    </row>
    <row r="119" spans="1:7" s="185" customFormat="1" ht="12" customHeight="1" x14ac:dyDescent="0.25">
      <c r="A119" s="240" t="s">
        <v>758</v>
      </c>
      <c r="B119" s="980" t="s">
        <v>759</v>
      </c>
      <c r="C119" s="241" t="s">
        <v>760</v>
      </c>
      <c r="D119" s="900"/>
      <c r="E119" s="900"/>
      <c r="F119" s="225"/>
      <c r="G119" s="206"/>
    </row>
    <row r="120" spans="1:7" s="185" customFormat="1" ht="12" customHeight="1" x14ac:dyDescent="0.25">
      <c r="A120" s="240" t="s">
        <v>761</v>
      </c>
      <c r="B120" s="981" t="s">
        <v>762</v>
      </c>
      <c r="C120" s="241" t="s">
        <v>763</v>
      </c>
      <c r="D120" s="900"/>
      <c r="E120" s="900"/>
      <c r="F120" s="225"/>
      <c r="G120" s="206"/>
    </row>
    <row r="121" spans="1:7" s="207" customFormat="1" ht="12" customHeight="1" x14ac:dyDescent="0.25">
      <c r="A121" s="231" t="s">
        <v>631</v>
      </c>
      <c r="B121" s="977" t="s">
        <v>764</v>
      </c>
      <c r="C121" s="232" t="s">
        <v>765</v>
      </c>
      <c r="D121" s="895"/>
      <c r="E121" s="895"/>
      <c r="F121" s="2086"/>
      <c r="G121" s="2086"/>
    </row>
    <row r="122" spans="1:7" s="185" customFormat="1" ht="12" customHeight="1" x14ac:dyDescent="0.25">
      <c r="A122" s="234" t="s">
        <v>634</v>
      </c>
      <c r="B122" s="978" t="s">
        <v>766</v>
      </c>
      <c r="C122" s="235" t="s">
        <v>767</v>
      </c>
      <c r="D122" s="898"/>
      <c r="E122" s="900"/>
      <c r="F122" s="215"/>
      <c r="G122" s="215"/>
    </row>
    <row r="123" spans="1:7" s="185" customFormat="1" ht="12" customHeight="1" x14ac:dyDescent="0.25">
      <c r="A123" s="240" t="s">
        <v>532</v>
      </c>
      <c r="B123" s="980" t="s">
        <v>619</v>
      </c>
      <c r="C123" s="241" t="s">
        <v>768</v>
      </c>
      <c r="D123" s="898"/>
      <c r="E123" s="900"/>
      <c r="F123" s="215"/>
      <c r="G123" s="215"/>
    </row>
    <row r="124" spans="1:7" s="185" customFormat="1" ht="12" customHeight="1" x14ac:dyDescent="0.25">
      <c r="A124" s="234" t="s">
        <v>535</v>
      </c>
      <c r="B124" s="978" t="s">
        <v>769</v>
      </c>
      <c r="C124" s="235" t="s">
        <v>770</v>
      </c>
      <c r="D124" s="898"/>
      <c r="E124" s="900"/>
      <c r="F124" s="215"/>
      <c r="G124" s="215"/>
    </row>
    <row r="125" spans="1:7" s="185" customFormat="1" ht="12" customHeight="1" x14ac:dyDescent="0.25">
      <c r="A125" s="234" t="s">
        <v>538</v>
      </c>
      <c r="B125" s="978" t="s">
        <v>771</v>
      </c>
      <c r="C125" s="235" t="s">
        <v>772</v>
      </c>
      <c r="D125" s="898"/>
      <c r="E125" s="900"/>
      <c r="F125" s="215"/>
      <c r="G125" s="215"/>
    </row>
    <row r="126" spans="1:7" s="185" customFormat="1" ht="12" customHeight="1" x14ac:dyDescent="0.25">
      <c r="A126" s="234" t="s">
        <v>541</v>
      </c>
      <c r="B126" s="978" t="s">
        <v>773</v>
      </c>
      <c r="C126" s="235" t="s">
        <v>774</v>
      </c>
      <c r="D126" s="898"/>
      <c r="E126" s="900"/>
      <c r="F126" s="2087"/>
      <c r="G126" s="2087"/>
    </row>
    <row r="127" spans="1:7" s="185" customFormat="1" ht="12" customHeight="1" x14ac:dyDescent="0.25">
      <c r="A127" s="234" t="s">
        <v>544</v>
      </c>
      <c r="B127" s="978" t="s">
        <v>775</v>
      </c>
      <c r="C127" s="235" t="s">
        <v>776</v>
      </c>
      <c r="D127" s="898"/>
      <c r="E127" s="900"/>
      <c r="F127" s="2087"/>
      <c r="G127" s="2087"/>
    </row>
    <row r="128" spans="1:7" s="185" customFormat="1" ht="12" customHeight="1" x14ac:dyDescent="0.25">
      <c r="A128" s="234" t="s">
        <v>547</v>
      </c>
      <c r="B128" s="978" t="s">
        <v>777</v>
      </c>
      <c r="C128" s="235" t="s">
        <v>778</v>
      </c>
      <c r="D128" s="900"/>
      <c r="E128" s="900"/>
      <c r="F128" s="2087"/>
      <c r="G128" s="2087"/>
    </row>
    <row r="129" spans="1:7" s="185" customFormat="1" ht="12" customHeight="1" x14ac:dyDescent="0.25">
      <c r="A129" s="234" t="s">
        <v>568</v>
      </c>
      <c r="B129" s="978" t="s">
        <v>779</v>
      </c>
      <c r="C129" s="235" t="s">
        <v>780</v>
      </c>
      <c r="D129" s="900"/>
      <c r="E129" s="900"/>
      <c r="F129" s="225"/>
      <c r="G129" s="206"/>
    </row>
    <row r="130" spans="1:7" s="185" customFormat="1" ht="12" customHeight="1" x14ac:dyDescent="0.25">
      <c r="A130" s="234" t="s">
        <v>571</v>
      </c>
      <c r="B130" s="978" t="s">
        <v>781</v>
      </c>
      <c r="C130" s="235" t="s">
        <v>782</v>
      </c>
      <c r="D130" s="900"/>
      <c r="E130" s="900"/>
      <c r="F130" s="225"/>
      <c r="G130" s="206"/>
    </row>
    <row r="131" spans="1:7" s="185" customFormat="1" ht="12" customHeight="1" x14ac:dyDescent="0.25">
      <c r="A131" s="234" t="s">
        <v>758</v>
      </c>
      <c r="B131" s="982" t="s">
        <v>783</v>
      </c>
      <c r="C131" s="235" t="s">
        <v>784</v>
      </c>
      <c r="D131" s="900"/>
      <c r="E131" s="900"/>
      <c r="F131" s="225"/>
      <c r="G131" s="206"/>
    </row>
    <row r="132" spans="1:7" s="185" customFormat="1" ht="12" customHeight="1" x14ac:dyDescent="0.25">
      <c r="A132" s="242" t="s">
        <v>649</v>
      </c>
      <c r="B132" s="983" t="s">
        <v>785</v>
      </c>
      <c r="C132" s="243" t="s">
        <v>786</v>
      </c>
      <c r="D132" s="907"/>
      <c r="E132" s="907"/>
      <c r="F132" s="2086"/>
      <c r="G132" s="2086"/>
    </row>
    <row r="133" spans="1:7" s="207" customFormat="1" ht="12" customHeight="1" x14ac:dyDescent="0.25">
      <c r="A133" s="231" t="s">
        <v>787</v>
      </c>
      <c r="B133" s="977" t="s">
        <v>788</v>
      </c>
      <c r="C133" s="232" t="s">
        <v>789</v>
      </c>
      <c r="D133" s="895"/>
      <c r="E133" s="895"/>
      <c r="F133" s="2086"/>
      <c r="G133" s="2086"/>
    </row>
    <row r="134" spans="1:7" s="185" customFormat="1" ht="12" customHeight="1" x14ac:dyDescent="0.25">
      <c r="A134" s="234" t="s">
        <v>790</v>
      </c>
      <c r="B134" s="978" t="s">
        <v>791</v>
      </c>
      <c r="C134" s="235" t="s">
        <v>792</v>
      </c>
      <c r="D134" s="900"/>
      <c r="E134" s="900"/>
      <c r="F134" s="215"/>
      <c r="G134" s="215"/>
    </row>
    <row r="135" spans="1:7" s="185" customFormat="1" ht="12" customHeight="1" x14ac:dyDescent="0.25">
      <c r="A135" s="234" t="s">
        <v>532</v>
      </c>
      <c r="B135" s="978" t="s">
        <v>793</v>
      </c>
      <c r="C135" s="235" t="s">
        <v>794</v>
      </c>
      <c r="D135" s="900"/>
      <c r="E135" s="900"/>
      <c r="F135" s="215"/>
      <c r="G135" s="215"/>
    </row>
    <row r="136" spans="1:7" s="207" customFormat="1" ht="12" customHeight="1" x14ac:dyDescent="0.25">
      <c r="A136" s="231" t="s">
        <v>663</v>
      </c>
      <c r="B136" s="977" t="s">
        <v>795</v>
      </c>
      <c r="C136" s="232" t="s">
        <v>796</v>
      </c>
      <c r="D136" s="895"/>
      <c r="E136" s="895"/>
      <c r="F136" s="2086"/>
      <c r="G136" s="2086"/>
    </row>
    <row r="137" spans="1:7" s="185" customFormat="1" ht="12" customHeight="1" x14ac:dyDescent="0.25">
      <c r="A137" s="234" t="s">
        <v>666</v>
      </c>
      <c r="B137" s="978" t="s">
        <v>797</v>
      </c>
      <c r="C137" s="235" t="s">
        <v>798</v>
      </c>
      <c r="D137" s="896"/>
      <c r="E137" s="896"/>
      <c r="F137" s="215"/>
      <c r="G137" s="215"/>
    </row>
    <row r="138" spans="1:7" s="185" customFormat="1" ht="12" customHeight="1" x14ac:dyDescent="0.25">
      <c r="A138" s="234" t="s">
        <v>532</v>
      </c>
      <c r="B138" s="978" t="s">
        <v>799</v>
      </c>
      <c r="C138" s="235" t="s">
        <v>800</v>
      </c>
      <c r="D138" s="898"/>
      <c r="E138" s="898"/>
      <c r="F138" s="215"/>
      <c r="G138" s="215"/>
    </row>
    <row r="139" spans="1:7" s="185" customFormat="1" ht="12" customHeight="1" x14ac:dyDescent="0.25">
      <c r="A139" s="234" t="s">
        <v>535</v>
      </c>
      <c r="B139" s="978" t="s">
        <v>801</v>
      </c>
      <c r="C139" s="235" t="s">
        <v>802</v>
      </c>
      <c r="D139" s="898"/>
      <c r="E139" s="898"/>
      <c r="F139" s="2087"/>
      <c r="G139" s="2087"/>
    </row>
    <row r="140" spans="1:7" s="185" customFormat="1" ht="12" customHeight="1" x14ac:dyDescent="0.25">
      <c r="A140" s="234" t="s">
        <v>538</v>
      </c>
      <c r="B140" s="978" t="s">
        <v>803</v>
      </c>
      <c r="C140" s="235" t="s">
        <v>804</v>
      </c>
      <c r="D140" s="896"/>
      <c r="E140" s="896"/>
      <c r="F140" s="225"/>
      <c r="G140" s="206"/>
    </row>
    <row r="141" spans="1:7" ht="12" customHeight="1" x14ac:dyDescent="0.2">
      <c r="A141" s="244"/>
      <c r="B141" s="984" t="s">
        <v>805</v>
      </c>
      <c r="C141" s="245" t="s">
        <v>806</v>
      </c>
      <c r="D141" s="904"/>
      <c r="E141" s="904"/>
      <c r="F141" s="225"/>
      <c r="G141" s="206"/>
    </row>
    <row r="142" spans="1:7" ht="15" customHeight="1" x14ac:dyDescent="0.2">
      <c r="A142" s="246"/>
      <c r="B142" s="985"/>
      <c r="C142" s="247"/>
      <c r="D142" s="248"/>
      <c r="E142" s="248"/>
    </row>
    <row r="143" spans="1:7" ht="15" customHeight="1" x14ac:dyDescent="0.2">
      <c r="A143" s="246"/>
      <c r="B143" s="985"/>
      <c r="C143" s="247"/>
      <c r="D143" s="248"/>
      <c r="E143" s="248"/>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topLeftCell="A25" zoomScaleNormal="100" workbookViewId="0">
      <selection activeCell="B53" sqref="B53"/>
    </sheetView>
  </sheetViews>
  <sheetFormatPr defaultRowHeight="11.25" x14ac:dyDescent="0.2"/>
  <cols>
    <col min="1" max="1" width="5.7109375" style="178" customWidth="1"/>
    <col min="2" max="2" width="65" style="178" customWidth="1"/>
    <col min="3" max="3" width="9.28515625" style="199" customWidth="1"/>
    <col min="4" max="4" width="15.5703125" style="290" customWidth="1"/>
    <col min="5" max="5" width="14.5703125" style="178" customWidth="1"/>
    <col min="6" max="16384" width="9.140625" style="178"/>
  </cols>
  <sheetData>
    <row r="1" spans="1:5" ht="12" customHeight="1" x14ac:dyDescent="0.2">
      <c r="A1" s="180" t="s">
        <v>497</v>
      </c>
      <c r="B1" s="249">
        <v>0</v>
      </c>
      <c r="C1" s="250"/>
      <c r="D1" s="251"/>
      <c r="E1" s="252"/>
    </row>
    <row r="2" spans="1:5" s="185" customFormat="1" ht="12" customHeight="1" x14ac:dyDescent="0.2">
      <c r="A2" s="180" t="s">
        <v>500</v>
      </c>
      <c r="B2" s="253" t="s">
        <v>807</v>
      </c>
      <c r="C2" s="250"/>
      <c r="D2" s="251"/>
      <c r="E2" s="252"/>
    </row>
    <row r="3" spans="1:5" ht="11.25" customHeight="1" x14ac:dyDescent="0.2">
      <c r="B3" s="384" t="s">
        <v>807</v>
      </c>
      <c r="C3" s="178"/>
      <c r="D3" s="178"/>
    </row>
    <row r="4" spans="1:5" ht="11.25" customHeight="1" x14ac:dyDescent="0.2">
      <c r="A4" s="188"/>
      <c r="B4" s="189"/>
      <c r="C4" s="189"/>
      <c r="D4" s="254"/>
      <c r="E4" s="255"/>
    </row>
    <row r="5" spans="1:5" ht="12" customHeight="1" x14ac:dyDescent="0.2">
      <c r="B5" s="256" t="s">
        <v>808</v>
      </c>
      <c r="C5" s="195"/>
      <c r="D5" s="257"/>
      <c r="E5" s="258"/>
    </row>
    <row r="6" spans="1:5" s="199" customFormat="1" ht="12" customHeight="1" x14ac:dyDescent="0.2">
      <c r="A6" s="259" t="s">
        <v>508</v>
      </c>
      <c r="B6" s="260" t="s">
        <v>809</v>
      </c>
      <c r="C6" s="259" t="s">
        <v>510</v>
      </c>
      <c r="D6" s="261" t="s">
        <v>810</v>
      </c>
      <c r="E6" s="262"/>
    </row>
    <row r="7" spans="1:5" s="202" customFormat="1" ht="12" customHeight="1" x14ac:dyDescent="0.25">
      <c r="A7" s="263" t="s">
        <v>513</v>
      </c>
      <c r="B7" s="264"/>
      <c r="C7" s="263" t="s">
        <v>514</v>
      </c>
      <c r="D7" s="265" t="s">
        <v>811</v>
      </c>
      <c r="E7" s="266" t="s">
        <v>812</v>
      </c>
    </row>
    <row r="8" spans="1:5" s="199" customFormat="1" ht="12" customHeight="1" x14ac:dyDescent="0.2">
      <c r="A8" s="267" t="s">
        <v>518</v>
      </c>
      <c r="B8" s="268" t="s">
        <v>519</v>
      </c>
      <c r="C8" s="267" t="s">
        <v>520</v>
      </c>
      <c r="D8" s="269">
        <v>1</v>
      </c>
      <c r="E8" s="267">
        <v>2</v>
      </c>
    </row>
    <row r="9" spans="1:5" s="185" customFormat="1" ht="12" customHeight="1" x14ac:dyDescent="0.25">
      <c r="A9" s="270" t="s">
        <v>813</v>
      </c>
      <c r="B9" s="271" t="s">
        <v>1415</v>
      </c>
      <c r="C9" s="272" t="s">
        <v>814</v>
      </c>
      <c r="D9" s="908"/>
      <c r="E9" s="909"/>
    </row>
    <row r="10" spans="1:5" s="185" customFormat="1" ht="12" customHeight="1" x14ac:dyDescent="0.2">
      <c r="A10" s="270" t="s">
        <v>815</v>
      </c>
      <c r="B10" s="271" t="s">
        <v>816</v>
      </c>
      <c r="C10" s="272" t="s">
        <v>817</v>
      </c>
      <c r="D10" s="910"/>
      <c r="E10" s="911"/>
    </row>
    <row r="11" spans="1:5" s="275" customFormat="1" ht="12" customHeight="1" x14ac:dyDescent="0.25">
      <c r="A11" s="273" t="s">
        <v>818</v>
      </c>
      <c r="B11" s="273" t="s">
        <v>819</v>
      </c>
      <c r="C11" s="274" t="s">
        <v>820</v>
      </c>
      <c r="D11" s="912">
        <f>D9-D10</f>
        <v>0</v>
      </c>
      <c r="E11" s="912">
        <f>E9-E10</f>
        <v>0</v>
      </c>
    </row>
    <row r="12" spans="1:5" s="207" customFormat="1" ht="12" customHeight="1" x14ac:dyDescent="0.25">
      <c r="A12" s="276" t="s">
        <v>821</v>
      </c>
      <c r="B12" s="276" t="s">
        <v>822</v>
      </c>
      <c r="C12" s="277" t="s">
        <v>823</v>
      </c>
      <c r="D12" s="913">
        <f>SUM(D13:D15)</f>
        <v>0</v>
      </c>
      <c r="E12" s="913">
        <f>SUM(E13:E15)</f>
        <v>0</v>
      </c>
    </row>
    <row r="13" spans="1:5" s="185" customFormat="1" ht="12" customHeight="1" x14ac:dyDescent="0.25">
      <c r="A13" s="270" t="s">
        <v>824</v>
      </c>
      <c r="B13" s="271" t="s">
        <v>825</v>
      </c>
      <c r="C13" s="272" t="s">
        <v>826</v>
      </c>
      <c r="D13" s="908"/>
      <c r="E13" s="909"/>
    </row>
    <row r="14" spans="1:5" s="185" customFormat="1" ht="12" customHeight="1" x14ac:dyDescent="0.25">
      <c r="A14" s="270" t="s">
        <v>532</v>
      </c>
      <c r="B14" s="271" t="s">
        <v>827</v>
      </c>
      <c r="C14" s="272" t="s">
        <v>828</v>
      </c>
      <c r="D14" s="908"/>
      <c r="E14" s="909"/>
    </row>
    <row r="15" spans="1:5" s="185" customFormat="1" ht="12" customHeight="1" x14ac:dyDescent="0.25">
      <c r="A15" s="270" t="s">
        <v>535</v>
      </c>
      <c r="B15" s="271" t="s">
        <v>829</v>
      </c>
      <c r="C15" s="272" t="s">
        <v>830</v>
      </c>
      <c r="D15" s="908"/>
      <c r="E15" s="909"/>
    </row>
    <row r="16" spans="1:5" s="185" customFormat="1" ht="12" customHeight="1" x14ac:dyDescent="0.25">
      <c r="A16" s="278" t="s">
        <v>594</v>
      </c>
      <c r="B16" s="279" t="s">
        <v>831</v>
      </c>
      <c r="C16" s="280" t="s">
        <v>832</v>
      </c>
      <c r="D16" s="914">
        <f>SUM(D17:D18)</f>
        <v>0</v>
      </c>
      <c r="E16" s="914">
        <f>SUM(E17:E18)</f>
        <v>0</v>
      </c>
    </row>
    <row r="17" spans="1:5" s="185" customFormat="1" ht="12" customHeight="1" x14ac:dyDescent="0.25">
      <c r="A17" s="270" t="s">
        <v>833</v>
      </c>
      <c r="B17" s="271" t="s">
        <v>834</v>
      </c>
      <c r="C17" s="272" t="s">
        <v>835</v>
      </c>
      <c r="D17" s="908"/>
      <c r="E17" s="909"/>
    </row>
    <row r="18" spans="1:5" s="185" customFormat="1" ht="12" customHeight="1" x14ac:dyDescent="0.25">
      <c r="A18" s="270" t="s">
        <v>836</v>
      </c>
      <c r="B18" s="271" t="s">
        <v>837</v>
      </c>
      <c r="C18" s="272" t="s">
        <v>838</v>
      </c>
      <c r="D18" s="910"/>
      <c r="E18" s="909"/>
    </row>
    <row r="19" spans="1:5" s="275" customFormat="1" ht="12" customHeight="1" x14ac:dyDescent="0.25">
      <c r="A19" s="273" t="s">
        <v>818</v>
      </c>
      <c r="B19" s="273" t="s">
        <v>839</v>
      </c>
      <c r="C19" s="274" t="s">
        <v>840</v>
      </c>
      <c r="D19" s="912">
        <f>D11+D12-D16</f>
        <v>0</v>
      </c>
      <c r="E19" s="912">
        <f>E11+E12-E16</f>
        <v>0</v>
      </c>
    </row>
    <row r="20" spans="1:5" s="207" customFormat="1" ht="12" customHeight="1" x14ac:dyDescent="0.25">
      <c r="A20" s="276" t="s">
        <v>663</v>
      </c>
      <c r="B20" s="276" t="s">
        <v>841</v>
      </c>
      <c r="C20" s="277" t="s">
        <v>842</v>
      </c>
      <c r="D20" s="913">
        <f>SUM(D21:D24)</f>
        <v>0</v>
      </c>
      <c r="E20" s="913">
        <f>SUM(E21:E24)</f>
        <v>0</v>
      </c>
    </row>
    <row r="21" spans="1:5" s="185" customFormat="1" ht="12" customHeight="1" x14ac:dyDescent="0.25">
      <c r="A21" s="270" t="s">
        <v>666</v>
      </c>
      <c r="B21" s="271" t="s">
        <v>843</v>
      </c>
      <c r="C21" s="272" t="s">
        <v>844</v>
      </c>
      <c r="D21" s="908"/>
      <c r="E21" s="909"/>
    </row>
    <row r="22" spans="1:5" s="185" customFormat="1" ht="12" customHeight="1" x14ac:dyDescent="0.25">
      <c r="A22" s="270" t="s">
        <v>836</v>
      </c>
      <c r="B22" s="271" t="s">
        <v>845</v>
      </c>
      <c r="C22" s="272" t="s">
        <v>846</v>
      </c>
      <c r="D22" s="908"/>
      <c r="E22" s="909"/>
    </row>
    <row r="23" spans="1:5" s="185" customFormat="1" ht="12" customHeight="1" x14ac:dyDescent="0.25">
      <c r="A23" s="270" t="s">
        <v>847</v>
      </c>
      <c r="B23" s="271" t="s">
        <v>848</v>
      </c>
      <c r="C23" s="272" t="s">
        <v>849</v>
      </c>
      <c r="D23" s="908"/>
      <c r="E23" s="909"/>
    </row>
    <row r="24" spans="1:5" s="185" customFormat="1" ht="12" customHeight="1" x14ac:dyDescent="0.25">
      <c r="A24" s="270" t="s">
        <v>850</v>
      </c>
      <c r="B24" s="271" t="s">
        <v>851</v>
      </c>
      <c r="C24" s="272" t="s">
        <v>852</v>
      </c>
      <c r="D24" s="908"/>
      <c r="E24" s="909"/>
    </row>
    <row r="25" spans="1:5" s="185" customFormat="1" ht="12" customHeight="1" x14ac:dyDescent="0.25">
      <c r="A25" s="270" t="s">
        <v>853</v>
      </c>
      <c r="B25" s="271" t="s">
        <v>854</v>
      </c>
      <c r="C25" s="272" t="s">
        <v>855</v>
      </c>
      <c r="D25" s="908"/>
      <c r="E25" s="909"/>
    </row>
    <row r="26" spans="1:5" s="185" customFormat="1" ht="12" customHeight="1" x14ac:dyDescent="0.25">
      <c r="A26" s="270" t="s">
        <v>856</v>
      </c>
      <c r="B26" s="271" t="s">
        <v>857</v>
      </c>
      <c r="C26" s="272" t="s">
        <v>858</v>
      </c>
      <c r="D26" s="908"/>
      <c r="E26" s="909"/>
    </row>
    <row r="27" spans="1:5" s="185" customFormat="1" ht="12" customHeight="1" x14ac:dyDescent="0.25">
      <c r="A27" s="270" t="s">
        <v>859</v>
      </c>
      <c r="B27" s="271" t="s">
        <v>860</v>
      </c>
      <c r="C27" s="272" t="s">
        <v>861</v>
      </c>
      <c r="D27" s="908"/>
      <c r="E27" s="909"/>
    </row>
    <row r="28" spans="1:5" s="185" customFormat="1" ht="12" customHeight="1" x14ac:dyDescent="0.25">
      <c r="A28" s="270" t="s">
        <v>862</v>
      </c>
      <c r="B28" s="271" t="s">
        <v>863</v>
      </c>
      <c r="C28" s="272" t="s">
        <v>864</v>
      </c>
      <c r="D28" s="908"/>
      <c r="E28" s="909"/>
    </row>
    <row r="29" spans="1:5" s="185" customFormat="1" ht="12" customHeight="1" x14ac:dyDescent="0.25">
      <c r="A29" s="270" t="s">
        <v>865</v>
      </c>
      <c r="B29" s="281" t="s">
        <v>866</v>
      </c>
      <c r="C29" s="272" t="s">
        <v>867</v>
      </c>
      <c r="D29" s="908"/>
      <c r="E29" s="909"/>
    </row>
    <row r="30" spans="1:5" s="185" customFormat="1" ht="12" customHeight="1" x14ac:dyDescent="0.25">
      <c r="A30" s="270" t="s">
        <v>868</v>
      </c>
      <c r="B30" s="281" t="s">
        <v>869</v>
      </c>
      <c r="C30" s="272" t="s">
        <v>870</v>
      </c>
      <c r="D30" s="908"/>
      <c r="E30" s="909"/>
    </row>
    <row r="31" spans="1:5" s="185" customFormat="1" ht="12" customHeight="1" x14ac:dyDescent="0.25">
      <c r="A31" s="270" t="s">
        <v>871</v>
      </c>
      <c r="B31" s="281" t="s">
        <v>872</v>
      </c>
      <c r="C31" s="272" t="s">
        <v>873</v>
      </c>
      <c r="D31" s="908"/>
      <c r="E31" s="909"/>
    </row>
    <row r="32" spans="1:5" s="185" customFormat="1" ht="12" customHeight="1" x14ac:dyDescent="0.25">
      <c r="A32" s="270" t="s">
        <v>874</v>
      </c>
      <c r="B32" s="281" t="s">
        <v>875</v>
      </c>
      <c r="C32" s="272" t="s">
        <v>876</v>
      </c>
      <c r="D32" s="908"/>
      <c r="E32" s="909"/>
    </row>
    <row r="33" spans="1:5" s="185" customFormat="1" ht="12" customHeight="1" x14ac:dyDescent="0.25">
      <c r="A33" s="270" t="s">
        <v>877</v>
      </c>
      <c r="B33" s="281" t="s">
        <v>878</v>
      </c>
      <c r="C33" s="272" t="s">
        <v>879</v>
      </c>
      <c r="D33" s="908"/>
      <c r="E33" s="909"/>
    </row>
    <row r="34" spans="1:5" s="275" customFormat="1" ht="30.75" customHeight="1" x14ac:dyDescent="0.25">
      <c r="A34" s="273" t="s">
        <v>880</v>
      </c>
      <c r="B34" s="282" t="s">
        <v>881</v>
      </c>
      <c r="C34" s="283" t="s">
        <v>882</v>
      </c>
      <c r="D34" s="912">
        <f>D19-D20-D25-D26+D27-D28-D29+D30-D31+(-D32)-(-D33)</f>
        <v>0</v>
      </c>
      <c r="E34" s="912">
        <f>E19-E20-E25-E26+E27-E28-E29+E30-E31+(-E32)-(-E33)</f>
        <v>0</v>
      </c>
    </row>
    <row r="35" spans="1:5" s="185" customFormat="1" ht="12" customHeight="1" x14ac:dyDescent="0.25">
      <c r="A35" s="270" t="s">
        <v>883</v>
      </c>
      <c r="B35" s="281" t="s">
        <v>884</v>
      </c>
      <c r="C35" s="272" t="s">
        <v>885</v>
      </c>
      <c r="D35" s="908"/>
      <c r="E35" s="909"/>
    </row>
    <row r="36" spans="1:5" s="185" customFormat="1" ht="12" customHeight="1" x14ac:dyDescent="0.25">
      <c r="A36" s="270" t="s">
        <v>886</v>
      </c>
      <c r="B36" s="281" t="s">
        <v>887</v>
      </c>
      <c r="C36" s="272" t="s">
        <v>888</v>
      </c>
      <c r="D36" s="908"/>
      <c r="E36" s="909"/>
    </row>
    <row r="37" spans="1:5" s="185" customFormat="1" ht="12" customHeight="1" x14ac:dyDescent="0.25">
      <c r="A37" s="278" t="s">
        <v>889</v>
      </c>
      <c r="B37" s="278" t="s">
        <v>890</v>
      </c>
      <c r="C37" s="280" t="s">
        <v>891</v>
      </c>
      <c r="D37" s="914">
        <f>(SUM(D38:D40))</f>
        <v>0</v>
      </c>
      <c r="E37" s="914">
        <f>(SUM(E38:E40))</f>
        <v>0</v>
      </c>
    </row>
    <row r="38" spans="1:5" s="185" customFormat="1" ht="12" customHeight="1" x14ac:dyDescent="0.25">
      <c r="A38" s="270" t="s">
        <v>892</v>
      </c>
      <c r="B38" s="281" t="s">
        <v>893</v>
      </c>
      <c r="C38" s="272" t="s">
        <v>894</v>
      </c>
      <c r="D38" s="908"/>
      <c r="E38" s="909"/>
    </row>
    <row r="39" spans="1:5" s="185" customFormat="1" ht="12" customHeight="1" x14ac:dyDescent="0.25">
      <c r="A39" s="270" t="s">
        <v>895</v>
      </c>
      <c r="B39" s="281" t="s">
        <v>896</v>
      </c>
      <c r="C39" s="272" t="s">
        <v>897</v>
      </c>
      <c r="D39" s="908"/>
      <c r="E39" s="909"/>
    </row>
    <row r="40" spans="1:5" s="185" customFormat="1" ht="12" customHeight="1" x14ac:dyDescent="0.25">
      <c r="A40" s="270" t="s">
        <v>898</v>
      </c>
      <c r="B40" s="281" t="s">
        <v>899</v>
      </c>
      <c r="C40" s="272" t="s">
        <v>900</v>
      </c>
      <c r="D40" s="908"/>
      <c r="E40" s="909"/>
    </row>
    <row r="41" spans="1:5" s="185" customFormat="1" ht="12" customHeight="1" x14ac:dyDescent="0.25">
      <c r="A41" s="270" t="s">
        <v>901</v>
      </c>
      <c r="B41" s="281" t="s">
        <v>902</v>
      </c>
      <c r="C41" s="272" t="s">
        <v>903</v>
      </c>
      <c r="D41" s="908"/>
      <c r="E41" s="909"/>
    </row>
    <row r="42" spans="1:5" s="185" customFormat="1" ht="12" customHeight="1" x14ac:dyDescent="0.25">
      <c r="A42" s="270" t="s">
        <v>904</v>
      </c>
      <c r="B42" s="281" t="s">
        <v>905</v>
      </c>
      <c r="C42" s="272" t="s">
        <v>906</v>
      </c>
      <c r="D42" s="908"/>
      <c r="E42" s="909"/>
    </row>
    <row r="43" spans="1:5" s="185" customFormat="1" ht="12" customHeight="1" x14ac:dyDescent="0.25">
      <c r="A43" s="270" t="s">
        <v>907</v>
      </c>
      <c r="B43" s="281" t="s">
        <v>908</v>
      </c>
      <c r="C43" s="272" t="s">
        <v>909</v>
      </c>
      <c r="D43" s="908"/>
      <c r="E43" s="909"/>
    </row>
    <row r="44" spans="1:5" s="185" customFormat="1" ht="12" customHeight="1" x14ac:dyDescent="0.25">
      <c r="A44" s="270" t="s">
        <v>910</v>
      </c>
      <c r="B44" s="281" t="s">
        <v>911</v>
      </c>
      <c r="C44" s="272" t="s">
        <v>912</v>
      </c>
      <c r="D44" s="908"/>
      <c r="E44" s="909"/>
    </row>
    <row r="45" spans="1:5" s="185" customFormat="1" ht="12" customHeight="1" x14ac:dyDescent="0.25">
      <c r="A45" s="270" t="s">
        <v>913</v>
      </c>
      <c r="B45" s="281" t="s">
        <v>914</v>
      </c>
      <c r="C45" s="272" t="s">
        <v>915</v>
      </c>
      <c r="D45" s="908"/>
      <c r="E45" s="909"/>
    </row>
    <row r="46" spans="1:5" s="185" customFormat="1" ht="12" customHeight="1" x14ac:dyDescent="0.25">
      <c r="A46" s="270" t="s">
        <v>916</v>
      </c>
      <c r="B46" s="281" t="s">
        <v>917</v>
      </c>
      <c r="C46" s="272" t="s">
        <v>918</v>
      </c>
      <c r="D46" s="908"/>
      <c r="E46" s="909"/>
    </row>
    <row r="47" spans="1:5" s="185" customFormat="1" ht="12" customHeight="1" x14ac:dyDescent="0.25">
      <c r="A47" s="270" t="s">
        <v>919</v>
      </c>
      <c r="B47" s="281" t="s">
        <v>920</v>
      </c>
      <c r="C47" s="272" t="s">
        <v>921</v>
      </c>
      <c r="D47" s="908"/>
      <c r="E47" s="909"/>
    </row>
    <row r="48" spans="1:5" s="185" customFormat="1" ht="12" customHeight="1" x14ac:dyDescent="0.25">
      <c r="A48" s="270" t="s">
        <v>922</v>
      </c>
      <c r="B48" s="281" t="s">
        <v>923</v>
      </c>
      <c r="C48" s="272" t="s">
        <v>924</v>
      </c>
      <c r="D48" s="908"/>
      <c r="E48" s="909"/>
    </row>
    <row r="49" spans="1:5" s="185" customFormat="1" ht="12" customHeight="1" x14ac:dyDescent="0.25">
      <c r="A49" s="270" t="s">
        <v>925</v>
      </c>
      <c r="B49" s="281" t="s">
        <v>926</v>
      </c>
      <c r="C49" s="272" t="s">
        <v>927</v>
      </c>
      <c r="D49" s="908"/>
      <c r="E49" s="909"/>
    </row>
    <row r="50" spans="1:5" s="185" customFormat="1" ht="12" customHeight="1" x14ac:dyDescent="0.25">
      <c r="A50" s="270" t="s">
        <v>928</v>
      </c>
      <c r="B50" s="281" t="s">
        <v>929</v>
      </c>
      <c r="C50" s="272" t="s">
        <v>930</v>
      </c>
      <c r="D50" s="908"/>
      <c r="E50" s="909"/>
    </row>
    <row r="51" spans="1:5" s="185" customFormat="1" ht="12" customHeight="1" x14ac:dyDescent="0.25">
      <c r="A51" s="270" t="s">
        <v>931</v>
      </c>
      <c r="B51" s="281" t="s">
        <v>932</v>
      </c>
      <c r="C51" s="272" t="s">
        <v>933</v>
      </c>
      <c r="D51" s="908"/>
      <c r="E51" s="909"/>
    </row>
    <row r="52" spans="1:5" s="185" customFormat="1" ht="12" customHeight="1" x14ac:dyDescent="0.25">
      <c r="A52" s="270" t="s">
        <v>934</v>
      </c>
      <c r="B52" s="281" t="s">
        <v>935</v>
      </c>
      <c r="C52" s="272" t="s">
        <v>936</v>
      </c>
      <c r="D52" s="908"/>
      <c r="E52" s="909"/>
    </row>
    <row r="53" spans="1:5" s="185" customFormat="1" ht="12" customHeight="1" x14ac:dyDescent="0.25">
      <c r="A53" s="270" t="s">
        <v>937</v>
      </c>
      <c r="B53" s="281" t="s">
        <v>938</v>
      </c>
      <c r="C53" s="272" t="s">
        <v>939</v>
      </c>
      <c r="D53" s="908"/>
      <c r="E53" s="909"/>
    </row>
    <row r="54" spans="1:5" s="275" customFormat="1" ht="30" customHeight="1" x14ac:dyDescent="0.25">
      <c r="A54" s="276" t="s">
        <v>880</v>
      </c>
      <c r="B54" s="282" t="s">
        <v>940</v>
      </c>
      <c r="C54" s="283" t="s">
        <v>941</v>
      </c>
      <c r="D54" s="912">
        <f>D35-D36+D37+D41-D42+D43-D44-D45+D46-D47+D48-D49+D50-D51+(-D52)-(-D53)</f>
        <v>0</v>
      </c>
      <c r="E54" s="912">
        <f>E35-E36+E37+E41-E42+E43-E44-E45+E46-E47+E48-E49+E50-E51+(-E52)-(-E53)</f>
        <v>0</v>
      </c>
    </row>
    <row r="55" spans="1:5" s="185" customFormat="1" ht="12" customHeight="1" x14ac:dyDescent="0.25">
      <c r="A55" s="278" t="s">
        <v>942</v>
      </c>
      <c r="B55" s="278" t="s">
        <v>943</v>
      </c>
      <c r="C55" s="280" t="s">
        <v>944</v>
      </c>
      <c r="D55" s="914"/>
      <c r="E55" s="914"/>
    </row>
    <row r="56" spans="1:5" s="185" customFormat="1" ht="12" customHeight="1" x14ac:dyDescent="0.25">
      <c r="A56" s="278" t="s">
        <v>945</v>
      </c>
      <c r="B56" s="278" t="s">
        <v>946</v>
      </c>
      <c r="C56" s="280" t="s">
        <v>947</v>
      </c>
      <c r="D56" s="914">
        <f>SUM(D57:D58)</f>
        <v>0</v>
      </c>
      <c r="E56" s="914">
        <f>SUM(E57:E58)</f>
        <v>0</v>
      </c>
    </row>
    <row r="57" spans="1:5" s="185" customFormat="1" ht="12" customHeight="1" x14ac:dyDescent="0.25">
      <c r="A57" s="270" t="s">
        <v>948</v>
      </c>
      <c r="B57" s="284" t="s">
        <v>949</v>
      </c>
      <c r="C57" s="272" t="s">
        <v>950</v>
      </c>
      <c r="D57" s="909"/>
      <c r="E57" s="909"/>
    </row>
    <row r="58" spans="1:5" s="275" customFormat="1" ht="12" customHeight="1" x14ac:dyDescent="0.25">
      <c r="A58" s="270" t="s">
        <v>836</v>
      </c>
      <c r="B58" s="284" t="s">
        <v>951</v>
      </c>
      <c r="C58" s="272" t="s">
        <v>952</v>
      </c>
      <c r="D58" s="909"/>
      <c r="E58" s="909"/>
    </row>
    <row r="59" spans="1:5" s="185" customFormat="1" ht="12" customHeight="1" x14ac:dyDescent="0.25">
      <c r="A59" s="276" t="s">
        <v>942</v>
      </c>
      <c r="B59" s="273" t="s">
        <v>953</v>
      </c>
      <c r="C59" s="283" t="s">
        <v>954</v>
      </c>
      <c r="D59" s="912">
        <f>D55-D56</f>
        <v>0</v>
      </c>
      <c r="E59" s="912">
        <f>E55-E56</f>
        <v>0</v>
      </c>
    </row>
    <row r="60" spans="1:5" s="185" customFormat="1" ht="12" customHeight="1" x14ac:dyDescent="0.25">
      <c r="A60" s="270" t="s">
        <v>955</v>
      </c>
      <c r="B60" s="281" t="s">
        <v>956</v>
      </c>
      <c r="C60" s="272" t="s">
        <v>957</v>
      </c>
      <c r="D60" s="909"/>
      <c r="E60" s="909"/>
    </row>
    <row r="61" spans="1:5" s="185" customFormat="1" ht="12" customHeight="1" x14ac:dyDescent="0.25">
      <c r="A61" s="270" t="s">
        <v>958</v>
      </c>
      <c r="B61" s="281" t="s">
        <v>959</v>
      </c>
      <c r="C61" s="272" t="s">
        <v>960</v>
      </c>
      <c r="D61" s="909"/>
      <c r="E61" s="909"/>
    </row>
    <row r="62" spans="1:5" s="185" customFormat="1" ht="12" customHeight="1" x14ac:dyDescent="0.25">
      <c r="A62" s="278" t="s">
        <v>880</v>
      </c>
      <c r="B62" s="278" t="s">
        <v>961</v>
      </c>
      <c r="C62" s="280" t="s">
        <v>962</v>
      </c>
      <c r="D62" s="914">
        <f>D60-D61</f>
        <v>0</v>
      </c>
      <c r="E62" s="914">
        <f>E60-E61</f>
        <v>0</v>
      </c>
    </row>
    <row r="63" spans="1:5" s="185" customFormat="1" ht="12" customHeight="1" x14ac:dyDescent="0.25">
      <c r="A63" s="278" t="s">
        <v>963</v>
      </c>
      <c r="B63" s="278" t="s">
        <v>964</v>
      </c>
      <c r="C63" s="280" t="s">
        <v>965</v>
      </c>
      <c r="D63" s="914">
        <f>SUM(D64:D65)</f>
        <v>0</v>
      </c>
      <c r="E63" s="914">
        <f>SUM(E64:E65)</f>
        <v>0</v>
      </c>
    </row>
    <row r="64" spans="1:5" s="275" customFormat="1" ht="12" customHeight="1" x14ac:dyDescent="0.25">
      <c r="A64" s="270" t="s">
        <v>966</v>
      </c>
      <c r="B64" s="284" t="s">
        <v>967</v>
      </c>
      <c r="C64" s="272" t="s">
        <v>968</v>
      </c>
      <c r="D64" s="909"/>
      <c r="E64" s="909"/>
    </row>
    <row r="65" spans="1:5" s="185" customFormat="1" ht="12" customHeight="1" x14ac:dyDescent="0.25">
      <c r="A65" s="270" t="s">
        <v>836</v>
      </c>
      <c r="B65" s="284" t="s">
        <v>969</v>
      </c>
      <c r="C65" s="272" t="s">
        <v>970</v>
      </c>
      <c r="D65" s="909"/>
      <c r="E65" s="909"/>
    </row>
    <row r="66" spans="1:5" s="285" customFormat="1" ht="12" customHeight="1" x14ac:dyDescent="0.25">
      <c r="A66" s="276" t="s">
        <v>880</v>
      </c>
      <c r="B66" s="273" t="s">
        <v>971</v>
      </c>
      <c r="C66" s="280" t="s">
        <v>972</v>
      </c>
      <c r="D66" s="912">
        <f>D62-D63</f>
        <v>0</v>
      </c>
      <c r="E66" s="912">
        <f>E62-E63</f>
        <v>0</v>
      </c>
    </row>
    <row r="67" spans="1:5" s="185" customFormat="1" ht="12" customHeight="1" x14ac:dyDescent="0.25">
      <c r="A67" s="278" t="s">
        <v>973</v>
      </c>
      <c r="B67" s="286" t="s">
        <v>974</v>
      </c>
      <c r="C67" s="280" t="s">
        <v>975</v>
      </c>
      <c r="D67" s="914">
        <f>D55+D62</f>
        <v>0</v>
      </c>
      <c r="E67" s="914">
        <f>E55+E62</f>
        <v>0</v>
      </c>
    </row>
    <row r="68" spans="1:5" ht="12" customHeight="1" x14ac:dyDescent="0.2">
      <c r="A68" s="270" t="s">
        <v>976</v>
      </c>
      <c r="B68" s="271" t="s">
        <v>977</v>
      </c>
      <c r="C68" s="272" t="s">
        <v>978</v>
      </c>
      <c r="D68" s="915"/>
      <c r="E68" s="909"/>
    </row>
    <row r="69" spans="1:5" ht="12" customHeight="1" x14ac:dyDescent="0.2">
      <c r="A69" s="287" t="s">
        <v>973</v>
      </c>
      <c r="B69" s="288" t="s">
        <v>979</v>
      </c>
      <c r="C69" s="289" t="s">
        <v>980</v>
      </c>
      <c r="D69" s="916">
        <f>D59+D66-D68</f>
        <v>0</v>
      </c>
      <c r="E69" s="916">
        <f>E59+E66-E68</f>
        <v>0</v>
      </c>
    </row>
    <row r="70" spans="1:5" ht="12" customHeight="1" x14ac:dyDescent="0.2"/>
    <row r="71" spans="1:5" ht="12" customHeight="1" x14ac:dyDescent="0.2"/>
    <row r="72" spans="1:5" ht="12" customHeight="1" x14ac:dyDescent="0.2"/>
    <row r="73" spans="1:5" ht="12" customHeight="1" x14ac:dyDescent="0.2">
      <c r="E73" s="290"/>
    </row>
    <row r="74" spans="1:5" ht="12" customHeight="1" x14ac:dyDescent="0.2"/>
    <row r="75" spans="1:5" ht="12" customHeight="1" x14ac:dyDescent="0.2"/>
    <row r="76" spans="1:5" ht="12" customHeight="1" x14ac:dyDescent="0.2"/>
    <row r="77" spans="1:5" ht="12" customHeight="1" x14ac:dyDescent="0.2"/>
    <row r="78" spans="1:5" ht="12" customHeight="1" x14ac:dyDescent="0.2"/>
    <row r="79" spans="1:5" ht="12" customHeight="1" x14ac:dyDescent="0.2"/>
    <row r="80" spans="1:5"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RowHeight="12.75" x14ac:dyDescent="0.25"/>
  <cols>
    <col min="1" max="45" width="2.5703125" style="917" customWidth="1"/>
    <col min="46" max="46" width="7.7109375" style="917" customWidth="1"/>
    <col min="47" max="61" width="2.5703125" style="917" customWidth="1"/>
    <col min="62" max="16384" width="9.140625" style="917"/>
  </cols>
  <sheetData>
    <row r="1" spans="1:37" s="508" customFormat="1" ht="9.75" x14ac:dyDescent="0.25">
      <c r="C1" s="509" t="s">
        <v>1753</v>
      </c>
    </row>
    <row r="2" spans="1:37" s="405" customFormat="1" ht="21" customHeight="1" x14ac:dyDescent="0.25">
      <c r="C2" s="507" t="s">
        <v>1754</v>
      </c>
      <c r="D2" s="506"/>
      <c r="E2" s="506"/>
      <c r="F2" s="506"/>
      <c r="G2" s="506"/>
      <c r="H2" s="506"/>
      <c r="I2" s="506"/>
      <c r="J2" s="506"/>
      <c r="K2" s="505"/>
      <c r="Q2" s="504" t="s">
        <v>1446</v>
      </c>
    </row>
    <row r="3" spans="1:37" ht="13.5" thickBot="1" x14ac:dyDescent="0.3">
      <c r="N3" s="922"/>
      <c r="O3" s="922" t="s">
        <v>1751</v>
      </c>
    </row>
    <row r="4" spans="1:37" ht="28.5" customHeight="1" thickBot="1" x14ac:dyDescent="0.3">
      <c r="K4" s="919" t="s">
        <v>1752</v>
      </c>
      <c r="L4" s="502"/>
      <c r="M4" s="502"/>
      <c r="N4" s="502"/>
      <c r="O4" s="502" t="str">
        <f>+MID('Input data'!$B$11,1,1)</f>
        <v>3</v>
      </c>
      <c r="P4" s="502" t="str">
        <f>+MID('Input data'!$B$11,2,1)</f>
        <v>1</v>
      </c>
      <c r="Q4" s="502" t="s">
        <v>1063</v>
      </c>
      <c r="R4" s="502" t="str">
        <f>LEFT('Input data'!B13,1)</f>
        <v>1</v>
      </c>
      <c r="S4" s="502" t="str">
        <f>RIGHT('Input data'!B13,1)</f>
        <v>2</v>
      </c>
      <c r="T4" s="502" t="s">
        <v>1063</v>
      </c>
      <c r="U4" s="502" t="str">
        <f>+LEFT('Input data'!$B$14,1)</f>
        <v>2</v>
      </c>
      <c r="V4" s="502" t="str">
        <f>+MID('Input data'!$B$14,2,1)</f>
        <v>0</v>
      </c>
      <c r="W4" s="502" t="str">
        <f>+MID('Input data'!$B$14,3,1)</f>
        <v>1</v>
      </c>
      <c r="X4" s="502" t="str">
        <f>+MID('Input data'!$B$14,4,1)</f>
        <v>4</v>
      </c>
      <c r="Y4" s="920"/>
      <c r="Z4" s="499"/>
    </row>
    <row r="5" spans="1:37" ht="7.5" customHeight="1" thickBot="1" x14ac:dyDescent="0.3"/>
    <row r="6" spans="1:37" s="495" customFormat="1" ht="14.25" customHeight="1" x14ac:dyDescent="0.25">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row r="10" spans="1:37" s="470" customFormat="1" ht="14.25" customHeight="1" x14ac:dyDescent="0.25">
      <c r="A10" s="472" t="s">
        <v>1231</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x14ac:dyDescent="0.2">
      <c r="A11" s="484" t="str">
        <f>LEFT('Input data'!C24,1)</f>
        <v>2</v>
      </c>
      <c r="B11" s="449" t="str">
        <f>MID('Input data'!$C$24,2,1)</f>
        <v>0</v>
      </c>
      <c r="C11" s="449" t="str">
        <f>MID('Input data'!$C$24,3,1)</f>
        <v>2</v>
      </c>
      <c r="D11" s="449" t="str">
        <f>MID('Input data'!$C$24,4,1)</f>
        <v>2</v>
      </c>
      <c r="E11" s="449" t="str">
        <f>MID('Input data'!$C$24,5,1)</f>
        <v>5</v>
      </c>
      <c r="F11" s="449" t="str">
        <f>MID('Input data'!$C$24,6,1)</f>
        <v>8</v>
      </c>
      <c r="G11" s="449" t="str">
        <f>MID('Input data'!$C$24,7,1)</f>
        <v>4</v>
      </c>
      <c r="H11" s="449" t="str">
        <f>MID('Input data'!$C$24,8,1)</f>
        <v>0</v>
      </c>
      <c r="I11" s="449" t="str">
        <f>MID('Input data'!$C$24,9,1)</f>
        <v>8</v>
      </c>
      <c r="J11" s="456" t="str">
        <f>MID('Input data'!$C$24,10,1)</f>
        <v>0</v>
      </c>
      <c r="K11" s="407"/>
      <c r="L11" s="486" t="str">
        <f>IF('Input data'!D7="x","x"," ")</f>
        <v>x</v>
      </c>
      <c r="M11" s="478" t="s">
        <v>1075</v>
      </c>
      <c r="N11" s="480"/>
      <c r="O11" s="480"/>
      <c r="P11" s="480"/>
      <c r="Q11" s="480"/>
      <c r="R11" s="486" t="str">
        <f>IF('Input data'!D17="x","x"," ")</f>
        <v xml:space="preserve"> </v>
      </c>
      <c r="S11" s="478" t="s">
        <v>1076</v>
      </c>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thickBot="1" x14ac:dyDescent="0.3">
      <c r="A12" s="411" t="s">
        <v>1074</v>
      </c>
      <c r="B12" s="473"/>
      <c r="C12" s="473"/>
      <c r="D12" s="473"/>
      <c r="E12" s="473"/>
      <c r="F12" s="473"/>
      <c r="G12" s="473"/>
      <c r="H12" s="407"/>
      <c r="I12" s="407"/>
      <c r="J12" s="406"/>
      <c r="K12" s="407"/>
      <c r="L12" s="482" t="str">
        <f>IF('Input data'!D8="x","x", "")</f>
        <v/>
      </c>
      <c r="M12" s="478" t="s">
        <v>1078</v>
      </c>
      <c r="N12" s="480"/>
      <c r="O12" s="480"/>
      <c r="P12" s="480"/>
      <c r="Q12" s="480"/>
      <c r="R12" s="483" t="str">
        <f>IF('Input data'!D18="x","x"," ")</f>
        <v>x</v>
      </c>
      <c r="S12" s="478" t="s">
        <v>1079</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7" s="470" customFormat="1" ht="19.5" customHeight="1" x14ac:dyDescent="0.2">
      <c r="A13" s="484" t="str">
        <f>LEFT('Input data'!C26,1)</f>
        <v>4</v>
      </c>
      <c r="B13" s="449" t="str">
        <f>MID('Input data'!$C$26,2,1)</f>
        <v>4</v>
      </c>
      <c r="C13" s="449" t="str">
        <f>MID('Input data'!$C$26,3,1)</f>
        <v>0</v>
      </c>
      <c r="D13" s="449" t="str">
        <f>MID('Input data'!$C$26,4,1)</f>
        <v>4</v>
      </c>
      <c r="E13" s="449" t="str">
        <f>MID('Input data'!$C$26,5,1)</f>
        <v>0</v>
      </c>
      <c r="F13" s="449" t="str">
        <f>MID('Input data'!$C$26,6,1)</f>
        <v>1</v>
      </c>
      <c r="G13" s="449" t="str">
        <f>MID('Input data'!$C$26,7,1)</f>
        <v>4</v>
      </c>
      <c r="H13" s="449" t="str">
        <f>MID('Input data'!$C$26,8,1)</f>
        <v>8</v>
      </c>
      <c r="I13" s="407"/>
      <c r="J13" s="406"/>
      <c r="K13" s="923"/>
      <c r="L13" s="844"/>
      <c r="M13" s="845" t="s">
        <v>1447</v>
      </c>
      <c r="N13" s="844"/>
      <c r="O13" s="844"/>
      <c r="P13" s="844"/>
      <c r="Q13" s="844"/>
      <c r="R13" s="924" t="s">
        <v>1082</v>
      </c>
      <c r="S13" s="844"/>
      <c r="T13" s="844"/>
      <c r="U13" s="844"/>
      <c r="V13" s="847"/>
      <c r="W13" s="478" t="s">
        <v>1080</v>
      </c>
      <c r="X13" s="473"/>
      <c r="Y13" s="410"/>
      <c r="Z13" s="407"/>
      <c r="AA13" s="407"/>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406"/>
      <c r="K14" s="407"/>
      <c r="L14" s="486"/>
      <c r="M14" s="478" t="s">
        <v>1755</v>
      </c>
      <c r="N14" s="480"/>
      <c r="O14" s="480"/>
      <c r="P14" s="480"/>
      <c r="Q14" s="480"/>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x14ac:dyDescent="0.25">
      <c r="A15" s="477" t="str">
        <f>LEFT('Input data'!$F$7,1)</f>
        <v>4</v>
      </c>
      <c r="B15" s="402" t="str">
        <f>MID('Input data'!$F$7,2,1)</f>
        <v>5</v>
      </c>
      <c r="C15" s="475" t="s">
        <v>1063</v>
      </c>
      <c r="D15" s="402" t="str">
        <f>MID('Input data'!$F$7,3,1)</f>
        <v>1</v>
      </c>
      <c r="E15" s="402" t="str">
        <f>MID('Input data'!$F$7,4,1)</f>
        <v>1</v>
      </c>
      <c r="F15" s="426" t="s">
        <v>1063</v>
      </c>
      <c r="G15" s="402" t="str">
        <f>MID('Input data'!$F$7,5,1)</f>
        <v>0</v>
      </c>
      <c r="H15" s="402"/>
      <c r="I15" s="402"/>
      <c r="J15" s="401"/>
      <c r="K15" s="402"/>
      <c r="L15" s="402"/>
      <c r="M15" s="474" t="s">
        <v>1756</v>
      </c>
      <c r="N15" s="402"/>
      <c r="O15" s="402"/>
      <c r="P15" s="402"/>
      <c r="Q15" s="402"/>
      <c r="R15" s="925" t="s">
        <v>1082</v>
      </c>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4.5" customHeight="1" x14ac:dyDescent="0.25">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4" s="470" customFormat="1" ht="3" customHeight="1" thickBot="1" x14ac:dyDescent="0.3">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4" s="470" customFormat="1" ht="16.5" x14ac:dyDescent="0.25">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4" s="470" customFormat="1" ht="19.5" customHeight="1" x14ac:dyDescent="0.25">
      <c r="A19" s="457" t="str">
        <f>+LEFT('Input data'!$F$3,1)</f>
        <v>M</v>
      </c>
      <c r="B19" s="449" t="str">
        <f>+MID('Input data'!$F$3,2,1)</f>
        <v>o</v>
      </c>
      <c r="C19" s="449" t="str">
        <f>+MID('Input data'!$F$3,3,1)</f>
        <v>t</v>
      </c>
      <c r="D19" s="449" t="str">
        <f>+MID('Input data'!$F$3,4,1)</f>
        <v>o</v>
      </c>
      <c r="E19" s="449" t="str">
        <f>+MID('Input data'!$F$3,5,1)</f>
        <v>r</v>
      </c>
      <c r="F19" s="449" t="str">
        <f>+MID('Input data'!$F$3,6,1)</f>
        <v xml:space="preserve"> </v>
      </c>
      <c r="G19" s="449" t="str">
        <f>+MID('Input data'!$F$3,7,1)</f>
        <v>-</v>
      </c>
      <c r="H19" s="449" t="str">
        <f>+MID('Input data'!$F$3,8,1)</f>
        <v xml:space="preserve"> </v>
      </c>
      <c r="I19" s="449" t="str">
        <f>+MID('Input data'!$F$3,9,1)</f>
        <v>C</v>
      </c>
      <c r="J19" s="449" t="str">
        <f>+MID('Input data'!$F$3,10,1)</f>
        <v>a</v>
      </c>
      <c r="K19" s="449" t="str">
        <f>+MID('Input data'!$F$3,11,1)</f>
        <v>r</v>
      </c>
      <c r="L19" s="449" t="str">
        <f>+MID('Input data'!$F$3,12,1)</f>
        <v xml:space="preserve"> </v>
      </c>
      <c r="M19" s="449" t="str">
        <f>+MID('Input data'!$F$3,13,1)</f>
        <v>H</v>
      </c>
      <c r="N19" s="449" t="str">
        <f>+MID('Input data'!$F$3,14,1)</f>
        <v>u</v>
      </c>
      <c r="O19" s="449" t="str">
        <f>+MID('Input data'!$F$3,15,1)</f>
        <v>m</v>
      </c>
      <c r="P19" s="449" t="str">
        <f>+MID('Input data'!$F$3,16,1)</f>
        <v>e</v>
      </c>
      <c r="Q19" s="449" t="str">
        <f>+MID('Input data'!$F$3,17,1)</f>
        <v>n</v>
      </c>
      <c r="R19" s="449" t="str">
        <f>+MID('Input data'!$F$3,18,1)</f>
        <v>n</v>
      </c>
      <c r="S19" s="449" t="str">
        <f>+MID('Input data'!$F$3,19,1)</f>
        <v>é</v>
      </c>
      <c r="T19" s="449" t="str">
        <f>+MID('Input data'!$F$3,20,1)</f>
        <v>,</v>
      </c>
      <c r="U19" s="449" t="str">
        <f>+MID('Input data'!$F$3,21,1)</f>
        <v xml:space="preserve"> </v>
      </c>
      <c r="V19" s="449" t="str">
        <f>+MID('Input data'!$F$3,22,1)</f>
        <v>s</v>
      </c>
      <c r="W19" s="449" t="str">
        <f>+MID('Input data'!$F$3,23,1)</f>
        <v>p</v>
      </c>
      <c r="X19" s="449" t="str">
        <f>+MID('Input data'!$F$3,24,1)</f>
        <v>o</v>
      </c>
      <c r="Y19" s="449" t="str">
        <f>+MID('Input data'!$F$3,25,1)</f>
        <v>l</v>
      </c>
      <c r="Z19" s="449" t="str">
        <f>+MID('Input data'!$F$3,26,1)</f>
        <v>.</v>
      </c>
      <c r="AA19" s="449" t="str">
        <f>+MID('Input data'!$F$3,27,1)</f>
        <v xml:space="preserve"> </v>
      </c>
      <c r="AB19" s="449" t="str">
        <f>+MID('Input data'!$F$3,28,1)</f>
        <v>s</v>
      </c>
      <c r="AC19" s="449" t="str">
        <f>+MID('Input data'!$F$3,29,1)</f>
        <v xml:space="preserve"> </v>
      </c>
      <c r="AD19" s="449" t="str">
        <f>+MID('Input data'!$F$3,30,1)</f>
        <v>r</v>
      </c>
      <c r="AE19" s="449" t="str">
        <f>+MID('Input data'!$F$3,31,1)</f>
        <v>.</v>
      </c>
      <c r="AF19" s="449" t="str">
        <f>+MID('Input data'!$F$3,32,1)</f>
        <v>o</v>
      </c>
      <c r="AG19" s="449" t="str">
        <f>+MID('Input data'!$F$3,33,1)</f>
        <v>.</v>
      </c>
      <c r="AH19" s="449" t="str">
        <f>+MID('Input data'!$F$3,34,1)</f>
        <v/>
      </c>
      <c r="AI19" s="449" t="str">
        <f>+MID('Input data'!$F$3,35,1)</f>
        <v/>
      </c>
      <c r="AJ19" s="449" t="str">
        <f>+MID('Input data'!$F$3,36,1)</f>
        <v/>
      </c>
      <c r="AK19" s="456" t="str">
        <f>+MID('Input data'!$F$3,37,1)</f>
        <v/>
      </c>
    </row>
    <row r="20" spans="1:44" ht="19.5" customHeight="1" x14ac:dyDescent="0.25">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44" ht="14.25" customHeight="1" x14ac:dyDescent="0.25">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44" ht="19.5" hidden="1" customHeight="1" x14ac:dyDescent="0.25">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row>
    <row r="23" spans="1:44" s="458" customFormat="1" ht="12" customHeight="1" x14ac:dyDescent="0.25">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44" x14ac:dyDescent="0.25">
      <c r="A24" s="454" t="s">
        <v>1086</v>
      </c>
      <c r="B24" s="918"/>
      <c r="C24" s="918"/>
      <c r="D24" s="918"/>
      <c r="E24" s="918"/>
      <c r="F24" s="918"/>
      <c r="G24" s="918"/>
      <c r="H24" s="918"/>
      <c r="I24" s="918"/>
      <c r="J24" s="918"/>
      <c r="K24" s="918"/>
      <c r="L24" s="918"/>
      <c r="M24" s="918"/>
      <c r="N24" s="918"/>
      <c r="O24" s="918"/>
      <c r="P24" s="918"/>
      <c r="Q24" s="918"/>
      <c r="R24" s="918"/>
      <c r="S24" s="918"/>
      <c r="T24" s="918"/>
      <c r="U24" s="918"/>
      <c r="V24" s="918"/>
      <c r="W24" s="407"/>
      <c r="X24" s="407"/>
      <c r="Y24" s="407"/>
      <c r="Z24" s="407"/>
      <c r="AA24" s="407"/>
      <c r="AB24" s="918"/>
      <c r="AC24" s="407"/>
      <c r="AD24" s="410" t="s">
        <v>1087</v>
      </c>
      <c r="AE24" s="407"/>
      <c r="AF24" s="407"/>
      <c r="AG24" s="407"/>
      <c r="AH24" s="407"/>
      <c r="AI24" s="407"/>
      <c r="AJ24" s="407"/>
      <c r="AK24" s="406"/>
    </row>
    <row r="25" spans="1:44" ht="19.5" customHeight="1" x14ac:dyDescent="0.25">
      <c r="A25" s="457" t="str">
        <f>+LEFT('Input data'!$C$28,1)</f>
        <v>M</v>
      </c>
      <c r="B25" s="449" t="str">
        <f>+MID('Input data'!$C$28,2,1)</f>
        <v>i</v>
      </c>
      <c r="C25" s="449" t="str">
        <f>+MID('Input data'!$C$28,3,1)</f>
        <v>e</v>
      </c>
      <c r="D25" s="449" t="str">
        <f>+MID('Input data'!$C$28,4,1)</f>
        <v>r</v>
      </c>
      <c r="E25" s="449" t="str">
        <f>+MID('Input data'!$C$28,5,1)</f>
        <v>o</v>
      </c>
      <c r="F25" s="449" t="str">
        <f>+MID('Input data'!$C$28,6,1)</f>
        <v>v</v>
      </c>
      <c r="G25" s="449" t="str">
        <f>+MID('Input data'!$C$28,7,1)</f>
        <v>á</v>
      </c>
      <c r="H25" s="449" t="str">
        <f>+MID('Input data'!$C$28,8,1)</f>
        <v/>
      </c>
      <c r="I25" s="449" t="str">
        <f>+MID('Input data'!$C$28,9,1)</f>
        <v/>
      </c>
      <c r="J25" s="449" t="str">
        <f>+MID('Input data'!$C$28,10,1)</f>
        <v/>
      </c>
      <c r="K25" s="449" t="str">
        <f>+MID('Input data'!$C$28,11,1)</f>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6</v>
      </c>
      <c r="AE25" s="449" t="str">
        <f>+MID('Input data'!$C$30,2,1)</f>
        <v>1</v>
      </c>
      <c r="AF25" s="449" t="str">
        <f>+MID('Input data'!$C$30,3,1)</f>
        <v>6</v>
      </c>
      <c r="AG25" s="449" t="str">
        <f>+MID('Input data'!$C$30,4,1)</f>
        <v>4</v>
      </c>
      <c r="AH25" s="449" t="str">
        <f>+MID('Input data'!$C$30,5,1)</f>
        <v>/</v>
      </c>
      <c r="AI25" s="449" t="str">
        <f>+MID('Input data'!$C$30,6,1)</f>
        <v>1</v>
      </c>
      <c r="AJ25" s="449" t="str">
        <f>+MID('Input data'!$C$30,7,1)</f>
        <v>0</v>
      </c>
      <c r="AK25" s="456" t="str">
        <f>+MID('Input data'!$C$30,8,1)</f>
        <v>2</v>
      </c>
      <c r="AR25" s="961"/>
    </row>
    <row r="26" spans="1:44" x14ac:dyDescent="0.25">
      <c r="A26" s="454" t="s">
        <v>1088</v>
      </c>
      <c r="B26" s="954"/>
      <c r="C26" s="954"/>
      <c r="D26" s="954"/>
      <c r="E26" s="954"/>
      <c r="F26" s="954"/>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4" s="455" customFormat="1" ht="19.5" customHeight="1" x14ac:dyDescent="0.25">
      <c r="A27" s="457" t="str">
        <f>+LEFT('Input data'!$C$32,1)</f>
        <v>0</v>
      </c>
      <c r="B27" s="449" t="str">
        <f>+MID('Input data'!$C$32,2,1)</f>
        <v>6</v>
      </c>
      <c r="C27" s="449" t="str">
        <f>+MID('Input data'!$C$32,3,1)</f>
        <v>6</v>
      </c>
      <c r="D27" s="449" t="str">
        <f>+MID('Input data'!$C$32,4,1)</f>
        <v>0</v>
      </c>
      <c r="E27" s="449" t="str">
        <f>+MID('Input data'!$C$32,5,1)</f>
        <v>1</v>
      </c>
      <c r="F27" s="449"/>
      <c r="G27" s="449" t="str">
        <f>+LEFT('Input data'!$C$34,1)</f>
        <v>H</v>
      </c>
      <c r="H27" s="449" t="str">
        <f>+MID('Input data'!$C$34,2,1)</f>
        <v>u</v>
      </c>
      <c r="I27" s="449" t="str">
        <f>+MID('Input data'!$C$34,3,1)</f>
        <v>m</v>
      </c>
      <c r="J27" s="449" t="str">
        <f>+MID('Input data'!$C$34,4,1)</f>
        <v>e</v>
      </c>
      <c r="K27" s="449" t="str">
        <f>+MID('Input data'!$C$34,5,1)</f>
        <v>n</v>
      </c>
      <c r="L27" s="449" t="str">
        <f>+MID('Input data'!$C$34,6,1)</f>
        <v>n</v>
      </c>
      <c r="M27" s="449" t="str">
        <f>+MID('Input data'!$C$34,7,1)</f>
        <v>é</v>
      </c>
      <c r="N27" s="449" t="str">
        <f>+MID('Input data'!$C$34,8,1)</f>
        <v/>
      </c>
      <c r="O27" s="449" t="str">
        <f>+MID('Input data'!$C$34,9,1)</f>
        <v/>
      </c>
      <c r="P27" s="449" t="str">
        <f>+MID('Input data'!$C$34,10,1)</f>
        <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44" x14ac:dyDescent="0.25">
      <c r="A28" s="454" t="s">
        <v>1090</v>
      </c>
      <c r="B28" s="954"/>
      <c r="C28" s="954"/>
      <c r="D28" s="954"/>
      <c r="E28" s="954"/>
      <c r="F28" s="954"/>
      <c r="G28" s="453"/>
      <c r="H28" s="453"/>
      <c r="I28" s="453"/>
      <c r="J28" s="453"/>
      <c r="K28" s="453"/>
      <c r="L28" s="453"/>
      <c r="M28" s="453"/>
      <c r="N28" s="954"/>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44" ht="19.5" customHeight="1" x14ac:dyDescent="0.25">
      <c r="A29" s="452">
        <v>0</v>
      </c>
      <c r="B29" s="449" t="str">
        <f>+LEFT('Input data'!$C$36,1)</f>
        <v>9</v>
      </c>
      <c r="C29" s="449" t="str">
        <f>+MID('Input data'!$C$36,2,1)</f>
        <v>1</v>
      </c>
      <c r="D29" s="449" t="str">
        <f>+MID('Input data'!$C$36,3,1)</f>
        <v>8</v>
      </c>
      <c r="E29" s="449" t="s">
        <v>1092</v>
      </c>
      <c r="F29" s="449" t="str">
        <f>+LEFT('Input data'!$C$38,1)</f>
        <v>4</v>
      </c>
      <c r="G29" s="449" t="str">
        <f>+MID('Input data'!$C$38,2,1)</f>
        <v>2</v>
      </c>
      <c r="H29" s="449" t="str">
        <f>+MID('Input data'!$C$38,3,1)</f>
        <v>4</v>
      </c>
      <c r="I29" s="449" t="str">
        <f>+MID('Input data'!$C$38,4,1)</f>
        <v>3</v>
      </c>
      <c r="J29" s="449" t="str">
        <f>+MID('Input data'!$C$38,5,1)</f>
        <v>1</v>
      </c>
      <c r="K29" s="449" t="str">
        <f>+MID('Input data'!$C$38,6,1)</f>
        <v>8</v>
      </c>
      <c r="L29" s="449" t="str">
        <f>+MID('Input data'!$C$38,7,1)</f>
        <v/>
      </c>
      <c r="M29" s="449" t="str">
        <f>+MID('Input data'!$C$38,8,1)</f>
        <v/>
      </c>
      <c r="N29" s="451"/>
      <c r="O29" s="450">
        <v>0</v>
      </c>
      <c r="P29" s="449" t="str">
        <f>+LEFT('Input data'!$C$36,1)</f>
        <v>9</v>
      </c>
      <c r="Q29" s="449" t="str">
        <f>+MID('Input data'!$C$36,2,1)</f>
        <v>1</v>
      </c>
      <c r="R29" s="449" t="str">
        <f>+MID('Input data'!$C$36,3,1)</f>
        <v>8</v>
      </c>
      <c r="S29" s="449" t="s">
        <v>1092</v>
      </c>
      <c r="T29" s="449" t="str">
        <f>+LEFT('Input data'!$C$40,1)</f>
        <v/>
      </c>
      <c r="U29" s="449" t="str">
        <f>+MID('Input data'!$C$40,2,1)</f>
        <v/>
      </c>
      <c r="V29" s="449" t="str">
        <f>+MID('Input data'!$C$40,3,1)</f>
        <v/>
      </c>
      <c r="W29" s="449" t="str">
        <f>+MID('Input data'!$C$40,4,1)</f>
        <v/>
      </c>
      <c r="X29" s="449" t="str">
        <f>+MID('Input data'!$C$40,5,1)</f>
        <v/>
      </c>
      <c r="Y29" s="449" t="str">
        <f>+MID('Input data'!$C$40,6,1)</f>
        <v/>
      </c>
      <c r="Z29" s="449" t="str">
        <f>+MID('Input data'!$C$40,7,1)</f>
        <v/>
      </c>
      <c r="AA29" s="449" t="str">
        <f>+MID('Input data'!$C$40,8,1)</f>
        <v/>
      </c>
      <c r="AB29" s="449"/>
      <c r="AC29" s="449"/>
      <c r="AD29" s="449"/>
      <c r="AE29" s="407"/>
      <c r="AF29" s="407"/>
      <c r="AG29" s="407" t="s">
        <v>1093</v>
      </c>
      <c r="AH29" s="407"/>
      <c r="AI29" s="407"/>
      <c r="AJ29" s="407"/>
      <c r="AK29" s="406"/>
    </row>
    <row r="30" spans="1:44" s="399" customFormat="1" x14ac:dyDescent="0.25">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44" ht="19.5" customHeight="1" thickBot="1" x14ac:dyDescent="0.3">
      <c r="A31" s="448" t="str">
        <f>+LEFT('Input data'!$B$42,1)</f>
        <v>i</v>
      </c>
      <c r="B31" s="447" t="str">
        <f>+MID('Input data'!$B$42,2,1)</f>
        <v>.</v>
      </c>
      <c r="C31" s="447" t="str">
        <f>+MID('Input data'!$B$42,3,1)</f>
        <v>t</v>
      </c>
      <c r="D31" s="447" t="str">
        <f>+MID('Input data'!$B$42,4,1)</f>
        <v>r</v>
      </c>
      <c r="E31" s="447" t="str">
        <f>+MID('Input data'!$B$42,5,1)</f>
        <v>e</v>
      </c>
      <c r="F31" s="447" t="str">
        <f>+MID('Input data'!$B$42,6,1)</f>
        <v>b</v>
      </c>
      <c r="G31" s="447" t="str">
        <f>+MID('Input data'!$B$42,7,1)</f>
        <v>i</v>
      </c>
      <c r="H31" s="447" t="str">
        <f>+MID('Input data'!$B$42,8,1)</f>
        <v>s</v>
      </c>
      <c r="I31" s="447" t="str">
        <f>+MID('Input data'!$B$42,9,1)</f>
        <v>o</v>
      </c>
      <c r="J31" s="447" t="str">
        <f>+MID('Input data'!$B$42,10,1)</f>
        <v>v</v>
      </c>
      <c r="K31" s="447" t="str">
        <f>+MID('Input data'!$B$42,11,1)</f>
        <v>s</v>
      </c>
      <c r="L31" s="447" t="str">
        <f>+MID('Input data'!$B$42,12,1)</f>
        <v>k</v>
      </c>
      <c r="M31" s="447" t="str">
        <f>+MID('Input data'!$B$42,13,1)</f>
        <v>y</v>
      </c>
      <c r="N31" s="447" t="str">
        <f>+MID('Input data'!$B$42,14,1)</f>
        <v>@</v>
      </c>
      <c r="O31" s="447" t="str">
        <f>+MID('Input data'!$B$42,15,1)</f>
        <v>m</v>
      </c>
      <c r="P31" s="447" t="str">
        <f>+MID('Input data'!$B$42,16,1)</f>
        <v>o</v>
      </c>
      <c r="Q31" s="447" t="str">
        <f>+MID('Input data'!$B$42,17,1)</f>
        <v>t</v>
      </c>
      <c r="R31" s="447" t="str">
        <f>+MID('Input data'!$B$42,18,1)</f>
        <v>o</v>
      </c>
      <c r="S31" s="447" t="str">
        <f>+MID('Input data'!$B$42,19,1)</f>
        <v>r</v>
      </c>
      <c r="T31" s="447" t="str">
        <f>+MID('Input data'!$B$42,20,1)</f>
        <v>-</v>
      </c>
      <c r="U31" s="447" t="str">
        <f>+MID('Input data'!$B$42,21,1)</f>
        <v>c</v>
      </c>
      <c r="V31" s="447" t="str">
        <f>+MID('Input data'!$B$42,22,1)</f>
        <v>a</v>
      </c>
      <c r="W31" s="447" t="str">
        <f>+MID('Input data'!$B$42,23,1)</f>
        <v>r</v>
      </c>
      <c r="X31" s="447" t="str">
        <f>+MID('Input data'!$B$42,24,1)</f>
        <v>.</v>
      </c>
      <c r="Y31" s="447" t="str">
        <f>+MID('Input data'!$B$42,25,1)</f>
        <v>s</v>
      </c>
      <c r="Z31" s="447" t="str">
        <f>+MID('Input data'!$B$42,26,1)</f>
        <v>k</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44" s="399" customFormat="1" ht="4.5" customHeight="1" thickBot="1" x14ac:dyDescent="0.3">
      <c r="W32" s="400"/>
      <c r="X32" s="400"/>
      <c r="Y32" s="400"/>
      <c r="Z32" s="400"/>
      <c r="AA32" s="400"/>
      <c r="AB32" s="400"/>
      <c r="AC32" s="400"/>
      <c r="AD32" s="400"/>
      <c r="AE32" s="400"/>
      <c r="AF32" s="400"/>
      <c r="AG32" s="400"/>
      <c r="AH32" s="400"/>
      <c r="AI32" s="400"/>
      <c r="AJ32" s="400"/>
      <c r="AK32" s="400"/>
    </row>
    <row r="33" spans="1:37" s="442" customFormat="1" ht="12.75" customHeight="1" x14ac:dyDescent="0.25">
      <c r="A33" s="445" t="s">
        <v>1095</v>
      </c>
      <c r="B33" s="444"/>
      <c r="C33" s="444"/>
      <c r="D33" s="444"/>
      <c r="E33" s="444"/>
      <c r="F33" s="444"/>
      <c r="G33" s="444"/>
      <c r="H33" s="444"/>
      <c r="I33" s="444"/>
      <c r="J33" s="444"/>
      <c r="K33" s="443"/>
      <c r="L33" s="2088" t="s">
        <v>1758</v>
      </c>
      <c r="M33" s="1552"/>
      <c r="N33" s="1552"/>
      <c r="O33" s="1552"/>
      <c r="P33" s="1552"/>
      <c r="Q33" s="1552"/>
      <c r="R33" s="1552"/>
      <c r="S33" s="1552"/>
      <c r="T33" s="2089"/>
      <c r="U33" s="1552" t="s">
        <v>1097</v>
      </c>
      <c r="V33" s="1552"/>
      <c r="W33" s="1552"/>
      <c r="X33" s="1552"/>
      <c r="Y33" s="1552"/>
      <c r="Z33" s="1552"/>
      <c r="AA33" s="1552"/>
      <c r="AB33" s="2089"/>
      <c r="AC33" s="2088" t="s">
        <v>1757</v>
      </c>
      <c r="AD33" s="1552"/>
      <c r="AE33" s="1552"/>
      <c r="AF33" s="1552"/>
      <c r="AG33" s="1552"/>
      <c r="AH33" s="1552"/>
      <c r="AI33" s="1552"/>
      <c r="AJ33" s="1552"/>
      <c r="AK33" s="1553"/>
    </row>
    <row r="34" spans="1:37" s="399" customFormat="1" ht="19.5" customHeight="1" x14ac:dyDescent="0.25">
      <c r="A34" s="428" t="str">
        <f>LEFT(TEXT('Input data'!F34,"dd.m.yyyy"),1)</f>
        <v>3</v>
      </c>
      <c r="B34" s="427" t="str">
        <f>MID(TEXT('Input data'!$F$34,"dd.mm.yyyy"),2,1)</f>
        <v>0</v>
      </c>
      <c r="C34" s="426" t="s">
        <v>1063</v>
      </c>
      <c r="D34" s="427" t="str">
        <f>MID(TEXT('Input data'!$F$34,"dd.mm.yyyy"),4,1)</f>
        <v>0</v>
      </c>
      <c r="E34" s="427" t="str">
        <f>MID(TEXT('Input data'!$F$34,"dd.mm.yyyy"),5,1)</f>
        <v>1</v>
      </c>
      <c r="F34" s="426" t="s">
        <v>1063</v>
      </c>
      <c r="G34" s="425" t="str">
        <f>MID(TEXT('Input data'!$F$34,"dd.mm.yyyy"),7,1)</f>
        <v>2</v>
      </c>
      <c r="H34" s="425" t="str">
        <f>MID(TEXT('Input data'!$F$34,"dd.mm.yyyy"),8,1)</f>
        <v>0</v>
      </c>
      <c r="I34" s="425" t="str">
        <f>MID(TEXT('Input data'!$F$34,"dd.mm.yyyy"),9,1)</f>
        <v>1</v>
      </c>
      <c r="J34" s="425" t="str">
        <f>MID(TEXT('Input data'!$F$34,"dd.mm.yyyy"),10,1)</f>
        <v>5</v>
      </c>
      <c r="K34" s="441"/>
      <c r="L34" s="2090"/>
      <c r="M34" s="1554"/>
      <c r="N34" s="1554"/>
      <c r="O34" s="1554"/>
      <c r="P34" s="1554"/>
      <c r="Q34" s="1554"/>
      <c r="R34" s="1554"/>
      <c r="S34" s="1554"/>
      <c r="T34" s="2091"/>
      <c r="U34" s="1554"/>
      <c r="V34" s="1554"/>
      <c r="W34" s="1554"/>
      <c r="X34" s="1554"/>
      <c r="Y34" s="1554"/>
      <c r="Z34" s="1554"/>
      <c r="AA34" s="1554"/>
      <c r="AB34" s="2091"/>
      <c r="AC34" s="2090"/>
      <c r="AD34" s="1554"/>
      <c r="AE34" s="1554"/>
      <c r="AF34" s="1554"/>
      <c r="AG34" s="1554"/>
      <c r="AH34" s="1554"/>
      <c r="AI34" s="1554"/>
      <c r="AJ34" s="1554"/>
      <c r="AK34" s="1555"/>
    </row>
    <row r="35" spans="1:37" s="399" customFormat="1" ht="12.75" customHeight="1" x14ac:dyDescent="0.25">
      <c r="A35" s="440"/>
      <c r="B35" s="439"/>
      <c r="C35" s="439"/>
      <c r="D35" s="439"/>
      <c r="E35" s="439"/>
      <c r="F35" s="439"/>
      <c r="G35" s="438"/>
      <c r="H35" s="438"/>
      <c r="I35" s="438"/>
      <c r="J35" s="438"/>
      <c r="K35" s="437"/>
      <c r="L35" s="2090"/>
      <c r="M35" s="1554"/>
      <c r="N35" s="1554"/>
      <c r="O35" s="1554"/>
      <c r="P35" s="1554"/>
      <c r="Q35" s="1554"/>
      <c r="R35" s="1554"/>
      <c r="S35" s="1554"/>
      <c r="T35" s="2091"/>
      <c r="U35" s="1554"/>
      <c r="V35" s="1554"/>
      <c r="W35" s="1554"/>
      <c r="X35" s="1554"/>
      <c r="Y35" s="1554"/>
      <c r="Z35" s="1554"/>
      <c r="AA35" s="1554"/>
      <c r="AB35" s="2091"/>
      <c r="AC35" s="2090"/>
      <c r="AD35" s="1554"/>
      <c r="AE35" s="1554"/>
      <c r="AF35" s="1554"/>
      <c r="AG35" s="1554"/>
      <c r="AH35" s="1554"/>
      <c r="AI35" s="1554"/>
      <c r="AJ35" s="1554"/>
      <c r="AK35" s="1555"/>
    </row>
    <row r="36" spans="1:37" s="399" customFormat="1" x14ac:dyDescent="0.2">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37" s="399" customFormat="1" ht="19.5" customHeight="1" x14ac:dyDescent="0.25">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thickBot="1" x14ac:dyDescent="0.3">
      <c r="A38" s="420"/>
      <c r="B38" s="419"/>
      <c r="C38" s="419"/>
      <c r="D38" s="419"/>
      <c r="E38" s="419"/>
      <c r="F38" s="419"/>
      <c r="G38" s="419"/>
      <c r="H38" s="419"/>
      <c r="I38" s="419"/>
      <c r="J38" s="419"/>
      <c r="K38" s="418"/>
      <c r="L38" s="2092" t="str">
        <f>'Input data'!F40</f>
        <v>Mária Šimaľová</v>
      </c>
      <c r="M38" s="2093"/>
      <c r="N38" s="2093"/>
      <c r="O38" s="2093"/>
      <c r="P38" s="2093"/>
      <c r="Q38" s="2093"/>
      <c r="R38" s="2093"/>
      <c r="S38" s="2093"/>
      <c r="T38" s="2094"/>
      <c r="U38" s="2092" t="e">
        <f>'Input data'!#REF!</f>
        <v>#REF!</v>
      </c>
      <c r="V38" s="2093"/>
      <c r="W38" s="2093"/>
      <c r="X38" s="2093"/>
      <c r="Y38" s="2093"/>
      <c r="Z38" s="2093"/>
      <c r="AA38" s="2093"/>
      <c r="AB38" s="2094"/>
      <c r="AC38" s="2095" t="e">
        <f>'Input data'!#REF!</f>
        <v>#REF!</v>
      </c>
      <c r="AD38" s="2093"/>
      <c r="AE38" s="2093"/>
      <c r="AF38" s="2093"/>
      <c r="AG38" s="2093"/>
      <c r="AH38" s="2093"/>
      <c r="AI38" s="2093"/>
      <c r="AJ38" s="2093"/>
      <c r="AK38" s="2096"/>
    </row>
    <row r="39" spans="1:37" s="405" customFormat="1" x14ac:dyDescent="0.25">
      <c r="W39" s="400"/>
      <c r="X39" s="400"/>
      <c r="Y39" s="400"/>
      <c r="Z39" s="400"/>
      <c r="AA39" s="400"/>
      <c r="AB39" s="400"/>
      <c r="AC39" s="400"/>
      <c r="AD39" s="400"/>
      <c r="AE39" s="400"/>
      <c r="AF39" s="400"/>
      <c r="AG39" s="400"/>
      <c r="AH39" s="400"/>
      <c r="AI39" s="400"/>
      <c r="AJ39" s="400"/>
      <c r="AK39" s="400"/>
    </row>
    <row r="40" spans="1:37" s="405" customFormat="1" ht="12.75" customHeight="1" x14ac:dyDescent="0.25">
      <c r="W40" s="400"/>
      <c r="X40" s="400"/>
      <c r="Y40" s="400"/>
      <c r="Z40" s="400"/>
      <c r="AA40" s="400"/>
      <c r="AB40" s="400"/>
      <c r="AC40" s="400"/>
      <c r="AD40" s="400"/>
      <c r="AE40" s="400"/>
      <c r="AF40" s="400"/>
      <c r="AG40" s="400"/>
      <c r="AH40" s="400"/>
      <c r="AI40" s="400"/>
      <c r="AJ40" s="400"/>
      <c r="AK40" s="400"/>
    </row>
    <row r="41" spans="1:37" s="405" customFormat="1" x14ac:dyDescent="0.25">
      <c r="W41" s="400"/>
      <c r="X41" s="400"/>
      <c r="Y41" s="400"/>
      <c r="Z41" s="400"/>
      <c r="AA41" s="400"/>
      <c r="AB41" s="400"/>
      <c r="AC41" s="400"/>
      <c r="AD41" s="400"/>
      <c r="AE41" s="400"/>
      <c r="AF41" s="400"/>
      <c r="AG41" s="400"/>
      <c r="AH41" s="400"/>
      <c r="AI41" s="400"/>
      <c r="AJ41" s="400"/>
      <c r="AK41" s="400"/>
    </row>
    <row r="42" spans="1:37" ht="13.5" thickBot="1" x14ac:dyDescent="0.3">
      <c r="W42" s="400"/>
      <c r="X42" s="400"/>
      <c r="Y42" s="400"/>
      <c r="Z42" s="400"/>
      <c r="AA42" s="400"/>
      <c r="AB42" s="400"/>
      <c r="AC42" s="400"/>
      <c r="AD42" s="400"/>
      <c r="AE42" s="400"/>
      <c r="AF42" s="400"/>
      <c r="AG42" s="400"/>
      <c r="AH42" s="400"/>
      <c r="AI42" s="400"/>
      <c r="AJ42" s="400"/>
      <c r="AK42" s="400"/>
    </row>
    <row r="43" spans="1:37" s="405" customFormat="1" x14ac:dyDescent="0.25">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ht="12.75" customHeight="1" x14ac:dyDescent="0.25">
      <c r="B45" s="413"/>
      <c r="C45" s="918"/>
      <c r="D45" s="918"/>
      <c r="E45" s="918"/>
      <c r="F45" s="918"/>
      <c r="G45" s="918"/>
      <c r="H45" s="918"/>
      <c r="I45" s="918"/>
      <c r="J45" s="918"/>
      <c r="K45" s="918"/>
      <c r="L45" s="918"/>
      <c r="M45" s="918"/>
      <c r="N45" s="918"/>
      <c r="O45" s="918"/>
      <c r="P45" s="918"/>
      <c r="Q45" s="918"/>
      <c r="R45" s="918"/>
      <c r="S45" s="918"/>
      <c r="T45" s="918"/>
      <c r="U45" s="918"/>
      <c r="V45" s="918"/>
      <c r="W45" s="407"/>
      <c r="X45" s="407"/>
      <c r="Y45" s="407"/>
      <c r="Z45" s="407"/>
      <c r="AA45" s="407"/>
      <c r="AB45" s="407"/>
      <c r="AC45" s="407"/>
      <c r="AD45" s="407"/>
      <c r="AE45" s="407"/>
      <c r="AF45" s="407"/>
      <c r="AG45" s="407"/>
      <c r="AH45" s="407"/>
      <c r="AI45" s="407"/>
      <c r="AJ45" s="406"/>
      <c r="AK45" s="400"/>
    </row>
    <row r="46" spans="1:37" s="405" customFormat="1" x14ac:dyDescent="0.2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x14ac:dyDescent="0.3">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3"/>
  <sheetViews>
    <sheetView showGridLines="0" view="pageBreakPreview" zoomScaleNormal="100" zoomScaleSheetLayoutView="100" workbookViewId="0">
      <selection activeCell="H11" sqref="H11:K11"/>
    </sheetView>
  </sheetViews>
  <sheetFormatPr defaultRowHeight="11.25" x14ac:dyDescent="0.25"/>
  <cols>
    <col min="1" max="1" width="5.5703125" style="510" customWidth="1"/>
    <col min="2" max="2" width="18.7109375" style="510" customWidth="1"/>
    <col min="3" max="3" width="1.42578125" style="510" customWidth="1"/>
    <col min="4" max="4" width="3.7109375" style="510" customWidth="1"/>
    <col min="5" max="5" width="3.5703125" style="510" customWidth="1"/>
    <col min="6" max="6" width="12.42578125" style="510" customWidth="1"/>
    <col min="7" max="7" width="12.140625" style="510" customWidth="1"/>
    <col min="8" max="8" width="1.42578125" style="510" customWidth="1"/>
    <col min="9" max="9" width="3.7109375" style="510" customWidth="1"/>
    <col min="10" max="10" width="3.5703125" style="510" customWidth="1"/>
    <col min="11" max="11" width="10.5703125" style="510" customWidth="1"/>
    <col min="12" max="12" width="14.42578125" style="510" customWidth="1"/>
    <col min="13" max="16384" width="9.140625" style="510"/>
  </cols>
  <sheetData>
    <row r="1" spans="1:15" ht="9.75" customHeight="1" x14ac:dyDescent="0.25">
      <c r="A1" s="509"/>
      <c r="B1" s="510" t="s">
        <v>2796</v>
      </c>
      <c r="C1" s="453"/>
      <c r="G1" s="453"/>
      <c r="H1" s="453"/>
      <c r="I1" s="453"/>
      <c r="J1" s="453"/>
      <c r="K1" s="453"/>
    </row>
    <row r="2" spans="1:15" ht="23.25" customHeight="1" x14ac:dyDescent="0.25">
      <c r="A2" s="509"/>
      <c r="B2" s="1199" t="s">
        <v>2797</v>
      </c>
      <c r="C2" s="1202"/>
      <c r="D2" s="533" t="s">
        <v>1231</v>
      </c>
      <c r="E2" s="532" t="str">
        <f>"  "&amp;'SK Cover sheet'!A11&amp;"  "&amp;'SK Cover sheet'!B11&amp;"  "&amp;'SK Cover sheet'!C11&amp;"  "&amp;'SK Cover sheet'!D11&amp;"  "&amp;'SK Cover sheet'!E11&amp;"  "&amp;'SK Cover sheet'!F11&amp;"  "&amp;'SK Cover sheet'!G11&amp;"  "&amp;'SK Cover sheet'!H11&amp;"  "&amp;'SK Cover sheet'!I11&amp;"  "&amp;'SK Cover sheet'!J11</f>
        <v xml:space="preserve">  2  0  2  2  5  8  4  0  8  0</v>
      </c>
      <c r="F2" s="531"/>
      <c r="G2" s="530"/>
      <c r="H2" s="1208"/>
      <c r="I2" s="530" t="s">
        <v>1074</v>
      </c>
      <c r="J2" s="1060" t="str">
        <f>"  "&amp;'SK Cover sheet'!A13&amp;"  "&amp;'SK Cover sheet'!B13&amp;"  "&amp;'SK Cover sheet'!C13&amp;"  "&amp;'SK Cover sheet'!D13&amp;"  "&amp;'SK Cover sheet'!E13&amp;"  "&amp;'SK Cover sheet'!F13&amp;"  "&amp;'SK Cover sheet'!G13&amp;"  "&amp;'SK Cover sheet'!H13&amp;" "</f>
        <v xml:space="preserve">  4  4  0  4  0  1  4  8 </v>
      </c>
      <c r="K2" s="1200"/>
      <c r="L2" s="1201"/>
    </row>
    <row r="3" spans="1:15" ht="2.25" customHeight="1" thickBot="1" x14ac:dyDescent="0.3">
      <c r="A3" s="509"/>
      <c r="C3" s="588"/>
      <c r="D3" s="588"/>
      <c r="F3" s="588"/>
      <c r="G3" s="588"/>
      <c r="H3" s="588"/>
      <c r="I3" s="588"/>
    </row>
    <row r="4" spans="1:15" s="527" customFormat="1" ht="11.25" customHeight="1" x14ac:dyDescent="0.25">
      <c r="A4" s="2159" t="s">
        <v>1137</v>
      </c>
      <c r="B4" s="2160" t="s">
        <v>1181</v>
      </c>
      <c r="C4" s="2162" t="s">
        <v>1135</v>
      </c>
      <c r="D4" s="2163"/>
      <c r="E4" s="2113" t="s">
        <v>2</v>
      </c>
      <c r="F4" s="2137"/>
      <c r="G4" s="2137"/>
      <c r="H4" s="2137"/>
      <c r="I4" s="2137"/>
      <c r="J4" s="2117"/>
      <c r="K4" s="2175" t="s">
        <v>1180</v>
      </c>
      <c r="L4" s="2176"/>
    </row>
    <row r="5" spans="1:15" s="527" customFormat="1" ht="11.25" customHeight="1" x14ac:dyDescent="0.15">
      <c r="A5" s="2126"/>
      <c r="B5" s="2134"/>
      <c r="C5" s="2162"/>
      <c r="D5" s="2163"/>
      <c r="E5" s="2138">
        <v>1</v>
      </c>
      <c r="F5" s="2134" t="s">
        <v>1179</v>
      </c>
      <c r="G5" s="2134"/>
      <c r="H5" s="2179" t="s">
        <v>1178</v>
      </c>
      <c r="I5" s="2180"/>
      <c r="J5" s="2181"/>
      <c r="K5" s="2115"/>
      <c r="L5" s="2116"/>
    </row>
    <row r="6" spans="1:15" s="527" customFormat="1" ht="12" customHeight="1" x14ac:dyDescent="0.25">
      <c r="A6" s="2126"/>
      <c r="B6" s="2134"/>
      <c r="C6" s="2164"/>
      <c r="D6" s="2165"/>
      <c r="E6" s="2138"/>
      <c r="F6" s="2134" t="s">
        <v>1177</v>
      </c>
      <c r="G6" s="2134"/>
      <c r="H6" s="2123"/>
      <c r="I6" s="2182"/>
      <c r="J6" s="2183"/>
      <c r="K6" s="2123" t="s">
        <v>1176</v>
      </c>
      <c r="L6" s="2124"/>
    </row>
    <row r="7" spans="1:15" s="529" customFormat="1" ht="27.95" customHeight="1" x14ac:dyDescent="0.25">
      <c r="A7" s="2161"/>
      <c r="B7" s="2142" t="s">
        <v>2798</v>
      </c>
      <c r="C7" s="2100" t="s">
        <v>522</v>
      </c>
      <c r="D7" s="2101"/>
      <c r="E7" s="2111">
        <f>BS!E10</f>
        <v>309064.75</v>
      </c>
      <c r="F7" s="2111"/>
      <c r="G7" s="2111"/>
      <c r="H7" s="2097">
        <f>E7-E8</f>
        <v>-1189931.25</v>
      </c>
      <c r="I7" s="2098"/>
      <c r="J7" s="2098"/>
      <c r="K7" s="2099"/>
      <c r="L7" s="528"/>
    </row>
    <row r="8" spans="1:15" s="529" customFormat="1" ht="27.95" customHeight="1" x14ac:dyDescent="0.25">
      <c r="A8" s="2161"/>
      <c r="B8" s="2142"/>
      <c r="C8" s="2102"/>
      <c r="D8" s="2103"/>
      <c r="E8" s="2111">
        <f>BS!F10</f>
        <v>1498996</v>
      </c>
      <c r="F8" s="2111"/>
      <c r="G8" s="2111"/>
      <c r="H8" s="2097"/>
      <c r="I8" s="2099"/>
      <c r="J8" s="2177">
        <f>BS!G10</f>
        <v>1567003</v>
      </c>
      <c r="K8" s="2178"/>
      <c r="L8" s="2112"/>
      <c r="O8" s="529" t="s">
        <v>1093</v>
      </c>
    </row>
    <row r="9" spans="1:15" s="529" customFormat="1" ht="27.95" customHeight="1" x14ac:dyDescent="0.25">
      <c r="A9" s="2140" t="s">
        <v>523</v>
      </c>
      <c r="B9" s="1565" t="s">
        <v>2799</v>
      </c>
      <c r="C9" s="2100" t="s">
        <v>525</v>
      </c>
      <c r="D9" s="2101"/>
      <c r="E9" s="2108">
        <f>BS!E11</f>
        <v>293201.75</v>
      </c>
      <c r="F9" s="2109"/>
      <c r="G9" s="2110"/>
      <c r="H9" s="2097">
        <f>E9-E10</f>
        <v>-961555.25</v>
      </c>
      <c r="I9" s="2098"/>
      <c r="J9" s="2098"/>
      <c r="K9" s="2099"/>
      <c r="L9" s="528"/>
    </row>
    <row r="10" spans="1:15" s="529" customFormat="1" ht="27.95" customHeight="1" x14ac:dyDescent="0.25">
      <c r="A10" s="2140"/>
      <c r="B10" s="1565"/>
      <c r="C10" s="2102"/>
      <c r="D10" s="2103"/>
      <c r="E10" s="2108">
        <f>BS!F11</f>
        <v>1254757</v>
      </c>
      <c r="F10" s="2109"/>
      <c r="G10" s="2110"/>
      <c r="H10" s="2097"/>
      <c r="I10" s="2099"/>
      <c r="J10" s="2108">
        <f>BS!G11</f>
        <v>1312591</v>
      </c>
      <c r="K10" s="2109"/>
      <c r="L10" s="2112"/>
    </row>
    <row r="11" spans="1:15" s="529" customFormat="1" ht="27.95" customHeight="1" x14ac:dyDescent="0.25">
      <c r="A11" s="2140" t="s">
        <v>526</v>
      </c>
      <c r="B11" s="1592" t="s">
        <v>2800</v>
      </c>
      <c r="C11" s="2100" t="s">
        <v>528</v>
      </c>
      <c r="D11" s="2101"/>
      <c r="E11" s="2111">
        <f>'BS old'!D12</f>
        <v>0</v>
      </c>
      <c r="F11" s="2111"/>
      <c r="G11" s="2111"/>
      <c r="H11" s="2097">
        <f>'BS old'!F12</f>
        <v>0</v>
      </c>
      <c r="I11" s="2098"/>
      <c r="J11" s="2098"/>
      <c r="K11" s="2099"/>
      <c r="L11" s="528"/>
    </row>
    <row r="12" spans="1:15" s="529" customFormat="1" ht="27.95" customHeight="1" x14ac:dyDescent="0.25">
      <c r="A12" s="2140"/>
      <c r="B12" s="1593"/>
      <c r="C12" s="2102"/>
      <c r="D12" s="2103"/>
      <c r="E12" s="2111">
        <f>'BS old'!E12</f>
        <v>0</v>
      </c>
      <c r="F12" s="2111"/>
      <c r="G12" s="2111"/>
      <c r="H12" s="1209"/>
      <c r="I12" s="1210"/>
      <c r="J12" s="2108">
        <f>'BS old'!G12</f>
        <v>0</v>
      </c>
      <c r="K12" s="2109"/>
      <c r="L12" s="2112"/>
    </row>
    <row r="13" spans="1:15" s="527" customFormat="1" ht="27.95" customHeight="1" x14ac:dyDescent="0.25">
      <c r="A13" s="2152" t="s">
        <v>529</v>
      </c>
      <c r="B13" s="2130" t="s">
        <v>1230</v>
      </c>
      <c r="C13" s="2104" t="s">
        <v>531</v>
      </c>
      <c r="D13" s="2105"/>
      <c r="E13" s="2111">
        <f>'BS old'!D13</f>
        <v>0</v>
      </c>
      <c r="F13" s="2111"/>
      <c r="G13" s="2111"/>
      <c r="H13" s="2097">
        <f>'BS old'!F13</f>
        <v>0</v>
      </c>
      <c r="I13" s="2098"/>
      <c r="J13" s="2098"/>
      <c r="K13" s="2099"/>
      <c r="L13" s="528"/>
    </row>
    <row r="14" spans="1:15" s="527" customFormat="1" ht="27.95" customHeight="1" x14ac:dyDescent="0.25">
      <c r="A14" s="2158"/>
      <c r="B14" s="2130"/>
      <c r="C14" s="2106"/>
      <c r="D14" s="2107"/>
      <c r="E14" s="2111">
        <f>'BS old'!E13</f>
        <v>0</v>
      </c>
      <c r="F14" s="2111"/>
      <c r="G14" s="2111"/>
      <c r="H14" s="1209"/>
      <c r="I14" s="1210"/>
      <c r="J14" s="2108">
        <f>'BS old'!G13</f>
        <v>0</v>
      </c>
      <c r="K14" s="2109"/>
      <c r="L14" s="2112"/>
    </row>
    <row r="15" spans="1:15" s="527" customFormat="1" ht="27.95" customHeight="1" x14ac:dyDescent="0.25">
      <c r="A15" s="2128" t="s">
        <v>532</v>
      </c>
      <c r="B15" s="2130" t="s">
        <v>1229</v>
      </c>
      <c r="C15" s="2104" t="s">
        <v>534</v>
      </c>
      <c r="D15" s="2105"/>
      <c r="E15" s="2111">
        <f>'BS old'!D14</f>
        <v>0</v>
      </c>
      <c r="F15" s="2111"/>
      <c r="G15" s="2111"/>
      <c r="H15" s="2097">
        <f>'BS old'!F14</f>
        <v>0</v>
      </c>
      <c r="I15" s="2098"/>
      <c r="J15" s="2098"/>
      <c r="K15" s="2099"/>
      <c r="L15" s="528"/>
    </row>
    <row r="16" spans="1:15" s="527" customFormat="1" ht="27.95" customHeight="1" x14ac:dyDescent="0.25">
      <c r="A16" s="2128"/>
      <c r="B16" s="2130"/>
      <c r="C16" s="2106"/>
      <c r="D16" s="2107"/>
      <c r="E16" s="2111">
        <f>'BS old'!E14</f>
        <v>0</v>
      </c>
      <c r="F16" s="2111"/>
      <c r="G16" s="2111"/>
      <c r="H16" s="1209"/>
      <c r="I16" s="1210"/>
      <c r="J16" s="2108">
        <f>'BS old'!G14</f>
        <v>0</v>
      </c>
      <c r="K16" s="2109"/>
      <c r="L16" s="2112"/>
    </row>
    <row r="17" spans="1:12" s="527" customFormat="1" ht="27.95" customHeight="1" x14ac:dyDescent="0.25">
      <c r="A17" s="2128" t="s">
        <v>535</v>
      </c>
      <c r="B17" s="2130" t="s">
        <v>1228</v>
      </c>
      <c r="C17" s="2104" t="s">
        <v>537</v>
      </c>
      <c r="D17" s="2105"/>
      <c r="E17" s="2111">
        <f>'BS old'!D15</f>
        <v>0</v>
      </c>
      <c r="F17" s="2111"/>
      <c r="G17" s="2111"/>
      <c r="H17" s="2097">
        <f>'BS old'!F15</f>
        <v>0</v>
      </c>
      <c r="I17" s="2098"/>
      <c r="J17" s="2098"/>
      <c r="K17" s="2099"/>
      <c r="L17" s="528"/>
    </row>
    <row r="18" spans="1:12" s="527" customFormat="1" ht="27.95" customHeight="1" x14ac:dyDescent="0.25">
      <c r="A18" s="2128"/>
      <c r="B18" s="2130"/>
      <c r="C18" s="2106"/>
      <c r="D18" s="2107"/>
      <c r="E18" s="2111">
        <f>'BS old'!E15</f>
        <v>0</v>
      </c>
      <c r="F18" s="2111"/>
      <c r="G18" s="2111"/>
      <c r="H18" s="1209"/>
      <c r="I18" s="1210"/>
      <c r="J18" s="2108">
        <f>'BS old'!G15</f>
        <v>0</v>
      </c>
      <c r="K18" s="2109"/>
      <c r="L18" s="2112"/>
    </row>
    <row r="19" spans="1:12" s="527" customFormat="1" ht="27.95" customHeight="1" x14ac:dyDescent="0.25">
      <c r="A19" s="2128" t="s">
        <v>538</v>
      </c>
      <c r="B19" s="2130" t="s">
        <v>1227</v>
      </c>
      <c r="C19" s="2104" t="s">
        <v>540</v>
      </c>
      <c r="D19" s="2105"/>
      <c r="E19" s="2111">
        <f>'BS old'!D16</f>
        <v>0</v>
      </c>
      <c r="F19" s="2111"/>
      <c r="G19" s="2111"/>
      <c r="H19" s="2097">
        <f>'BS old'!F16</f>
        <v>0</v>
      </c>
      <c r="I19" s="2098"/>
      <c r="J19" s="2098"/>
      <c r="K19" s="2099"/>
      <c r="L19" s="528"/>
    </row>
    <row r="20" spans="1:12" s="527" customFormat="1" ht="27.95" customHeight="1" x14ac:dyDescent="0.25">
      <c r="A20" s="2128"/>
      <c r="B20" s="2130"/>
      <c r="C20" s="2106"/>
      <c r="D20" s="2107"/>
      <c r="E20" s="2111">
        <f>'BS old'!E16</f>
        <v>0</v>
      </c>
      <c r="F20" s="2111"/>
      <c r="G20" s="2111"/>
      <c r="H20" s="1209"/>
      <c r="I20" s="1210"/>
      <c r="J20" s="2108">
        <f>'BS old'!G16</f>
        <v>0</v>
      </c>
      <c r="K20" s="2109"/>
      <c r="L20" s="2112"/>
    </row>
    <row r="21" spans="1:12" s="527" customFormat="1" ht="27.95" customHeight="1" x14ac:dyDescent="0.25">
      <c r="A21" s="2128" t="s">
        <v>541</v>
      </c>
      <c r="B21" s="2130" t="s">
        <v>1226</v>
      </c>
      <c r="C21" s="2104" t="s">
        <v>543</v>
      </c>
      <c r="D21" s="2105"/>
      <c r="E21" s="2111">
        <f>'BS old'!D17</f>
        <v>0</v>
      </c>
      <c r="F21" s="2111"/>
      <c r="G21" s="2111"/>
      <c r="H21" s="2097">
        <f>'BS old'!F17</f>
        <v>0</v>
      </c>
      <c r="I21" s="2098"/>
      <c r="J21" s="2098"/>
      <c r="K21" s="2099"/>
      <c r="L21" s="528"/>
    </row>
    <row r="22" spans="1:12" s="527" customFormat="1" ht="27.95" customHeight="1" x14ac:dyDescent="0.25">
      <c r="A22" s="2128"/>
      <c r="B22" s="2130"/>
      <c r="C22" s="2106"/>
      <c r="D22" s="2107"/>
      <c r="E22" s="2111">
        <f>'BS old'!E17</f>
        <v>0</v>
      </c>
      <c r="F22" s="2111"/>
      <c r="G22" s="2111"/>
      <c r="H22" s="1209"/>
      <c r="I22" s="1210"/>
      <c r="J22" s="2108">
        <f>'BS old'!G17</f>
        <v>0</v>
      </c>
      <c r="K22" s="2109"/>
      <c r="L22" s="2112"/>
    </row>
    <row r="23" spans="1:12" s="527" customFormat="1" ht="27.95" customHeight="1" x14ac:dyDescent="0.25">
      <c r="A23" s="2128" t="s">
        <v>544</v>
      </c>
      <c r="B23" s="2130" t="s">
        <v>1225</v>
      </c>
      <c r="C23" s="2104" t="s">
        <v>546</v>
      </c>
      <c r="D23" s="2105"/>
      <c r="E23" s="2111">
        <f>'BS old'!D18</f>
        <v>0</v>
      </c>
      <c r="F23" s="2111"/>
      <c r="G23" s="2111"/>
      <c r="H23" s="2097">
        <f>'BS old'!F18</f>
        <v>0</v>
      </c>
      <c r="I23" s="2098"/>
      <c r="J23" s="2098"/>
      <c r="K23" s="2099"/>
      <c r="L23" s="528"/>
    </row>
    <row r="24" spans="1:12" s="527" customFormat="1" ht="27.95" customHeight="1" x14ac:dyDescent="0.25">
      <c r="A24" s="2128"/>
      <c r="B24" s="2130"/>
      <c r="C24" s="2106"/>
      <c r="D24" s="2107"/>
      <c r="E24" s="2111">
        <f>'BS old'!E18</f>
        <v>0</v>
      </c>
      <c r="F24" s="2111"/>
      <c r="G24" s="2111"/>
      <c r="H24" s="1209"/>
      <c r="I24" s="1210"/>
      <c r="J24" s="2108">
        <f>'BS old'!G18</f>
        <v>0</v>
      </c>
      <c r="K24" s="2109"/>
      <c r="L24" s="2112"/>
    </row>
    <row r="25" spans="1:12" s="527" customFormat="1" ht="27.95" customHeight="1" x14ac:dyDescent="0.25">
      <c r="A25" s="2128" t="s">
        <v>547</v>
      </c>
      <c r="B25" s="2130" t="s">
        <v>1224</v>
      </c>
      <c r="C25" s="2104" t="s">
        <v>549</v>
      </c>
      <c r="D25" s="2105"/>
      <c r="E25" s="2111">
        <f>'BS old'!D19</f>
        <v>0</v>
      </c>
      <c r="F25" s="2111"/>
      <c r="G25" s="2111"/>
      <c r="H25" s="2097">
        <f>'BS old'!F19</f>
        <v>0</v>
      </c>
      <c r="I25" s="2098"/>
      <c r="J25" s="2098"/>
      <c r="K25" s="2099"/>
      <c r="L25" s="528"/>
    </row>
    <row r="26" spans="1:12" s="527" customFormat="1" ht="27.95" customHeight="1" x14ac:dyDescent="0.25">
      <c r="A26" s="2128"/>
      <c r="B26" s="2130"/>
      <c r="C26" s="2106"/>
      <c r="D26" s="2107"/>
      <c r="E26" s="2111">
        <f>'BS old'!E19</f>
        <v>0</v>
      </c>
      <c r="F26" s="2111"/>
      <c r="G26" s="2111"/>
      <c r="H26" s="1209"/>
      <c r="I26" s="1210"/>
      <c r="J26" s="2108">
        <f>'BS old'!G19</f>
        <v>0</v>
      </c>
      <c r="K26" s="2109"/>
      <c r="L26" s="2112"/>
    </row>
    <row r="27" spans="1:12" s="529" customFormat="1" ht="27.95" customHeight="1" x14ac:dyDescent="0.25">
      <c r="A27" s="2153" t="s">
        <v>550</v>
      </c>
      <c r="B27" s="2142" t="s">
        <v>1223</v>
      </c>
      <c r="C27" s="2100" t="s">
        <v>552</v>
      </c>
      <c r="D27" s="2101"/>
      <c r="E27" s="2111">
        <f>'BS old'!D20</f>
        <v>0</v>
      </c>
      <c r="F27" s="2111"/>
      <c r="G27" s="2111"/>
      <c r="H27" s="2097">
        <f>'BS old'!F20</f>
        <v>0</v>
      </c>
      <c r="I27" s="2098"/>
      <c r="J27" s="2098"/>
      <c r="K27" s="2099"/>
      <c r="L27" s="528"/>
    </row>
    <row r="28" spans="1:12" s="529" customFormat="1" ht="27.95" customHeight="1" x14ac:dyDescent="0.25">
      <c r="A28" s="2140"/>
      <c r="B28" s="2142"/>
      <c r="C28" s="2102"/>
      <c r="D28" s="2103"/>
      <c r="E28" s="2111">
        <f>'BS old'!E20</f>
        <v>0</v>
      </c>
      <c r="F28" s="2111"/>
      <c r="G28" s="2111"/>
      <c r="H28" s="2097"/>
      <c r="I28" s="2099"/>
      <c r="J28" s="2108">
        <f>'BS old'!G20</f>
        <v>0</v>
      </c>
      <c r="K28" s="2109"/>
      <c r="L28" s="2112"/>
    </row>
    <row r="29" spans="1:12" s="527" customFormat="1" ht="27.95" customHeight="1" x14ac:dyDescent="0.25">
      <c r="A29" s="2152" t="s">
        <v>553</v>
      </c>
      <c r="B29" s="2130" t="s">
        <v>1222</v>
      </c>
      <c r="C29" s="2104" t="s">
        <v>555</v>
      </c>
      <c r="D29" s="2105"/>
      <c r="E29" s="2111">
        <f>'BS old'!D21</f>
        <v>0</v>
      </c>
      <c r="F29" s="2111"/>
      <c r="G29" s="2111"/>
      <c r="H29" s="2097">
        <f>'BS old'!F21</f>
        <v>0</v>
      </c>
      <c r="I29" s="2098"/>
      <c r="J29" s="2098"/>
      <c r="K29" s="2099"/>
      <c r="L29" s="528"/>
    </row>
    <row r="30" spans="1:12" s="527" customFormat="1" ht="27.95" customHeight="1" x14ac:dyDescent="0.25">
      <c r="A30" s="2139"/>
      <c r="B30" s="2130"/>
      <c r="C30" s="2106"/>
      <c r="D30" s="2107"/>
      <c r="E30" s="2111">
        <f>'BS old'!E21</f>
        <v>0</v>
      </c>
      <c r="F30" s="2111"/>
      <c r="G30" s="2111"/>
      <c r="H30" s="1209"/>
      <c r="I30" s="1210"/>
      <c r="J30" s="2108">
        <f>'BS old'!G21</f>
        <v>0</v>
      </c>
      <c r="K30" s="2109"/>
      <c r="L30" s="2112"/>
    </row>
    <row r="31" spans="1:12" s="527" customFormat="1" ht="27.95" customHeight="1" x14ac:dyDescent="0.25">
      <c r="A31" s="2128" t="s">
        <v>532</v>
      </c>
      <c r="B31" s="2130" t="s">
        <v>1221</v>
      </c>
      <c r="C31" s="2104" t="s">
        <v>557</v>
      </c>
      <c r="D31" s="2105"/>
      <c r="E31" s="2111">
        <f>'BS old'!D22</f>
        <v>0</v>
      </c>
      <c r="F31" s="2111"/>
      <c r="G31" s="2111"/>
      <c r="H31" s="2097">
        <f>'BS old'!F22</f>
        <v>0</v>
      </c>
      <c r="I31" s="2098"/>
      <c r="J31" s="2098"/>
      <c r="K31" s="2099"/>
      <c r="L31" s="528"/>
    </row>
    <row r="32" spans="1:12" s="527" customFormat="1" ht="27.95" customHeight="1" x14ac:dyDescent="0.25">
      <c r="A32" s="2128"/>
      <c r="B32" s="2130"/>
      <c r="C32" s="2106"/>
      <c r="D32" s="2107"/>
      <c r="E32" s="2111">
        <f>'BS old'!E22</f>
        <v>0</v>
      </c>
      <c r="F32" s="2111"/>
      <c r="G32" s="2111"/>
      <c r="H32" s="2097"/>
      <c r="I32" s="2099"/>
      <c r="J32" s="2108">
        <f>'BS old'!G22</f>
        <v>0</v>
      </c>
      <c r="K32" s="2109"/>
      <c r="L32" s="2112"/>
    </row>
    <row r="33" spans="1:12" s="527" customFormat="1" ht="11.25" customHeight="1" x14ac:dyDescent="0.25">
      <c r="A33" s="2125" t="s">
        <v>1137</v>
      </c>
      <c r="B33" s="2133" t="s">
        <v>1181</v>
      </c>
      <c r="C33" s="1052"/>
      <c r="D33" s="2135" t="s">
        <v>1135</v>
      </c>
      <c r="E33" s="2115" t="s">
        <v>2</v>
      </c>
      <c r="F33" s="2137"/>
      <c r="G33" s="2137"/>
      <c r="H33" s="2137"/>
      <c r="I33" s="2137"/>
      <c r="J33" s="2118"/>
      <c r="K33" s="2119" t="s">
        <v>1180</v>
      </c>
      <c r="L33" s="2120"/>
    </row>
    <row r="34" spans="1:12" s="527" customFormat="1" ht="11.25" customHeight="1" x14ac:dyDescent="0.15">
      <c r="A34" s="2126"/>
      <c r="B34" s="2134"/>
      <c r="C34" s="1053"/>
      <c r="D34" s="2136"/>
      <c r="E34" s="2138">
        <v>1</v>
      </c>
      <c r="F34" s="2134" t="s">
        <v>1179</v>
      </c>
      <c r="G34" s="2134"/>
      <c r="H34" s="1047"/>
      <c r="I34" s="2121" t="s">
        <v>1178</v>
      </c>
      <c r="J34" s="2122"/>
      <c r="K34" s="2115"/>
      <c r="L34" s="2116"/>
    </row>
    <row r="35" spans="1:12" s="527" customFormat="1" ht="12" customHeight="1" x14ac:dyDescent="0.15">
      <c r="A35" s="2126"/>
      <c r="B35" s="2134"/>
      <c r="C35" s="1053"/>
      <c r="D35" s="2136"/>
      <c r="E35" s="2138"/>
      <c r="F35" s="2134" t="s">
        <v>1177</v>
      </c>
      <c r="G35" s="2134"/>
      <c r="H35" s="1049"/>
      <c r="I35" s="2179"/>
      <c r="J35" s="2181"/>
      <c r="K35" s="2123" t="s">
        <v>1176</v>
      </c>
      <c r="L35" s="2124"/>
    </row>
    <row r="36" spans="1:12" ht="27.95" customHeight="1" x14ac:dyDescent="0.25">
      <c r="A36" s="2127" t="s">
        <v>535</v>
      </c>
      <c r="B36" s="2129" t="s">
        <v>1220</v>
      </c>
      <c r="C36" s="1050"/>
      <c r="D36" s="2131" t="s">
        <v>559</v>
      </c>
      <c r="E36" s="2111">
        <f>'BS old'!D23</f>
        <v>0</v>
      </c>
      <c r="F36" s="2111"/>
      <c r="G36" s="2111"/>
      <c r="H36" s="1046"/>
      <c r="I36" s="2108">
        <f>'BS old'!F23</f>
        <v>0</v>
      </c>
      <c r="J36" s="2109"/>
      <c r="K36" s="2110"/>
      <c r="L36" s="528"/>
    </row>
    <row r="37" spans="1:12" ht="27.95" customHeight="1" x14ac:dyDescent="0.25">
      <c r="A37" s="2128"/>
      <c r="B37" s="2130"/>
      <c r="C37" s="1051"/>
      <c r="D37" s="2132"/>
      <c r="E37" s="2111">
        <f>'BS old'!E23</f>
        <v>0</v>
      </c>
      <c r="F37" s="2111"/>
      <c r="G37" s="2111"/>
      <c r="H37" s="1054"/>
      <c r="I37" s="613"/>
      <c r="J37" s="2108">
        <f>'BS old'!G23</f>
        <v>0</v>
      </c>
      <c r="K37" s="2109"/>
      <c r="L37" s="2112"/>
    </row>
    <row r="38" spans="1:12" ht="27.95" customHeight="1" x14ac:dyDescent="0.25">
      <c r="A38" s="2128" t="s">
        <v>538</v>
      </c>
      <c r="B38" s="2130" t="s">
        <v>1219</v>
      </c>
      <c r="C38" s="1051"/>
      <c r="D38" s="2132" t="s">
        <v>561</v>
      </c>
      <c r="E38" s="2111">
        <f>'BS old'!D24</f>
        <v>0</v>
      </c>
      <c r="F38" s="2111"/>
      <c r="G38" s="2111"/>
      <c r="H38" s="1046"/>
      <c r="I38" s="2108">
        <f>'BS old'!F24</f>
        <v>0</v>
      </c>
      <c r="J38" s="2109"/>
      <c r="K38" s="2110"/>
      <c r="L38" s="528"/>
    </row>
    <row r="39" spans="1:12" ht="27.95" customHeight="1" x14ac:dyDescent="0.25">
      <c r="A39" s="2128"/>
      <c r="B39" s="2130"/>
      <c r="C39" s="1051"/>
      <c r="D39" s="2132"/>
      <c r="E39" s="2111">
        <f>'BS old'!E24</f>
        <v>0</v>
      </c>
      <c r="F39" s="2111"/>
      <c r="G39" s="2111"/>
      <c r="H39" s="1054"/>
      <c r="I39" s="613"/>
      <c r="J39" s="2108">
        <f>'BS old'!G24</f>
        <v>0</v>
      </c>
      <c r="K39" s="2109"/>
      <c r="L39" s="2112"/>
    </row>
    <row r="40" spans="1:12" ht="27.95" customHeight="1" x14ac:dyDescent="0.25">
      <c r="A40" s="2128" t="s">
        <v>541</v>
      </c>
      <c r="B40" s="2130" t="s">
        <v>1218</v>
      </c>
      <c r="C40" s="1050"/>
      <c r="D40" s="2131" t="s">
        <v>563</v>
      </c>
      <c r="E40" s="2111">
        <f>'BS old'!D25</f>
        <v>0</v>
      </c>
      <c r="F40" s="2111"/>
      <c r="G40" s="2111"/>
      <c r="H40" s="1046"/>
      <c r="I40" s="2108">
        <f>'BS old'!F25</f>
        <v>0</v>
      </c>
      <c r="J40" s="2109"/>
      <c r="K40" s="2110"/>
      <c r="L40" s="528"/>
    </row>
    <row r="41" spans="1:12" ht="27.95" customHeight="1" x14ac:dyDescent="0.25">
      <c r="A41" s="2128"/>
      <c r="B41" s="2130"/>
      <c r="C41" s="1051"/>
      <c r="D41" s="2132"/>
      <c r="E41" s="2111">
        <f>'BS old'!E25</f>
        <v>0</v>
      </c>
      <c r="F41" s="2111"/>
      <c r="G41" s="2111"/>
      <c r="H41" s="1054"/>
      <c r="I41" s="613"/>
      <c r="J41" s="2108">
        <f>'BS old'!G25</f>
        <v>0</v>
      </c>
      <c r="K41" s="2109"/>
      <c r="L41" s="2112"/>
    </row>
    <row r="42" spans="1:12" ht="27.95" customHeight="1" x14ac:dyDescent="0.25">
      <c r="A42" s="2128" t="s">
        <v>544</v>
      </c>
      <c r="B42" s="2130" t="s">
        <v>1217</v>
      </c>
      <c r="C42" s="1051"/>
      <c r="D42" s="2132" t="s">
        <v>565</v>
      </c>
      <c r="E42" s="2111">
        <f>'BS old'!D26</f>
        <v>0</v>
      </c>
      <c r="F42" s="2111"/>
      <c r="G42" s="2111"/>
      <c r="H42" s="1046"/>
      <c r="I42" s="2108">
        <f>'BS old'!F26</f>
        <v>0</v>
      </c>
      <c r="J42" s="2109"/>
      <c r="K42" s="2110"/>
      <c r="L42" s="528"/>
    </row>
    <row r="43" spans="1:12" ht="27.95" customHeight="1" x14ac:dyDescent="0.25">
      <c r="A43" s="2128"/>
      <c r="B43" s="2130"/>
      <c r="C43" s="1051"/>
      <c r="D43" s="2132"/>
      <c r="E43" s="2111">
        <f>'BS old'!E26</f>
        <v>0</v>
      </c>
      <c r="F43" s="2111"/>
      <c r="G43" s="2111"/>
      <c r="H43" s="1054"/>
      <c r="I43" s="613"/>
      <c r="J43" s="2108">
        <f>'BS old'!G26</f>
        <v>0</v>
      </c>
      <c r="K43" s="2109"/>
      <c r="L43" s="2112"/>
    </row>
    <row r="44" spans="1:12" ht="27.95" customHeight="1" x14ac:dyDescent="0.25">
      <c r="A44" s="2128" t="s">
        <v>547</v>
      </c>
      <c r="B44" s="2130" t="s">
        <v>1216</v>
      </c>
      <c r="C44" s="1050"/>
      <c r="D44" s="2131" t="s">
        <v>567</v>
      </c>
      <c r="E44" s="2111">
        <f>'BS old'!D27</f>
        <v>0</v>
      </c>
      <c r="F44" s="2111"/>
      <c r="G44" s="2111"/>
      <c r="H44" s="1046"/>
      <c r="I44" s="2108">
        <f>'BS old'!F27</f>
        <v>0</v>
      </c>
      <c r="J44" s="2109"/>
      <c r="K44" s="2110"/>
      <c r="L44" s="528"/>
    </row>
    <row r="45" spans="1:12" ht="27.95" customHeight="1" x14ac:dyDescent="0.25">
      <c r="A45" s="2128"/>
      <c r="B45" s="2130"/>
      <c r="C45" s="1051"/>
      <c r="D45" s="2132"/>
      <c r="E45" s="2111">
        <f>'BS old'!E27</f>
        <v>0</v>
      </c>
      <c r="F45" s="2111"/>
      <c r="G45" s="2111"/>
      <c r="H45" s="1054"/>
      <c r="I45" s="613"/>
      <c r="J45" s="2108">
        <f>'BS old'!G27</f>
        <v>0</v>
      </c>
      <c r="K45" s="2109"/>
      <c r="L45" s="2112"/>
    </row>
    <row r="46" spans="1:12" ht="27.95" customHeight="1" x14ac:dyDescent="0.25">
      <c r="A46" s="2128" t="s">
        <v>568</v>
      </c>
      <c r="B46" s="2130" t="s">
        <v>1215</v>
      </c>
      <c r="C46" s="1051"/>
      <c r="D46" s="2132" t="s">
        <v>570</v>
      </c>
      <c r="E46" s="2111">
        <f>'BS old'!D28</f>
        <v>0</v>
      </c>
      <c r="F46" s="2111"/>
      <c r="G46" s="2111"/>
      <c r="H46" s="1046"/>
      <c r="I46" s="2108">
        <f>'BS old'!F28</f>
        <v>0</v>
      </c>
      <c r="J46" s="2109"/>
      <c r="K46" s="2110"/>
      <c r="L46" s="528"/>
    </row>
    <row r="47" spans="1:12" ht="27.95" customHeight="1" x14ac:dyDescent="0.25">
      <c r="A47" s="2128"/>
      <c r="B47" s="2130"/>
      <c r="C47" s="1051"/>
      <c r="D47" s="2132"/>
      <c r="E47" s="2111">
        <f>'BS old'!E28</f>
        <v>0</v>
      </c>
      <c r="F47" s="2111"/>
      <c r="G47" s="2111"/>
      <c r="H47" s="1054"/>
      <c r="I47" s="613"/>
      <c r="J47" s="2108">
        <f>'BS old'!G28</f>
        <v>0</v>
      </c>
      <c r="K47" s="2109"/>
      <c r="L47" s="2112"/>
    </row>
    <row r="48" spans="1:12" ht="27.95" customHeight="1" x14ac:dyDescent="0.25">
      <c r="A48" s="2128" t="s">
        <v>571</v>
      </c>
      <c r="B48" s="2130" t="s">
        <v>1214</v>
      </c>
      <c r="C48" s="1050"/>
      <c r="D48" s="2131" t="s">
        <v>573</v>
      </c>
      <c r="E48" s="2111">
        <f>'BS old'!D29</f>
        <v>0</v>
      </c>
      <c r="F48" s="2111"/>
      <c r="G48" s="2111"/>
      <c r="H48" s="1046"/>
      <c r="I48" s="2108">
        <f>'BS old'!F29</f>
        <v>0</v>
      </c>
      <c r="J48" s="2109"/>
      <c r="K48" s="2110"/>
      <c r="L48" s="528"/>
    </row>
    <row r="49" spans="1:12" ht="27.95" customHeight="1" x14ac:dyDescent="0.25">
      <c r="A49" s="2128"/>
      <c r="B49" s="2130"/>
      <c r="C49" s="1051"/>
      <c r="D49" s="2132"/>
      <c r="E49" s="2111">
        <f>'BS old'!E29</f>
        <v>0</v>
      </c>
      <c r="F49" s="2111"/>
      <c r="G49" s="2111"/>
      <c r="H49" s="1054"/>
      <c r="I49" s="613"/>
      <c r="J49" s="2108">
        <f>'BS old'!G29</f>
        <v>0</v>
      </c>
      <c r="K49" s="2109"/>
      <c r="L49" s="2112"/>
    </row>
    <row r="50" spans="1:12" ht="27.95" customHeight="1" x14ac:dyDescent="0.25">
      <c r="A50" s="2153" t="s">
        <v>574</v>
      </c>
      <c r="B50" s="2147" t="s">
        <v>1213</v>
      </c>
      <c r="C50" s="1057"/>
      <c r="D50" s="2132" t="s">
        <v>576</v>
      </c>
      <c r="E50" s="2111">
        <f>'BS old'!D30</f>
        <v>0</v>
      </c>
      <c r="F50" s="2111"/>
      <c r="G50" s="2111"/>
      <c r="H50" s="1046"/>
      <c r="I50" s="2108">
        <f>'BS old'!F30</f>
        <v>0</v>
      </c>
      <c r="J50" s="2109"/>
      <c r="K50" s="2110"/>
      <c r="L50" s="528"/>
    </row>
    <row r="51" spans="1:12" ht="27.95" customHeight="1" x14ac:dyDescent="0.25">
      <c r="A51" s="2153"/>
      <c r="B51" s="2147"/>
      <c r="C51" s="1057"/>
      <c r="D51" s="2132"/>
      <c r="E51" s="2111">
        <f>'BS old'!E30</f>
        <v>0</v>
      </c>
      <c r="F51" s="2111"/>
      <c r="G51" s="2111"/>
      <c r="H51" s="1054"/>
      <c r="I51" s="613"/>
      <c r="J51" s="2108">
        <f>'BS old'!G30</f>
        <v>0</v>
      </c>
      <c r="K51" s="2109"/>
      <c r="L51" s="2112"/>
    </row>
    <row r="52" spans="1:12" s="458" customFormat="1" ht="27.95" customHeight="1" x14ac:dyDescent="0.25">
      <c r="A52" s="2157" t="s">
        <v>577</v>
      </c>
      <c r="B52" s="2130" t="s">
        <v>1212</v>
      </c>
      <c r="C52" s="1050"/>
      <c r="D52" s="2131" t="s">
        <v>579</v>
      </c>
      <c r="E52" s="2111">
        <f>'BS old'!D31</f>
        <v>0</v>
      </c>
      <c r="F52" s="2111"/>
      <c r="G52" s="2111"/>
      <c r="H52" s="1046"/>
      <c r="I52" s="2108">
        <f>'BS old'!F31</f>
        <v>0</v>
      </c>
      <c r="J52" s="2109"/>
      <c r="K52" s="2110"/>
      <c r="L52" s="528"/>
    </row>
    <row r="53" spans="1:12" s="458" customFormat="1" ht="27.95" customHeight="1" x14ac:dyDescent="0.25">
      <c r="A53" s="2157"/>
      <c r="B53" s="2130"/>
      <c r="C53" s="1051"/>
      <c r="D53" s="2132"/>
      <c r="E53" s="2111">
        <f>'BS old'!E31</f>
        <v>0</v>
      </c>
      <c r="F53" s="2111"/>
      <c r="G53" s="2111"/>
      <c r="H53" s="1054"/>
      <c r="I53" s="613"/>
      <c r="J53" s="2108">
        <f>'BS old'!G31</f>
        <v>0</v>
      </c>
      <c r="K53" s="2109"/>
      <c r="L53" s="2112"/>
    </row>
    <row r="54" spans="1:12" ht="27.95" customHeight="1" x14ac:dyDescent="0.25">
      <c r="A54" s="2128" t="s">
        <v>532</v>
      </c>
      <c r="B54" s="2130" t="s">
        <v>1211</v>
      </c>
      <c r="C54" s="1051"/>
      <c r="D54" s="2132" t="s">
        <v>581</v>
      </c>
      <c r="E54" s="2111">
        <f>'BS old'!D32</f>
        <v>0</v>
      </c>
      <c r="F54" s="2111"/>
      <c r="G54" s="2111"/>
      <c r="H54" s="1046"/>
      <c r="I54" s="2108">
        <f>'BS old'!F32</f>
        <v>0</v>
      </c>
      <c r="J54" s="2109"/>
      <c r="K54" s="2110"/>
      <c r="L54" s="528"/>
    </row>
    <row r="55" spans="1:12" ht="27.95" customHeight="1" x14ac:dyDescent="0.25">
      <c r="A55" s="2128"/>
      <c r="B55" s="2130"/>
      <c r="C55" s="1051"/>
      <c r="D55" s="2132"/>
      <c r="E55" s="2111">
        <f>'BS old'!E32</f>
        <v>0</v>
      </c>
      <c r="F55" s="2111"/>
      <c r="G55" s="2111"/>
      <c r="H55" s="1054"/>
      <c r="I55" s="613"/>
      <c r="J55" s="2108">
        <f>'BS old'!G32</f>
        <v>0</v>
      </c>
      <c r="K55" s="2109"/>
      <c r="L55" s="2112"/>
    </row>
    <row r="56" spans="1:12" ht="27.95" customHeight="1" x14ac:dyDescent="0.25">
      <c r="A56" s="2128" t="s">
        <v>535</v>
      </c>
      <c r="B56" s="2130" t="s">
        <v>1210</v>
      </c>
      <c r="C56" s="1050"/>
      <c r="D56" s="2131" t="s">
        <v>583</v>
      </c>
      <c r="E56" s="2111">
        <f>'BS old'!D33</f>
        <v>0</v>
      </c>
      <c r="F56" s="2111"/>
      <c r="G56" s="2111"/>
      <c r="H56" s="1046"/>
      <c r="I56" s="2108">
        <f>'BS old'!F33</f>
        <v>0</v>
      </c>
      <c r="J56" s="2109"/>
      <c r="K56" s="2110"/>
      <c r="L56" s="528"/>
    </row>
    <row r="57" spans="1:12" ht="27.95" customHeight="1" x14ac:dyDescent="0.25">
      <c r="A57" s="2128"/>
      <c r="B57" s="2130"/>
      <c r="C57" s="1051"/>
      <c r="D57" s="2132"/>
      <c r="E57" s="2111">
        <f>'BS old'!E33</f>
        <v>0</v>
      </c>
      <c r="F57" s="2111"/>
      <c r="G57" s="2111"/>
      <c r="H57" s="1054"/>
      <c r="I57" s="613"/>
      <c r="J57" s="2108">
        <f>'BS old'!G33</f>
        <v>0</v>
      </c>
      <c r="K57" s="2109"/>
      <c r="L57" s="2112"/>
    </row>
    <row r="58" spans="1:12" ht="27.95" customHeight="1" x14ac:dyDescent="0.25">
      <c r="A58" s="2128" t="s">
        <v>538</v>
      </c>
      <c r="B58" s="2130" t="s">
        <v>1209</v>
      </c>
      <c r="C58" s="1051"/>
      <c r="D58" s="2132" t="s">
        <v>585</v>
      </c>
      <c r="E58" s="2111">
        <f>'BS old'!D34</f>
        <v>0</v>
      </c>
      <c r="F58" s="2111"/>
      <c r="G58" s="2111"/>
      <c r="H58" s="1046"/>
      <c r="I58" s="2108">
        <f>'BS old'!F34</f>
        <v>0</v>
      </c>
      <c r="J58" s="2109"/>
      <c r="K58" s="2110"/>
      <c r="L58" s="528"/>
    </row>
    <row r="59" spans="1:12" ht="27.95" customHeight="1" x14ac:dyDescent="0.25">
      <c r="A59" s="2128"/>
      <c r="B59" s="2130"/>
      <c r="C59" s="1051"/>
      <c r="D59" s="2132"/>
      <c r="E59" s="2111">
        <f>'BS old'!E34</f>
        <v>0</v>
      </c>
      <c r="F59" s="2111"/>
      <c r="G59" s="2111"/>
      <c r="H59" s="1054"/>
      <c r="I59" s="613"/>
      <c r="J59" s="2108">
        <f>'BS old'!G34</f>
        <v>0</v>
      </c>
      <c r="K59" s="2109"/>
      <c r="L59" s="2112"/>
    </row>
    <row r="60" spans="1:12" ht="27.95" customHeight="1" x14ac:dyDescent="0.25">
      <c r="A60" s="2128" t="s">
        <v>541</v>
      </c>
      <c r="B60" s="2130" t="s">
        <v>1208</v>
      </c>
      <c r="C60" s="1050"/>
      <c r="D60" s="2131" t="s">
        <v>587</v>
      </c>
      <c r="E60" s="2111">
        <f>'BS old'!D35</f>
        <v>0</v>
      </c>
      <c r="F60" s="2111"/>
      <c r="G60" s="2111"/>
      <c r="H60" s="1046"/>
      <c r="I60" s="2108">
        <f>'BS old'!F35</f>
        <v>0</v>
      </c>
      <c r="J60" s="2109"/>
      <c r="K60" s="2110"/>
      <c r="L60" s="528"/>
    </row>
    <row r="61" spans="1:12" ht="27.95" customHeight="1" x14ac:dyDescent="0.25">
      <c r="A61" s="2128"/>
      <c r="B61" s="2130"/>
      <c r="C61" s="1051"/>
      <c r="D61" s="2132"/>
      <c r="E61" s="2111">
        <f>'BS old'!E35</f>
        <v>0</v>
      </c>
      <c r="F61" s="2111"/>
      <c r="G61" s="2111"/>
      <c r="H61" s="1054"/>
      <c r="I61" s="613"/>
      <c r="J61" s="2108">
        <f>'BS old'!G35</f>
        <v>0</v>
      </c>
      <c r="K61" s="2109"/>
      <c r="L61" s="2112"/>
    </row>
    <row r="62" spans="1:12" ht="27.95" customHeight="1" x14ac:dyDescent="0.25">
      <c r="A62" s="2128" t="s">
        <v>544</v>
      </c>
      <c r="B62" s="2130" t="s">
        <v>1207</v>
      </c>
      <c r="C62" s="1051"/>
      <c r="D62" s="2132" t="s">
        <v>589</v>
      </c>
      <c r="E62" s="2111">
        <f>'BS old'!D36</f>
        <v>0</v>
      </c>
      <c r="F62" s="2111"/>
      <c r="G62" s="2111"/>
      <c r="H62" s="1046"/>
      <c r="I62" s="2108">
        <f>'BS old'!F36</f>
        <v>0</v>
      </c>
      <c r="J62" s="2109"/>
      <c r="K62" s="2110"/>
      <c r="L62" s="528"/>
    </row>
    <row r="63" spans="1:12" ht="27.95" customHeight="1" x14ac:dyDescent="0.25">
      <c r="A63" s="2128"/>
      <c r="B63" s="2130"/>
      <c r="C63" s="1051"/>
      <c r="D63" s="2132"/>
      <c r="E63" s="2111">
        <f>'BS old'!E36</f>
        <v>0</v>
      </c>
      <c r="F63" s="2111"/>
      <c r="G63" s="2111"/>
      <c r="H63" s="1054"/>
      <c r="I63" s="613"/>
      <c r="J63" s="2108">
        <f>'BS old'!G36</f>
        <v>0</v>
      </c>
      <c r="K63" s="2109"/>
      <c r="L63" s="2112"/>
    </row>
    <row r="64" spans="1:12" ht="11.25" customHeight="1" x14ac:dyDescent="0.25">
      <c r="A64" s="2125" t="s">
        <v>1137</v>
      </c>
      <c r="B64" s="2133" t="s">
        <v>1181</v>
      </c>
      <c r="C64" s="1052"/>
      <c r="D64" s="2135" t="s">
        <v>1135</v>
      </c>
      <c r="E64" s="2115" t="s">
        <v>2</v>
      </c>
      <c r="F64" s="2137"/>
      <c r="G64" s="2137"/>
      <c r="H64" s="2137"/>
      <c r="I64" s="2137"/>
      <c r="J64" s="2118"/>
      <c r="K64" s="2119" t="s">
        <v>1180</v>
      </c>
      <c r="L64" s="2120"/>
    </row>
    <row r="65" spans="1:12" ht="11.25" customHeight="1" x14ac:dyDescent="0.15">
      <c r="A65" s="2126"/>
      <c r="B65" s="2134"/>
      <c r="C65" s="1053"/>
      <c r="D65" s="2136"/>
      <c r="E65" s="2138">
        <v>1</v>
      </c>
      <c r="F65" s="2134" t="s">
        <v>1179</v>
      </c>
      <c r="G65" s="2134"/>
      <c r="H65" s="1047"/>
      <c r="I65" s="2121" t="s">
        <v>1178</v>
      </c>
      <c r="J65" s="2122"/>
      <c r="K65" s="2115"/>
      <c r="L65" s="2116"/>
    </row>
    <row r="66" spans="1:12" ht="11.25" customHeight="1" x14ac:dyDescent="0.15">
      <c r="A66" s="2126"/>
      <c r="B66" s="2134"/>
      <c r="C66" s="1053"/>
      <c r="D66" s="2136"/>
      <c r="E66" s="2138"/>
      <c r="F66" s="2134" t="s">
        <v>1177</v>
      </c>
      <c r="G66" s="2134"/>
      <c r="H66" s="1048"/>
      <c r="I66" s="2150"/>
      <c r="J66" s="2151"/>
      <c r="K66" s="2148" t="s">
        <v>1176</v>
      </c>
      <c r="L66" s="2124"/>
    </row>
    <row r="67" spans="1:12" ht="27.95" customHeight="1" x14ac:dyDescent="0.25">
      <c r="A67" s="2128" t="s">
        <v>547</v>
      </c>
      <c r="B67" s="2130" t="s">
        <v>1206</v>
      </c>
      <c r="C67" s="1051"/>
      <c r="D67" s="2132" t="s">
        <v>888</v>
      </c>
      <c r="E67" s="2111">
        <f>'BS old'!D37</f>
        <v>0</v>
      </c>
      <c r="F67" s="2111"/>
      <c r="G67" s="2111"/>
      <c r="H67" s="1046"/>
      <c r="I67" s="2108">
        <f>'BS old'!F37</f>
        <v>0</v>
      </c>
      <c r="J67" s="2109"/>
      <c r="K67" s="2110"/>
      <c r="L67" s="528"/>
    </row>
    <row r="68" spans="1:12" ht="27.95" customHeight="1" x14ac:dyDescent="0.25">
      <c r="A68" s="2128"/>
      <c r="B68" s="2130"/>
      <c r="C68" s="1051"/>
      <c r="D68" s="2132"/>
      <c r="E68" s="2111">
        <f>'BS old'!E37</f>
        <v>0</v>
      </c>
      <c r="F68" s="2111"/>
      <c r="G68" s="2111"/>
      <c r="H68" s="1054"/>
      <c r="I68" s="613"/>
      <c r="J68" s="2108">
        <f>'BS old'!G37</f>
        <v>0</v>
      </c>
      <c r="K68" s="2109"/>
      <c r="L68" s="2112"/>
    </row>
    <row r="69" spans="1:12" ht="27.95" customHeight="1" x14ac:dyDescent="0.25">
      <c r="A69" s="2128" t="s">
        <v>568</v>
      </c>
      <c r="B69" s="2130" t="s">
        <v>1205</v>
      </c>
      <c r="C69" s="1051"/>
      <c r="D69" s="2132" t="s">
        <v>891</v>
      </c>
      <c r="E69" s="2111">
        <f>'BS old'!D38</f>
        <v>0</v>
      </c>
      <c r="F69" s="2111"/>
      <c r="G69" s="2111"/>
      <c r="H69" s="1046"/>
      <c r="I69" s="2108">
        <f>'BS old'!F38</f>
        <v>0</v>
      </c>
      <c r="J69" s="2109"/>
      <c r="K69" s="2110"/>
      <c r="L69" s="528"/>
    </row>
    <row r="70" spans="1:12" ht="27.95" customHeight="1" x14ac:dyDescent="0.25">
      <c r="A70" s="2128"/>
      <c r="B70" s="2130"/>
      <c r="C70" s="1051"/>
      <c r="D70" s="2132"/>
      <c r="E70" s="2111">
        <f>'BS old'!E38</f>
        <v>0</v>
      </c>
      <c r="F70" s="2111"/>
      <c r="G70" s="2111"/>
      <c r="H70" s="1054"/>
      <c r="I70" s="613"/>
      <c r="J70" s="2108">
        <f>'BS old'!G38</f>
        <v>0</v>
      </c>
      <c r="K70" s="2109"/>
      <c r="L70" s="2112"/>
    </row>
    <row r="71" spans="1:12" ht="27.95" customHeight="1" x14ac:dyDescent="0.25">
      <c r="A71" s="2140" t="s">
        <v>594</v>
      </c>
      <c r="B71" s="2147" t="s">
        <v>1204</v>
      </c>
      <c r="C71" s="1057"/>
      <c r="D71" s="2132" t="s">
        <v>894</v>
      </c>
      <c r="E71" s="2111">
        <f>'BS old'!D39</f>
        <v>0</v>
      </c>
      <c r="F71" s="2111"/>
      <c r="G71" s="2111"/>
      <c r="H71" s="1046"/>
      <c r="I71" s="2108">
        <f>'BS old'!F39</f>
        <v>0</v>
      </c>
      <c r="J71" s="2109"/>
      <c r="K71" s="2110"/>
      <c r="L71" s="528"/>
    </row>
    <row r="72" spans="1:12" ht="27.95" customHeight="1" x14ac:dyDescent="0.25">
      <c r="A72" s="2140"/>
      <c r="B72" s="2142"/>
      <c r="C72" s="1055"/>
      <c r="D72" s="2132"/>
      <c r="E72" s="2111">
        <f>'BS old'!E39</f>
        <v>0</v>
      </c>
      <c r="F72" s="2111"/>
      <c r="G72" s="2111"/>
      <c r="H72" s="1054"/>
      <c r="I72" s="613"/>
      <c r="J72" s="2108">
        <f>'BS old'!G39</f>
        <v>0</v>
      </c>
      <c r="K72" s="2109"/>
      <c r="L72" s="2112"/>
    </row>
    <row r="73" spans="1:12" s="458" customFormat="1" ht="27.95" customHeight="1" x14ac:dyDescent="0.25">
      <c r="A73" s="2153" t="s">
        <v>597</v>
      </c>
      <c r="B73" s="2147" t="s">
        <v>1203</v>
      </c>
      <c r="C73" s="1057"/>
      <c r="D73" s="2132" t="s">
        <v>897</v>
      </c>
      <c r="E73" s="2111">
        <f>'BS old'!D40</f>
        <v>0</v>
      </c>
      <c r="F73" s="2111"/>
      <c r="G73" s="2111"/>
      <c r="H73" s="1046"/>
      <c r="I73" s="2108">
        <f>'BS old'!F40</f>
        <v>0</v>
      </c>
      <c r="J73" s="2109"/>
      <c r="K73" s="2110"/>
      <c r="L73" s="528"/>
    </row>
    <row r="74" spans="1:12" s="458" customFormat="1" ht="27.95" customHeight="1" x14ac:dyDescent="0.25">
      <c r="A74" s="2140"/>
      <c r="B74" s="2142"/>
      <c r="C74" s="1055"/>
      <c r="D74" s="2132"/>
      <c r="E74" s="2111">
        <f>'BS old'!E40</f>
        <v>0</v>
      </c>
      <c r="F74" s="2111"/>
      <c r="G74" s="2111"/>
      <c r="H74" s="1054"/>
      <c r="I74" s="613"/>
      <c r="J74" s="2108">
        <f>'BS old'!G40</f>
        <v>0</v>
      </c>
      <c r="K74" s="2109"/>
      <c r="L74" s="2112"/>
    </row>
    <row r="75" spans="1:12" s="458" customFormat="1" ht="27.95" customHeight="1" x14ac:dyDescent="0.25">
      <c r="A75" s="2152" t="s">
        <v>600</v>
      </c>
      <c r="B75" s="2130" t="s">
        <v>1202</v>
      </c>
      <c r="C75" s="1051"/>
      <c r="D75" s="2132" t="s">
        <v>900</v>
      </c>
      <c r="E75" s="2111">
        <f>'BS old'!D41</f>
        <v>0</v>
      </c>
      <c r="F75" s="2111"/>
      <c r="G75" s="2111"/>
      <c r="H75" s="1046"/>
      <c r="I75" s="2108">
        <f>'BS old'!F41</f>
        <v>0</v>
      </c>
      <c r="J75" s="2109"/>
      <c r="K75" s="2110"/>
      <c r="L75" s="528"/>
    </row>
    <row r="76" spans="1:12" s="458" customFormat="1" ht="27.95" customHeight="1" x14ac:dyDescent="0.25">
      <c r="A76" s="2139"/>
      <c r="B76" s="2130"/>
      <c r="C76" s="1051"/>
      <c r="D76" s="2132"/>
      <c r="E76" s="2111">
        <f>'BS old'!E41</f>
        <v>0</v>
      </c>
      <c r="F76" s="2111"/>
      <c r="G76" s="2111"/>
      <c r="H76" s="1054"/>
      <c r="I76" s="613"/>
      <c r="J76" s="2108">
        <f>'BS old'!G41</f>
        <v>0</v>
      </c>
      <c r="K76" s="2109"/>
      <c r="L76" s="2112"/>
    </row>
    <row r="77" spans="1:12" ht="27.95" customHeight="1" x14ac:dyDescent="0.25">
      <c r="A77" s="2128" t="s">
        <v>532</v>
      </c>
      <c r="B77" s="2130" t="s">
        <v>1201</v>
      </c>
      <c r="C77" s="1051"/>
      <c r="D77" s="2132" t="s">
        <v>903</v>
      </c>
      <c r="E77" s="2111">
        <f>'BS old'!D42</f>
        <v>0</v>
      </c>
      <c r="F77" s="2111"/>
      <c r="G77" s="2111"/>
      <c r="H77" s="1046"/>
      <c r="I77" s="2108">
        <f>'BS old'!F42</f>
        <v>0</v>
      </c>
      <c r="J77" s="2109"/>
      <c r="K77" s="2110"/>
      <c r="L77" s="528"/>
    </row>
    <row r="78" spans="1:12" ht="27.95" customHeight="1" x14ac:dyDescent="0.25">
      <c r="A78" s="2128"/>
      <c r="B78" s="2130"/>
      <c r="C78" s="1051"/>
      <c r="D78" s="2132"/>
      <c r="E78" s="2111">
        <f>'BS old'!E42</f>
        <v>0</v>
      </c>
      <c r="F78" s="2111"/>
      <c r="G78" s="2111"/>
      <c r="H78" s="1054"/>
      <c r="I78" s="613"/>
      <c r="J78" s="2108">
        <f>'BS old'!G42</f>
        <v>0</v>
      </c>
      <c r="K78" s="2109"/>
      <c r="L78" s="2112"/>
    </row>
    <row r="79" spans="1:12" ht="27.95" customHeight="1" x14ac:dyDescent="0.25">
      <c r="A79" s="2128" t="s">
        <v>535</v>
      </c>
      <c r="B79" s="2130" t="s">
        <v>1200</v>
      </c>
      <c r="C79" s="1051"/>
      <c r="D79" s="2132" t="s">
        <v>906</v>
      </c>
      <c r="E79" s="2111">
        <f>'BS old'!D43</f>
        <v>0</v>
      </c>
      <c r="F79" s="2111"/>
      <c r="G79" s="2111"/>
      <c r="H79" s="1046"/>
      <c r="I79" s="2108">
        <f>'BS old'!F43</f>
        <v>0</v>
      </c>
      <c r="J79" s="2109"/>
      <c r="K79" s="2110"/>
      <c r="L79" s="528"/>
    </row>
    <row r="80" spans="1:12" ht="27.95" customHeight="1" x14ac:dyDescent="0.25">
      <c r="A80" s="2128"/>
      <c r="B80" s="2130"/>
      <c r="C80" s="1051"/>
      <c r="D80" s="2132"/>
      <c r="E80" s="2111">
        <f>'BS old'!E43</f>
        <v>0</v>
      </c>
      <c r="F80" s="2111"/>
      <c r="G80" s="2111"/>
      <c r="H80" s="1054"/>
      <c r="I80" s="613"/>
      <c r="J80" s="2108">
        <f>'BS old'!G43</f>
        <v>0</v>
      </c>
      <c r="K80" s="2109"/>
      <c r="L80" s="2112"/>
    </row>
    <row r="81" spans="1:12" ht="27.95" customHeight="1" x14ac:dyDescent="0.25">
      <c r="A81" s="2128" t="s">
        <v>538</v>
      </c>
      <c r="B81" s="2130" t="s">
        <v>1199</v>
      </c>
      <c r="C81" s="1051"/>
      <c r="D81" s="2132" t="s">
        <v>909</v>
      </c>
      <c r="E81" s="2111">
        <f>'BS old'!D44</f>
        <v>0</v>
      </c>
      <c r="F81" s="2111"/>
      <c r="G81" s="2111"/>
      <c r="H81" s="1046"/>
      <c r="I81" s="2108">
        <f>'BS old'!F44</f>
        <v>0</v>
      </c>
      <c r="J81" s="2109"/>
      <c r="K81" s="2110"/>
      <c r="L81" s="528"/>
    </row>
    <row r="82" spans="1:12" ht="27.95" customHeight="1" x14ac:dyDescent="0.25">
      <c r="A82" s="2128"/>
      <c r="B82" s="2130"/>
      <c r="C82" s="1051"/>
      <c r="D82" s="2132"/>
      <c r="E82" s="2111">
        <f>'BS old'!E44</f>
        <v>0</v>
      </c>
      <c r="F82" s="2111"/>
      <c r="G82" s="2111"/>
      <c r="H82" s="1054"/>
      <c r="I82" s="613"/>
      <c r="J82" s="2108">
        <f>'BS old'!G44</f>
        <v>0</v>
      </c>
      <c r="K82" s="2109"/>
      <c r="L82" s="2112"/>
    </row>
    <row r="83" spans="1:12" ht="27.95" customHeight="1" x14ac:dyDescent="0.25">
      <c r="A83" s="2128" t="s">
        <v>541</v>
      </c>
      <c r="B83" s="2130" t="s">
        <v>1198</v>
      </c>
      <c r="C83" s="1051"/>
      <c r="D83" s="2132" t="s">
        <v>912</v>
      </c>
      <c r="E83" s="2111">
        <f>'BS old'!D45</f>
        <v>0</v>
      </c>
      <c r="F83" s="2111"/>
      <c r="G83" s="2111"/>
      <c r="H83" s="1046"/>
      <c r="I83" s="2108">
        <f>'BS old'!F45</f>
        <v>0</v>
      </c>
      <c r="J83" s="2109"/>
      <c r="K83" s="2110"/>
      <c r="L83" s="528"/>
    </row>
    <row r="84" spans="1:12" ht="27.95" customHeight="1" x14ac:dyDescent="0.25">
      <c r="A84" s="2128"/>
      <c r="B84" s="2130"/>
      <c r="C84" s="1051"/>
      <c r="D84" s="2132"/>
      <c r="E84" s="2111">
        <f>'BS old'!E45</f>
        <v>0</v>
      </c>
      <c r="F84" s="2111"/>
      <c r="G84" s="2111"/>
      <c r="H84" s="1054"/>
      <c r="I84" s="613"/>
      <c r="J84" s="2108">
        <f>'BS old'!G45</f>
        <v>0</v>
      </c>
      <c r="K84" s="2109"/>
      <c r="L84" s="2112"/>
    </row>
    <row r="85" spans="1:12" ht="27.95" customHeight="1" x14ac:dyDescent="0.25">
      <c r="A85" s="2128" t="s">
        <v>544</v>
      </c>
      <c r="B85" s="2130" t="s">
        <v>1197</v>
      </c>
      <c r="C85" s="1051"/>
      <c r="D85" s="2132" t="s">
        <v>915</v>
      </c>
      <c r="E85" s="2111">
        <f>'BS old'!D46</f>
        <v>0</v>
      </c>
      <c r="F85" s="2111"/>
      <c r="G85" s="2111"/>
      <c r="H85" s="1046"/>
      <c r="I85" s="2108">
        <f>'BS old'!F46</f>
        <v>0</v>
      </c>
      <c r="J85" s="2109"/>
      <c r="K85" s="2110"/>
      <c r="L85" s="528"/>
    </row>
    <row r="86" spans="1:12" ht="27.95" customHeight="1" x14ac:dyDescent="0.25">
      <c r="A86" s="2128"/>
      <c r="B86" s="2130"/>
      <c r="C86" s="1051"/>
      <c r="D86" s="2132"/>
      <c r="E86" s="2111">
        <f>'BS old'!E46</f>
        <v>0</v>
      </c>
      <c r="F86" s="2111"/>
      <c r="G86" s="2111"/>
      <c r="H86" s="1054"/>
      <c r="I86" s="613"/>
      <c r="J86" s="2108">
        <f>'BS old'!G46</f>
        <v>0</v>
      </c>
      <c r="K86" s="2109"/>
      <c r="L86" s="2112"/>
    </row>
    <row r="87" spans="1:12" ht="27.95" customHeight="1" x14ac:dyDescent="0.25">
      <c r="A87" s="2153" t="s">
        <v>613</v>
      </c>
      <c r="B87" s="2142" t="s">
        <v>1196</v>
      </c>
      <c r="C87" s="1055"/>
      <c r="D87" s="2132" t="s">
        <v>918</v>
      </c>
      <c r="E87" s="2111">
        <f>'BS old'!D47</f>
        <v>0</v>
      </c>
      <c r="F87" s="2111"/>
      <c r="G87" s="2111"/>
      <c r="H87" s="1046"/>
      <c r="I87" s="2108">
        <f>'BS old'!F47</f>
        <v>0</v>
      </c>
      <c r="J87" s="2109"/>
      <c r="K87" s="2110"/>
      <c r="L87" s="528"/>
    </row>
    <row r="88" spans="1:12" ht="27.95" customHeight="1" x14ac:dyDescent="0.25">
      <c r="A88" s="2140"/>
      <c r="B88" s="2142"/>
      <c r="C88" s="1055"/>
      <c r="D88" s="2132"/>
      <c r="E88" s="2111">
        <f>'BS old'!E47</f>
        <v>0</v>
      </c>
      <c r="F88" s="2111"/>
      <c r="G88" s="2111"/>
      <c r="H88" s="1054"/>
      <c r="I88" s="613"/>
      <c r="J88" s="2108">
        <f>'BS old'!G47</f>
        <v>0</v>
      </c>
      <c r="K88" s="2109"/>
      <c r="L88" s="2112"/>
    </row>
    <row r="89" spans="1:12" s="458" customFormat="1" ht="27.95" customHeight="1" x14ac:dyDescent="0.25">
      <c r="A89" s="2152" t="s">
        <v>616</v>
      </c>
      <c r="B89" s="2130" t="s">
        <v>1195</v>
      </c>
      <c r="C89" s="1051"/>
      <c r="D89" s="2132" t="s">
        <v>921</v>
      </c>
      <c r="E89" s="2111">
        <f>'BS old'!D48</f>
        <v>0</v>
      </c>
      <c r="F89" s="2111"/>
      <c r="G89" s="2111"/>
      <c r="H89" s="1046"/>
      <c r="I89" s="2108">
        <f>'BS old'!F48</f>
        <v>0</v>
      </c>
      <c r="J89" s="2109"/>
      <c r="K89" s="2110"/>
      <c r="L89" s="528"/>
    </row>
    <row r="90" spans="1:12" s="458" customFormat="1" ht="27.95" customHeight="1" x14ac:dyDescent="0.25">
      <c r="A90" s="2139"/>
      <c r="B90" s="2130"/>
      <c r="C90" s="1051"/>
      <c r="D90" s="2132"/>
      <c r="E90" s="2111">
        <f>'BS old'!E48</f>
        <v>0</v>
      </c>
      <c r="F90" s="2111"/>
      <c r="G90" s="2111"/>
      <c r="H90" s="1054"/>
      <c r="I90" s="613"/>
      <c r="J90" s="2108">
        <f>'BS old'!G48</f>
        <v>0</v>
      </c>
      <c r="K90" s="2109"/>
      <c r="L90" s="2112"/>
    </row>
    <row r="91" spans="1:12" s="458" customFormat="1" ht="27.95" customHeight="1" x14ac:dyDescent="0.25">
      <c r="A91" s="2128" t="s">
        <v>532</v>
      </c>
      <c r="B91" s="2130" t="s">
        <v>1190</v>
      </c>
      <c r="C91" s="1051"/>
      <c r="D91" s="2132" t="s">
        <v>924</v>
      </c>
      <c r="E91" s="2111">
        <f>'BS old'!D49</f>
        <v>0</v>
      </c>
      <c r="F91" s="2111"/>
      <c r="G91" s="2111"/>
      <c r="H91" s="1046"/>
      <c r="I91" s="2108">
        <f>'BS old'!F49</f>
        <v>0</v>
      </c>
      <c r="J91" s="2109"/>
      <c r="K91" s="2110"/>
      <c r="L91" s="528"/>
    </row>
    <row r="92" spans="1:12" s="458" customFormat="1" ht="27.95" customHeight="1" x14ac:dyDescent="0.25">
      <c r="A92" s="2128"/>
      <c r="B92" s="2130"/>
      <c r="C92" s="1051"/>
      <c r="D92" s="2132"/>
      <c r="E92" s="2111">
        <f>'BS old'!E49</f>
        <v>0</v>
      </c>
      <c r="F92" s="2111"/>
      <c r="G92" s="2111"/>
      <c r="H92" s="1054"/>
      <c r="I92" s="613"/>
      <c r="J92" s="2108">
        <f>'BS old'!G49</f>
        <v>0</v>
      </c>
      <c r="K92" s="2109"/>
      <c r="L92" s="2112"/>
    </row>
    <row r="93" spans="1:12" ht="27.95" customHeight="1" x14ac:dyDescent="0.25">
      <c r="A93" s="2128" t="s">
        <v>535</v>
      </c>
      <c r="B93" s="2130" t="s">
        <v>1189</v>
      </c>
      <c r="C93" s="1051"/>
      <c r="D93" s="2132" t="s">
        <v>927</v>
      </c>
      <c r="E93" s="2111">
        <f>'BS old'!D50</f>
        <v>0</v>
      </c>
      <c r="F93" s="2111"/>
      <c r="G93" s="2111"/>
      <c r="H93" s="1046"/>
      <c r="I93" s="2108">
        <f>'BS old'!F50</f>
        <v>0</v>
      </c>
      <c r="J93" s="2109"/>
      <c r="K93" s="2110"/>
      <c r="L93" s="528"/>
    </row>
    <row r="94" spans="1:12" ht="27.95" customHeight="1" x14ac:dyDescent="0.25">
      <c r="A94" s="2128"/>
      <c r="B94" s="2130"/>
      <c r="C94" s="1051"/>
      <c r="D94" s="2132"/>
      <c r="E94" s="2111">
        <f>'BS old'!E50</f>
        <v>0</v>
      </c>
      <c r="F94" s="2111"/>
      <c r="G94" s="2111"/>
      <c r="H94" s="1054"/>
      <c r="I94" s="613"/>
      <c r="J94" s="2108">
        <f>'BS old'!G50</f>
        <v>0</v>
      </c>
      <c r="K94" s="2109"/>
      <c r="L94" s="2112"/>
    </row>
    <row r="95" spans="1:12" ht="11.25" customHeight="1" x14ac:dyDescent="0.25">
      <c r="A95" s="2125" t="s">
        <v>1137</v>
      </c>
      <c r="B95" s="2133" t="s">
        <v>1181</v>
      </c>
      <c r="C95" s="1052"/>
      <c r="D95" s="2135" t="s">
        <v>1135</v>
      </c>
      <c r="E95" s="2115" t="s">
        <v>2</v>
      </c>
      <c r="F95" s="2137"/>
      <c r="G95" s="2137"/>
      <c r="H95" s="2137"/>
      <c r="I95" s="2137"/>
      <c r="J95" s="2118"/>
      <c r="K95" s="2119" t="s">
        <v>1180</v>
      </c>
      <c r="L95" s="2120"/>
    </row>
    <row r="96" spans="1:12" ht="11.25" customHeight="1" x14ac:dyDescent="0.15">
      <c r="A96" s="2126"/>
      <c r="B96" s="2134"/>
      <c r="C96" s="1053"/>
      <c r="D96" s="2136"/>
      <c r="E96" s="2138">
        <v>1</v>
      </c>
      <c r="F96" s="2134" t="s">
        <v>1179</v>
      </c>
      <c r="G96" s="2134"/>
      <c r="H96" s="1047"/>
      <c r="I96" s="2121" t="s">
        <v>1178</v>
      </c>
      <c r="J96" s="2122"/>
      <c r="K96" s="2115"/>
      <c r="L96" s="2116"/>
    </row>
    <row r="97" spans="1:14" ht="12" customHeight="1" x14ac:dyDescent="0.15">
      <c r="A97" s="2154"/>
      <c r="B97" s="2149"/>
      <c r="C97" s="1058"/>
      <c r="D97" s="2136"/>
      <c r="E97" s="2155"/>
      <c r="F97" s="2149" t="s">
        <v>1177</v>
      </c>
      <c r="G97" s="2149"/>
      <c r="H97" s="1048"/>
      <c r="I97" s="2150"/>
      <c r="J97" s="2151"/>
      <c r="K97" s="2148" t="s">
        <v>1176</v>
      </c>
      <c r="L97" s="2124"/>
    </row>
    <row r="98" spans="1:14" ht="27.95" customHeight="1" x14ac:dyDescent="0.25">
      <c r="A98" s="2128" t="s">
        <v>538</v>
      </c>
      <c r="B98" s="2130" t="s">
        <v>1188</v>
      </c>
      <c r="C98" s="1050"/>
      <c r="D98" s="2131" t="s">
        <v>930</v>
      </c>
      <c r="E98" s="2111">
        <f>'BS old'!D51</f>
        <v>0</v>
      </c>
      <c r="F98" s="2111"/>
      <c r="G98" s="2111"/>
      <c r="H98" s="1046"/>
      <c r="I98" s="2108">
        <f>'BS old'!F51</f>
        <v>0</v>
      </c>
      <c r="J98" s="2109"/>
      <c r="K98" s="2110"/>
      <c r="L98" s="528"/>
      <c r="N98" s="510" t="s">
        <v>1093</v>
      </c>
    </row>
    <row r="99" spans="1:14" ht="27.95" customHeight="1" x14ac:dyDescent="0.25">
      <c r="A99" s="2128"/>
      <c r="B99" s="2130"/>
      <c r="C99" s="1051"/>
      <c r="D99" s="2132"/>
      <c r="E99" s="2111">
        <f>'BS old'!E51</f>
        <v>0</v>
      </c>
      <c r="F99" s="2111"/>
      <c r="G99" s="2111"/>
      <c r="H99" s="1054"/>
      <c r="I99" s="613"/>
      <c r="J99" s="2108">
        <f>'BS old'!G51</f>
        <v>0</v>
      </c>
      <c r="K99" s="2109"/>
      <c r="L99" s="2112"/>
    </row>
    <row r="100" spans="1:14" ht="27.95" customHeight="1" x14ac:dyDescent="0.25">
      <c r="A100" s="2128" t="s">
        <v>541</v>
      </c>
      <c r="B100" s="2130" t="s">
        <v>1194</v>
      </c>
      <c r="C100" s="1051"/>
      <c r="D100" s="2132" t="s">
        <v>933</v>
      </c>
      <c r="E100" s="2111">
        <f>'BS old'!D52</f>
        <v>0</v>
      </c>
      <c r="F100" s="2111"/>
      <c r="G100" s="2111"/>
      <c r="H100" s="1046"/>
      <c r="I100" s="2108">
        <f>'BS old'!F52</f>
        <v>0</v>
      </c>
      <c r="J100" s="2109"/>
      <c r="K100" s="2110"/>
      <c r="L100" s="528"/>
    </row>
    <row r="101" spans="1:14" ht="27.95" customHeight="1" x14ac:dyDescent="0.25">
      <c r="A101" s="2128"/>
      <c r="B101" s="2130"/>
      <c r="C101" s="1051"/>
      <c r="D101" s="2132"/>
      <c r="E101" s="2111">
        <f>'BS old'!E52</f>
        <v>0</v>
      </c>
      <c r="F101" s="2111"/>
      <c r="G101" s="2111"/>
      <c r="H101" s="1054"/>
      <c r="I101" s="613"/>
      <c r="J101" s="2108">
        <f>'BS old'!G52</f>
        <v>0</v>
      </c>
      <c r="K101" s="2109"/>
      <c r="L101" s="2112"/>
    </row>
    <row r="102" spans="1:14" ht="27.95" customHeight="1" x14ac:dyDescent="0.25">
      <c r="A102" s="2128" t="s">
        <v>544</v>
      </c>
      <c r="B102" s="2130" t="s">
        <v>1184</v>
      </c>
      <c r="C102" s="1050"/>
      <c r="D102" s="2131" t="s">
        <v>936</v>
      </c>
      <c r="E102" s="2111">
        <f>'BS old'!D53</f>
        <v>0</v>
      </c>
      <c r="F102" s="2111"/>
      <c r="G102" s="2111"/>
      <c r="H102" s="1046"/>
      <c r="I102" s="2108">
        <f>'BS old'!F53</f>
        <v>0</v>
      </c>
      <c r="J102" s="2109"/>
      <c r="K102" s="2110"/>
      <c r="L102" s="528"/>
    </row>
    <row r="103" spans="1:14" ht="27.95" customHeight="1" x14ac:dyDescent="0.25">
      <c r="A103" s="2128"/>
      <c r="B103" s="2130"/>
      <c r="C103" s="1051"/>
      <c r="D103" s="2132"/>
      <c r="E103" s="2111">
        <f>'BS old'!E53</f>
        <v>0</v>
      </c>
      <c r="F103" s="2111"/>
      <c r="G103" s="2111"/>
      <c r="H103" s="1054"/>
      <c r="I103" s="613"/>
      <c r="J103" s="2108">
        <f>'BS old'!G53</f>
        <v>0</v>
      </c>
      <c r="K103" s="2109"/>
      <c r="L103" s="2112"/>
    </row>
    <row r="104" spans="1:14" ht="27.95" customHeight="1" x14ac:dyDescent="0.25">
      <c r="A104" s="2128" t="s">
        <v>547</v>
      </c>
      <c r="B104" s="2130" t="s">
        <v>1193</v>
      </c>
      <c r="C104" s="1051"/>
      <c r="D104" s="2132" t="s">
        <v>939</v>
      </c>
      <c r="E104" s="2111">
        <f>'BS old'!D54</f>
        <v>0</v>
      </c>
      <c r="F104" s="2111"/>
      <c r="G104" s="2111"/>
      <c r="H104" s="1046"/>
      <c r="I104" s="2108">
        <f>'BS old'!F54</f>
        <v>0</v>
      </c>
      <c r="J104" s="2109"/>
      <c r="K104" s="2110"/>
      <c r="L104" s="528"/>
    </row>
    <row r="105" spans="1:14" ht="27.95" customHeight="1" x14ac:dyDescent="0.25">
      <c r="A105" s="2128"/>
      <c r="B105" s="2130"/>
      <c r="C105" s="1051"/>
      <c r="D105" s="2132"/>
      <c r="E105" s="2111">
        <f>'BS old'!E54</f>
        <v>0</v>
      </c>
      <c r="F105" s="2111"/>
      <c r="G105" s="2111"/>
      <c r="H105" s="1054"/>
      <c r="I105" s="613"/>
      <c r="J105" s="2108">
        <f>'BS old'!G54</f>
        <v>0</v>
      </c>
      <c r="K105" s="2109"/>
      <c r="L105" s="2112"/>
    </row>
    <row r="106" spans="1:14" ht="27.95" customHeight="1" x14ac:dyDescent="0.25">
      <c r="A106" s="2146" t="s">
        <v>631</v>
      </c>
      <c r="B106" s="2147" t="s">
        <v>1192</v>
      </c>
      <c r="C106" s="1056"/>
      <c r="D106" s="2131" t="s">
        <v>941</v>
      </c>
      <c r="E106" s="2111">
        <f>'BS old'!D55</f>
        <v>0</v>
      </c>
      <c r="F106" s="2111"/>
      <c r="G106" s="2111"/>
      <c r="H106" s="1046"/>
      <c r="I106" s="2108">
        <f>'BS old'!F55</f>
        <v>0</v>
      </c>
      <c r="J106" s="2109"/>
      <c r="K106" s="2110"/>
      <c r="L106" s="528"/>
    </row>
    <row r="107" spans="1:14" ht="27.95" customHeight="1" x14ac:dyDescent="0.25">
      <c r="A107" s="2144"/>
      <c r="B107" s="2142"/>
      <c r="C107" s="1055"/>
      <c r="D107" s="2132"/>
      <c r="E107" s="2111">
        <f>'BS old'!E55</f>
        <v>0</v>
      </c>
      <c r="F107" s="2111"/>
      <c r="G107" s="2111"/>
      <c r="H107" s="1054"/>
      <c r="I107" s="613"/>
      <c r="J107" s="2108">
        <f>'BS old'!G55</f>
        <v>0</v>
      </c>
      <c r="K107" s="2109"/>
      <c r="L107" s="2112"/>
    </row>
    <row r="108" spans="1:14" s="458" customFormat="1" ht="27.95" customHeight="1" x14ac:dyDescent="0.25">
      <c r="A108" s="2156" t="s">
        <v>634</v>
      </c>
      <c r="B108" s="2130" t="s">
        <v>1191</v>
      </c>
      <c r="C108" s="1051"/>
      <c r="D108" s="2132" t="s">
        <v>944</v>
      </c>
      <c r="E108" s="2111">
        <f>'BS old'!D56</f>
        <v>0</v>
      </c>
      <c r="F108" s="2111"/>
      <c r="G108" s="2111"/>
      <c r="H108" s="1046"/>
      <c r="I108" s="2108">
        <f>'BS old'!F56</f>
        <v>0</v>
      </c>
      <c r="J108" s="2109"/>
      <c r="K108" s="2110"/>
      <c r="L108" s="528"/>
    </row>
    <row r="109" spans="1:14" s="458" customFormat="1" ht="27.95" customHeight="1" x14ac:dyDescent="0.25">
      <c r="A109" s="2156"/>
      <c r="B109" s="2130"/>
      <c r="C109" s="1051"/>
      <c r="D109" s="2132"/>
      <c r="E109" s="2111">
        <f>'BS old'!E56</f>
        <v>0</v>
      </c>
      <c r="F109" s="2111"/>
      <c r="G109" s="2111"/>
      <c r="H109" s="1054"/>
      <c r="I109" s="613"/>
      <c r="J109" s="2108">
        <f>'BS old'!G56</f>
        <v>0</v>
      </c>
      <c r="K109" s="2109"/>
      <c r="L109" s="2112"/>
    </row>
    <row r="110" spans="1:14" s="458" customFormat="1" ht="27.95" customHeight="1" x14ac:dyDescent="0.25">
      <c r="A110" s="2128" t="s">
        <v>532</v>
      </c>
      <c r="B110" s="2130" t="s">
        <v>1190</v>
      </c>
      <c r="C110" s="1050"/>
      <c r="D110" s="2131" t="s">
        <v>947</v>
      </c>
      <c r="E110" s="2111">
        <f>'BS old'!D57</f>
        <v>0</v>
      </c>
      <c r="F110" s="2111"/>
      <c r="G110" s="2111"/>
      <c r="H110" s="1046"/>
      <c r="I110" s="2108">
        <f>'BS old'!F57</f>
        <v>0</v>
      </c>
      <c r="J110" s="2109"/>
      <c r="K110" s="2110"/>
      <c r="L110" s="528"/>
    </row>
    <row r="111" spans="1:14" s="458" customFormat="1" ht="27.95" customHeight="1" x14ac:dyDescent="0.25">
      <c r="A111" s="2128"/>
      <c r="B111" s="2130"/>
      <c r="C111" s="1051"/>
      <c r="D111" s="2132"/>
      <c r="E111" s="2111">
        <f>'BS old'!E57</f>
        <v>0</v>
      </c>
      <c r="F111" s="2111"/>
      <c r="G111" s="2111"/>
      <c r="H111" s="1054"/>
      <c r="I111" s="613"/>
      <c r="J111" s="2108">
        <f>'BS old'!G57</f>
        <v>0</v>
      </c>
      <c r="K111" s="2109"/>
      <c r="L111" s="2112"/>
    </row>
    <row r="112" spans="1:14" ht="27.95" customHeight="1" x14ac:dyDescent="0.25">
      <c r="A112" s="2128" t="s">
        <v>535</v>
      </c>
      <c r="B112" s="2130" t="s">
        <v>1189</v>
      </c>
      <c r="C112" s="1051"/>
      <c r="D112" s="2132" t="s">
        <v>950</v>
      </c>
      <c r="E112" s="2111">
        <f>'BS old'!D58</f>
        <v>0</v>
      </c>
      <c r="F112" s="2111"/>
      <c r="G112" s="2111"/>
      <c r="H112" s="1046"/>
      <c r="I112" s="2108">
        <f>'BS old'!F58</f>
        <v>0</v>
      </c>
      <c r="J112" s="2109"/>
      <c r="K112" s="2110"/>
      <c r="L112" s="528"/>
    </row>
    <row r="113" spans="1:12" ht="27.95" customHeight="1" x14ac:dyDescent="0.25">
      <c r="A113" s="2128"/>
      <c r="B113" s="2130"/>
      <c r="C113" s="1051"/>
      <c r="D113" s="2132"/>
      <c r="E113" s="2111">
        <f>'BS old'!E58</f>
        <v>0</v>
      </c>
      <c r="F113" s="2111"/>
      <c r="G113" s="2111"/>
      <c r="H113" s="1054"/>
      <c r="I113" s="613"/>
      <c r="J113" s="2108">
        <f>'BS old'!G58</f>
        <v>0</v>
      </c>
      <c r="K113" s="2109"/>
      <c r="L113" s="2112"/>
    </row>
    <row r="114" spans="1:12" ht="27.95" customHeight="1" x14ac:dyDescent="0.25">
      <c r="A114" s="2128" t="s">
        <v>538</v>
      </c>
      <c r="B114" s="2130" t="s">
        <v>1188</v>
      </c>
      <c r="C114" s="1050"/>
      <c r="D114" s="2131" t="s">
        <v>952</v>
      </c>
      <c r="E114" s="2111">
        <f>'BS old'!D59</f>
        <v>0</v>
      </c>
      <c r="F114" s="2111"/>
      <c r="G114" s="2111"/>
      <c r="H114" s="1046"/>
      <c r="I114" s="2108">
        <f>'BS old'!F59</f>
        <v>0</v>
      </c>
      <c r="J114" s="2109"/>
      <c r="K114" s="2110"/>
      <c r="L114" s="528"/>
    </row>
    <row r="115" spans="1:12" ht="27.95" customHeight="1" x14ac:dyDescent="0.25">
      <c r="A115" s="2128"/>
      <c r="B115" s="2130"/>
      <c r="C115" s="1051"/>
      <c r="D115" s="2132"/>
      <c r="E115" s="2111">
        <f>'BS old'!E59</f>
        <v>0</v>
      </c>
      <c r="F115" s="2111"/>
      <c r="G115" s="2111"/>
      <c r="H115" s="1054"/>
      <c r="I115" s="613"/>
      <c r="J115" s="2108">
        <f>'BS old'!G59</f>
        <v>0</v>
      </c>
      <c r="K115" s="2109"/>
      <c r="L115" s="2112"/>
    </row>
    <row r="116" spans="1:12" ht="27.95" customHeight="1" x14ac:dyDescent="0.25">
      <c r="A116" s="2128" t="s">
        <v>541</v>
      </c>
      <c r="B116" s="2130" t="s">
        <v>1187</v>
      </c>
      <c r="C116" s="1051"/>
      <c r="D116" s="2132" t="s">
        <v>954</v>
      </c>
      <c r="E116" s="2111">
        <f>'BS old'!D60</f>
        <v>0</v>
      </c>
      <c r="F116" s="2111"/>
      <c r="G116" s="2111"/>
      <c r="H116" s="1046"/>
      <c r="I116" s="2108">
        <f>'BS old'!F60</f>
        <v>0</v>
      </c>
      <c r="J116" s="2109"/>
      <c r="K116" s="2110"/>
      <c r="L116" s="528"/>
    </row>
    <row r="117" spans="1:12" ht="27.95" customHeight="1" x14ac:dyDescent="0.25">
      <c r="A117" s="2128"/>
      <c r="B117" s="2130"/>
      <c r="C117" s="1051"/>
      <c r="D117" s="2132"/>
      <c r="E117" s="2111">
        <f>'BS old'!E60</f>
        <v>0</v>
      </c>
      <c r="F117" s="2111"/>
      <c r="G117" s="2111"/>
      <c r="H117" s="1054"/>
      <c r="I117" s="613"/>
      <c r="J117" s="2108">
        <f>'BS old'!G60</f>
        <v>0</v>
      </c>
      <c r="K117" s="2109"/>
      <c r="L117" s="2112"/>
    </row>
    <row r="118" spans="1:12" ht="27.95" customHeight="1" x14ac:dyDescent="0.25">
      <c r="A118" s="2128" t="s">
        <v>544</v>
      </c>
      <c r="B118" s="2130" t="s">
        <v>1186</v>
      </c>
      <c r="C118" s="1050"/>
      <c r="D118" s="2131" t="s">
        <v>957</v>
      </c>
      <c r="E118" s="2111">
        <f>'BS old'!D61</f>
        <v>0</v>
      </c>
      <c r="F118" s="2111"/>
      <c r="G118" s="2111"/>
      <c r="H118" s="1046"/>
      <c r="I118" s="2108">
        <f>'BS old'!F61</f>
        <v>0</v>
      </c>
      <c r="J118" s="2109"/>
      <c r="K118" s="2110"/>
      <c r="L118" s="528"/>
    </row>
    <row r="119" spans="1:12" ht="27.95" customHeight="1" x14ac:dyDescent="0.25">
      <c r="A119" s="2128"/>
      <c r="B119" s="2130"/>
      <c r="C119" s="1051"/>
      <c r="D119" s="2132"/>
      <c r="E119" s="2111">
        <f>'BS old'!E61</f>
        <v>0</v>
      </c>
      <c r="F119" s="2111"/>
      <c r="G119" s="2111"/>
      <c r="H119" s="1054"/>
      <c r="I119" s="613"/>
      <c r="J119" s="2108">
        <f>'BS old'!G61</f>
        <v>0</v>
      </c>
      <c r="K119" s="2109"/>
      <c r="L119" s="2112"/>
    </row>
    <row r="120" spans="1:12" ht="27.95" customHeight="1" x14ac:dyDescent="0.25">
      <c r="A120" s="2128" t="s">
        <v>547</v>
      </c>
      <c r="B120" s="2130" t="s">
        <v>1185</v>
      </c>
      <c r="C120" s="1051"/>
      <c r="D120" s="2132" t="s">
        <v>960</v>
      </c>
      <c r="E120" s="2111">
        <f>'BS old'!D62</f>
        <v>0</v>
      </c>
      <c r="F120" s="2111"/>
      <c r="G120" s="2111"/>
      <c r="H120" s="1046"/>
      <c r="I120" s="2108">
        <f>'BS old'!F62</f>
        <v>0</v>
      </c>
      <c r="J120" s="2109"/>
      <c r="K120" s="2110"/>
      <c r="L120" s="528"/>
    </row>
    <row r="121" spans="1:12" ht="27.95" customHeight="1" x14ac:dyDescent="0.25">
      <c r="A121" s="2128"/>
      <c r="B121" s="2130"/>
      <c r="C121" s="1051"/>
      <c r="D121" s="2132"/>
      <c r="E121" s="2111">
        <f>'BS old'!E62</f>
        <v>0</v>
      </c>
      <c r="F121" s="2111"/>
      <c r="G121" s="2111"/>
      <c r="H121" s="1054"/>
      <c r="I121" s="613"/>
      <c r="J121" s="2108">
        <f>'BS old'!G62</f>
        <v>0</v>
      </c>
      <c r="K121" s="2109"/>
      <c r="L121" s="2112"/>
    </row>
    <row r="122" spans="1:12" ht="27.95" customHeight="1" x14ac:dyDescent="0.25">
      <c r="A122" s="2128" t="s">
        <v>568</v>
      </c>
      <c r="B122" s="2130" t="s">
        <v>1184</v>
      </c>
      <c r="C122" s="1050"/>
      <c r="D122" s="2131" t="s">
        <v>962</v>
      </c>
      <c r="E122" s="2111">
        <f>'BS old'!D63</f>
        <v>0</v>
      </c>
      <c r="F122" s="2111"/>
      <c r="G122" s="2111"/>
      <c r="H122" s="1046"/>
      <c r="I122" s="2108">
        <f>'BS old'!F63</f>
        <v>0</v>
      </c>
      <c r="J122" s="2109"/>
      <c r="K122" s="2110"/>
      <c r="L122" s="528"/>
    </row>
    <row r="123" spans="1:12" ht="27.95" customHeight="1" x14ac:dyDescent="0.25">
      <c r="A123" s="2128"/>
      <c r="B123" s="2130"/>
      <c r="C123" s="1051"/>
      <c r="D123" s="2132"/>
      <c r="E123" s="2111">
        <f>'BS old'!E63</f>
        <v>0</v>
      </c>
      <c r="F123" s="2111"/>
      <c r="G123" s="2111"/>
      <c r="H123" s="1054"/>
      <c r="I123" s="613"/>
      <c r="J123" s="2108">
        <f>'BS old'!G63</f>
        <v>0</v>
      </c>
      <c r="K123" s="2109"/>
      <c r="L123" s="2112"/>
    </row>
    <row r="124" spans="1:12" ht="27.95" customHeight="1" x14ac:dyDescent="0.25">
      <c r="A124" s="2143" t="s">
        <v>649</v>
      </c>
      <c r="B124" s="2141" t="s">
        <v>1183</v>
      </c>
      <c r="C124" s="1056"/>
      <c r="D124" s="2132" t="s">
        <v>965</v>
      </c>
      <c r="E124" s="2111">
        <f>'BS old'!D64</f>
        <v>0</v>
      </c>
      <c r="F124" s="2111"/>
      <c r="G124" s="2111"/>
      <c r="H124" s="1046"/>
      <c r="I124" s="2108">
        <f>'BS old'!F64</f>
        <v>0</v>
      </c>
      <c r="J124" s="2109"/>
      <c r="K124" s="2110"/>
      <c r="L124" s="528"/>
    </row>
    <row r="125" spans="1:12" ht="27.95" customHeight="1" x14ac:dyDescent="0.25">
      <c r="A125" s="2144"/>
      <c r="B125" s="2142"/>
      <c r="C125" s="1055"/>
      <c r="D125" s="2132"/>
      <c r="E125" s="2111">
        <f>'BS old'!E64</f>
        <v>0</v>
      </c>
      <c r="F125" s="2111"/>
      <c r="G125" s="2111"/>
      <c r="H125" s="1054"/>
      <c r="I125" s="613"/>
      <c r="J125" s="2108">
        <f>'BS old'!G64</f>
        <v>0</v>
      </c>
      <c r="K125" s="2109"/>
      <c r="L125" s="2112"/>
    </row>
    <row r="126" spans="1:12" s="458" customFormat="1" ht="27.95" customHeight="1" x14ac:dyDescent="0.25">
      <c r="A126" s="2139" t="s">
        <v>652</v>
      </c>
      <c r="B126" s="2130" t="s">
        <v>1182</v>
      </c>
      <c r="C126" s="1050"/>
      <c r="D126" s="2131" t="s">
        <v>968</v>
      </c>
      <c r="E126" s="2111">
        <f>'BS old'!D65</f>
        <v>0</v>
      </c>
      <c r="F126" s="2111"/>
      <c r="G126" s="2111"/>
      <c r="H126" s="1046"/>
      <c r="I126" s="2108">
        <f>'BS old'!F65</f>
        <v>0</v>
      </c>
      <c r="J126" s="2109"/>
      <c r="K126" s="2110"/>
      <c r="L126" s="528"/>
    </row>
    <row r="127" spans="1:12" s="458" customFormat="1" ht="27.95" customHeight="1" x14ac:dyDescent="0.25">
      <c r="A127" s="2139"/>
      <c r="B127" s="2130"/>
      <c r="C127" s="1051"/>
      <c r="D127" s="2132"/>
      <c r="E127" s="2111">
        <f>'BS old'!E65</f>
        <v>0</v>
      </c>
      <c r="F127" s="2111"/>
      <c r="G127" s="2111"/>
      <c r="H127" s="1054"/>
      <c r="I127" s="613"/>
      <c r="J127" s="2108">
        <f>'BS old'!G65</f>
        <v>0</v>
      </c>
      <c r="K127" s="2109"/>
      <c r="L127" s="2112"/>
    </row>
    <row r="128" spans="1:12" ht="11.25" customHeight="1" x14ac:dyDescent="0.25">
      <c r="A128" s="2125" t="s">
        <v>1137</v>
      </c>
      <c r="B128" s="2133" t="s">
        <v>1181</v>
      </c>
      <c r="C128" s="1052"/>
      <c r="D128" s="2135" t="s">
        <v>1135</v>
      </c>
      <c r="E128" s="2115" t="s">
        <v>2</v>
      </c>
      <c r="F128" s="2137"/>
      <c r="G128" s="2137"/>
      <c r="H128" s="2137"/>
      <c r="I128" s="2137"/>
      <c r="J128" s="2118"/>
      <c r="K128" s="2119" t="s">
        <v>1180</v>
      </c>
      <c r="L128" s="2120"/>
    </row>
    <row r="129" spans="1:12" ht="11.25" customHeight="1" x14ac:dyDescent="0.15">
      <c r="A129" s="2126"/>
      <c r="B129" s="2134"/>
      <c r="C129" s="1053"/>
      <c r="D129" s="2136"/>
      <c r="E129" s="2138">
        <v>1</v>
      </c>
      <c r="F129" s="2134" t="s">
        <v>1179</v>
      </c>
      <c r="G129" s="2134"/>
      <c r="H129" s="1047"/>
      <c r="I129" s="2121" t="s">
        <v>1178</v>
      </c>
      <c r="J129" s="2122"/>
      <c r="K129" s="2115"/>
      <c r="L129" s="2116"/>
    </row>
    <row r="130" spans="1:12" ht="11.25" customHeight="1" x14ac:dyDescent="0.15">
      <c r="A130" s="2126"/>
      <c r="B130" s="2134"/>
      <c r="C130" s="1053"/>
      <c r="D130" s="2136"/>
      <c r="E130" s="2138"/>
      <c r="F130" s="2134" t="s">
        <v>1177</v>
      </c>
      <c r="G130" s="2134"/>
      <c r="H130" s="1047"/>
      <c r="I130" s="2121"/>
      <c r="J130" s="2122"/>
      <c r="K130" s="2123" t="s">
        <v>1176</v>
      </c>
      <c r="L130" s="2124"/>
    </row>
    <row r="131" spans="1:12" s="527" customFormat="1" ht="27.95" customHeight="1" x14ac:dyDescent="0.25">
      <c r="A131" s="2128" t="s">
        <v>532</v>
      </c>
      <c r="B131" s="2130" t="s">
        <v>1175</v>
      </c>
      <c r="C131" s="1051"/>
      <c r="D131" s="2132" t="s">
        <v>656</v>
      </c>
      <c r="E131" s="2111">
        <f>'BS old'!D66</f>
        <v>0</v>
      </c>
      <c r="F131" s="2111"/>
      <c r="G131" s="2111"/>
      <c r="H131" s="1046"/>
      <c r="I131" s="2108">
        <f>'BS old'!F66</f>
        <v>0</v>
      </c>
      <c r="J131" s="2109"/>
      <c r="K131" s="2110"/>
      <c r="L131" s="528"/>
    </row>
    <row r="132" spans="1:12" s="527" customFormat="1" ht="27.95" customHeight="1" x14ac:dyDescent="0.25">
      <c r="A132" s="2128"/>
      <c r="B132" s="2130"/>
      <c r="C132" s="1051"/>
      <c r="D132" s="2132"/>
      <c r="E132" s="2111">
        <f>'BS old'!E66</f>
        <v>0</v>
      </c>
      <c r="F132" s="2111"/>
      <c r="G132" s="2111"/>
      <c r="H132" s="1054"/>
      <c r="I132" s="613"/>
      <c r="J132" s="2108">
        <f>'BS old'!G66</f>
        <v>0</v>
      </c>
      <c r="K132" s="2109"/>
      <c r="L132" s="2112"/>
    </row>
    <row r="133" spans="1:12" s="527" customFormat="1" ht="27.95" customHeight="1" x14ac:dyDescent="0.25">
      <c r="A133" s="2128" t="s">
        <v>535</v>
      </c>
      <c r="B133" s="2130" t="s">
        <v>1174</v>
      </c>
      <c r="C133" s="1051"/>
      <c r="D133" s="2132" t="s">
        <v>658</v>
      </c>
      <c r="E133" s="2111">
        <f>'BS old'!D67</f>
        <v>0</v>
      </c>
      <c r="F133" s="2111"/>
      <c r="G133" s="2111"/>
      <c r="H133" s="1046"/>
      <c r="I133" s="2108">
        <f>'BS old'!F67</f>
        <v>0</v>
      </c>
      <c r="J133" s="2109"/>
      <c r="K133" s="2110"/>
      <c r="L133" s="528"/>
    </row>
    <row r="134" spans="1:12" ht="27.95" customHeight="1" x14ac:dyDescent="0.25">
      <c r="A134" s="2128"/>
      <c r="B134" s="2130"/>
      <c r="C134" s="1051"/>
      <c r="D134" s="2132"/>
      <c r="E134" s="2111">
        <f>'BS old'!E67</f>
        <v>0</v>
      </c>
      <c r="F134" s="2111"/>
      <c r="G134" s="2111"/>
      <c r="H134" s="1054"/>
      <c r="I134" s="613"/>
      <c r="J134" s="2108">
        <f>'BS old'!G67</f>
        <v>0</v>
      </c>
      <c r="K134" s="2109"/>
      <c r="L134" s="2112"/>
    </row>
    <row r="135" spans="1:12" ht="27.95" customHeight="1" x14ac:dyDescent="0.25">
      <c r="A135" s="2128" t="s">
        <v>538</v>
      </c>
      <c r="B135" s="2130" t="s">
        <v>1173</v>
      </c>
      <c r="C135" s="1051"/>
      <c r="D135" s="2132" t="s">
        <v>660</v>
      </c>
      <c r="E135" s="2111">
        <f>'BS old'!D68</f>
        <v>0</v>
      </c>
      <c r="F135" s="2111"/>
      <c r="G135" s="2111"/>
      <c r="H135" s="1046"/>
      <c r="I135" s="2108">
        <f>'BS old'!F68</f>
        <v>0</v>
      </c>
      <c r="J135" s="2109"/>
      <c r="K135" s="2110"/>
      <c r="L135" s="528"/>
    </row>
    <row r="136" spans="1:12" ht="27.95" customHeight="1" x14ac:dyDescent="0.25">
      <c r="A136" s="2128"/>
      <c r="B136" s="2130"/>
      <c r="C136" s="1051"/>
      <c r="D136" s="2132"/>
      <c r="E136" s="2111">
        <f>'BS old'!E68</f>
        <v>0</v>
      </c>
      <c r="F136" s="2111"/>
      <c r="G136" s="2111"/>
      <c r="H136" s="1054"/>
      <c r="I136" s="613"/>
      <c r="J136" s="2108">
        <f>'BS old'!G68</f>
        <v>0</v>
      </c>
      <c r="K136" s="2109"/>
      <c r="L136" s="2112"/>
    </row>
    <row r="137" spans="1:12" ht="27.95" customHeight="1" x14ac:dyDescent="0.25">
      <c r="A137" s="2128" t="s">
        <v>541</v>
      </c>
      <c r="B137" s="2130" t="s">
        <v>1172</v>
      </c>
      <c r="C137" s="1051"/>
      <c r="D137" s="2132" t="s">
        <v>662</v>
      </c>
      <c r="E137" s="2111">
        <f>'BS old'!D69</f>
        <v>0</v>
      </c>
      <c r="F137" s="2111"/>
      <c r="G137" s="2111"/>
      <c r="H137" s="1046"/>
      <c r="I137" s="2108">
        <f>'BS old'!F69</f>
        <v>0</v>
      </c>
      <c r="J137" s="2109"/>
      <c r="K137" s="2110"/>
      <c r="L137" s="528"/>
    </row>
    <row r="138" spans="1:12" ht="27.95" customHeight="1" x14ac:dyDescent="0.25">
      <c r="A138" s="2128"/>
      <c r="B138" s="2130"/>
      <c r="C138" s="1051"/>
      <c r="D138" s="2132"/>
      <c r="E138" s="2111">
        <f>'BS old'!E69</f>
        <v>0</v>
      </c>
      <c r="F138" s="2111"/>
      <c r="G138" s="2111"/>
      <c r="H138" s="1054"/>
      <c r="I138" s="613"/>
      <c r="J138" s="2108">
        <f>'BS old'!G69</f>
        <v>0</v>
      </c>
      <c r="K138" s="2109"/>
      <c r="L138" s="2112"/>
    </row>
    <row r="139" spans="1:12" ht="27.95" customHeight="1" x14ac:dyDescent="0.25">
      <c r="A139" s="2140" t="s">
        <v>663</v>
      </c>
      <c r="B139" s="2142" t="s">
        <v>1171</v>
      </c>
      <c r="C139" s="1055"/>
      <c r="D139" s="2145" t="s">
        <v>665</v>
      </c>
      <c r="E139" s="2111">
        <f>'BS old'!D70</f>
        <v>0</v>
      </c>
      <c r="F139" s="2111"/>
      <c r="G139" s="2111"/>
      <c r="H139" s="1046"/>
      <c r="I139" s="2108">
        <f>'BS old'!F70</f>
        <v>0</v>
      </c>
      <c r="J139" s="2109"/>
      <c r="K139" s="2110"/>
      <c r="L139" s="528"/>
    </row>
    <row r="140" spans="1:12" ht="27.95" customHeight="1" x14ac:dyDescent="0.25">
      <c r="A140" s="2140"/>
      <c r="B140" s="2142"/>
      <c r="C140" s="1055"/>
      <c r="D140" s="2145"/>
      <c r="E140" s="2111">
        <f>'BS old'!E70</f>
        <v>0</v>
      </c>
      <c r="F140" s="2111"/>
      <c r="G140" s="2111"/>
      <c r="H140" s="1054"/>
      <c r="I140" s="613"/>
      <c r="J140" s="2108">
        <f>'BS old'!G70</f>
        <v>0</v>
      </c>
      <c r="K140" s="2109"/>
      <c r="L140" s="2112"/>
    </row>
    <row r="141" spans="1:12" ht="27.95" customHeight="1" x14ac:dyDescent="0.25">
      <c r="A141" s="2139" t="s">
        <v>666</v>
      </c>
      <c r="B141" s="2130" t="s">
        <v>1170</v>
      </c>
      <c r="C141" s="1051"/>
      <c r="D141" s="2132" t="s">
        <v>668</v>
      </c>
      <c r="E141" s="2111">
        <f>'BS old'!D71</f>
        <v>0</v>
      </c>
      <c r="F141" s="2111"/>
      <c r="G141" s="2111"/>
      <c r="H141" s="1046"/>
      <c r="I141" s="2108">
        <f>'BS old'!F71</f>
        <v>0</v>
      </c>
      <c r="J141" s="2109"/>
      <c r="K141" s="2110"/>
      <c r="L141" s="528"/>
    </row>
    <row r="142" spans="1:12" ht="27.95" customHeight="1" x14ac:dyDescent="0.25">
      <c r="A142" s="2139"/>
      <c r="B142" s="2130"/>
      <c r="C142" s="1051"/>
      <c r="D142" s="2132"/>
      <c r="E142" s="2111">
        <f>'BS old'!E71</f>
        <v>0</v>
      </c>
      <c r="F142" s="2111"/>
      <c r="G142" s="2111"/>
      <c r="H142" s="1054"/>
      <c r="I142" s="613"/>
      <c r="J142" s="2108">
        <f>'BS old'!G71</f>
        <v>0</v>
      </c>
      <c r="K142" s="2109"/>
      <c r="L142" s="2112"/>
    </row>
    <row r="143" spans="1:12" ht="27.95" customHeight="1" x14ac:dyDescent="0.25">
      <c r="A143" s="2128" t="s">
        <v>532</v>
      </c>
      <c r="B143" s="2130" t="s">
        <v>1169</v>
      </c>
      <c r="C143" s="1051"/>
      <c r="D143" s="2132" t="s">
        <v>670</v>
      </c>
      <c r="E143" s="2111">
        <f>'BS old'!D72</f>
        <v>0</v>
      </c>
      <c r="F143" s="2111"/>
      <c r="G143" s="2111"/>
      <c r="H143" s="1046"/>
      <c r="I143" s="2108">
        <f>'BS old'!F72</f>
        <v>0</v>
      </c>
      <c r="J143" s="2109"/>
      <c r="K143" s="2110"/>
      <c r="L143" s="528"/>
    </row>
    <row r="144" spans="1:12" s="458" customFormat="1" ht="27.95" customHeight="1" x14ac:dyDescent="0.25">
      <c r="A144" s="2128"/>
      <c r="B144" s="2130"/>
      <c r="C144" s="1051"/>
      <c r="D144" s="2132"/>
      <c r="E144" s="2111">
        <f>'BS old'!E72</f>
        <v>0</v>
      </c>
      <c r="F144" s="2111"/>
      <c r="G144" s="2111"/>
      <c r="H144" s="1054"/>
      <c r="I144" s="613"/>
      <c r="J144" s="2108">
        <f>'BS old'!G72</f>
        <v>0</v>
      </c>
      <c r="K144" s="2109"/>
      <c r="L144" s="2112"/>
    </row>
    <row r="145" spans="1:12" s="458" customFormat="1" ht="27.95" customHeight="1" x14ac:dyDescent="0.25">
      <c r="A145" s="2128" t="s">
        <v>535</v>
      </c>
      <c r="B145" s="2130" t="s">
        <v>1168</v>
      </c>
      <c r="C145" s="1051"/>
      <c r="D145" s="2132" t="s">
        <v>672</v>
      </c>
      <c r="E145" s="2111">
        <f>'BS old'!D73</f>
        <v>0</v>
      </c>
      <c r="F145" s="2111"/>
      <c r="G145" s="2111"/>
      <c r="H145" s="1046"/>
      <c r="I145" s="2108">
        <f>'BS old'!F73</f>
        <v>0</v>
      </c>
      <c r="J145" s="2109"/>
      <c r="K145" s="2110"/>
      <c r="L145" s="528"/>
    </row>
    <row r="146" spans="1:12" ht="27.95" customHeight="1" x14ac:dyDescent="0.25">
      <c r="A146" s="2128"/>
      <c r="B146" s="2130"/>
      <c r="C146" s="1051"/>
      <c r="D146" s="2132"/>
      <c r="E146" s="2111">
        <f>'BS old'!E73</f>
        <v>0</v>
      </c>
      <c r="F146" s="2111"/>
      <c r="G146" s="2111"/>
      <c r="H146" s="1054"/>
      <c r="I146" s="613"/>
      <c r="J146" s="2108">
        <f>'BS old'!G73</f>
        <v>0</v>
      </c>
      <c r="K146" s="2109"/>
      <c r="L146" s="2112"/>
    </row>
    <row r="147" spans="1:12" ht="27.95" customHeight="1" x14ac:dyDescent="0.25">
      <c r="A147" s="2128" t="s">
        <v>538</v>
      </c>
      <c r="B147" s="2130" t="s">
        <v>1167</v>
      </c>
      <c r="C147" s="1051"/>
      <c r="D147" s="2132" t="s">
        <v>674</v>
      </c>
      <c r="E147" s="2111">
        <f>'BS old'!D74</f>
        <v>0</v>
      </c>
      <c r="F147" s="2111"/>
      <c r="G147" s="2111"/>
      <c r="H147" s="1046"/>
      <c r="I147" s="2108">
        <f>'BS old'!F74</f>
        <v>0</v>
      </c>
      <c r="J147" s="2109"/>
      <c r="K147" s="2110"/>
      <c r="L147" s="528"/>
    </row>
    <row r="148" spans="1:12" s="523" customFormat="1" ht="27.95" customHeight="1" x14ac:dyDescent="0.2">
      <c r="A148" s="2128"/>
      <c r="B148" s="2130"/>
      <c r="C148" s="1051"/>
      <c r="D148" s="2132"/>
      <c r="E148" s="2111">
        <f>'BS old'!E74</f>
        <v>0</v>
      </c>
      <c r="F148" s="2111"/>
      <c r="G148" s="2111"/>
      <c r="H148" s="1054"/>
      <c r="I148" s="613"/>
      <c r="J148" s="2108">
        <f>'BS old'!G74</f>
        <v>0</v>
      </c>
      <c r="K148" s="2109"/>
      <c r="L148" s="2112"/>
    </row>
    <row r="149" spans="1:12" s="523" customFormat="1" ht="30" customHeight="1" x14ac:dyDescent="0.2">
      <c r="A149" s="526" t="s">
        <v>1137</v>
      </c>
      <c r="B149" s="2115" t="s">
        <v>1136</v>
      </c>
      <c r="C149" s="2137"/>
      <c r="D149" s="2137"/>
      <c r="E149" s="2137"/>
      <c r="F149" s="2118"/>
      <c r="G149" s="525" t="s">
        <v>1135</v>
      </c>
      <c r="H149" s="1203"/>
      <c r="I149" s="2115" t="s">
        <v>1134</v>
      </c>
      <c r="J149" s="2118"/>
      <c r="K149" s="2115" t="s">
        <v>1133</v>
      </c>
      <c r="L149" s="2116"/>
    </row>
    <row r="150" spans="1:12" s="523" customFormat="1" ht="27.75" customHeight="1" x14ac:dyDescent="0.2">
      <c r="A150" s="524"/>
      <c r="B150" s="2142" t="s">
        <v>1166</v>
      </c>
      <c r="C150" s="2142"/>
      <c r="D150" s="2167"/>
      <c r="E150" s="2167"/>
      <c r="F150" s="2167"/>
      <c r="G150" s="521" t="s">
        <v>681</v>
      </c>
      <c r="H150" s="1204"/>
      <c r="I150" s="2108">
        <f>'BS old'!D81</f>
        <v>0</v>
      </c>
      <c r="J150" s="2110"/>
      <c r="K150" s="2108">
        <f>'BS old'!E81</f>
        <v>0</v>
      </c>
      <c r="L150" s="2112"/>
    </row>
    <row r="151" spans="1:12" s="523" customFormat="1" ht="27.75" customHeight="1" x14ac:dyDescent="0.2">
      <c r="A151" s="515" t="s">
        <v>523</v>
      </c>
      <c r="B151" s="2142" t="s">
        <v>1165</v>
      </c>
      <c r="C151" s="2142"/>
      <c r="D151" s="2167"/>
      <c r="E151" s="2167"/>
      <c r="F151" s="2167"/>
      <c r="G151" s="521" t="s">
        <v>683</v>
      </c>
      <c r="H151" s="1204"/>
      <c r="I151" s="2108">
        <f>'BS old'!D82</f>
        <v>0</v>
      </c>
      <c r="J151" s="2110"/>
      <c r="K151" s="2108">
        <f>'BS old'!E82</f>
        <v>0</v>
      </c>
      <c r="L151" s="2112"/>
    </row>
    <row r="152" spans="1:12" ht="27.75" customHeight="1" x14ac:dyDescent="0.25">
      <c r="A152" s="515" t="s">
        <v>526</v>
      </c>
      <c r="B152" s="2142" t="s">
        <v>1164</v>
      </c>
      <c r="C152" s="2142"/>
      <c r="D152" s="2167"/>
      <c r="E152" s="2167"/>
      <c r="F152" s="2167"/>
      <c r="G152" s="521" t="s">
        <v>685</v>
      </c>
      <c r="H152" s="1204"/>
      <c r="I152" s="2108">
        <f>'BS old'!D83</f>
        <v>0</v>
      </c>
      <c r="J152" s="2110"/>
      <c r="K152" s="2108">
        <f>'BS old'!E83</f>
        <v>0</v>
      </c>
      <c r="L152" s="2112"/>
    </row>
    <row r="153" spans="1:12" s="458" customFormat="1" ht="27.75" customHeight="1" x14ac:dyDescent="0.25">
      <c r="A153" s="514" t="s">
        <v>529</v>
      </c>
      <c r="B153" s="2130" t="s">
        <v>1163</v>
      </c>
      <c r="C153" s="2130"/>
      <c r="D153" s="2166"/>
      <c r="E153" s="2166"/>
      <c r="F153" s="2166"/>
      <c r="G153" s="511" t="s">
        <v>687</v>
      </c>
      <c r="H153" s="1205"/>
      <c r="I153" s="2108">
        <f>'BS old'!D84</f>
        <v>0</v>
      </c>
      <c r="J153" s="2110"/>
      <c r="K153" s="2108">
        <f>'BS old'!E84</f>
        <v>0</v>
      </c>
      <c r="L153" s="2112"/>
    </row>
    <row r="154" spans="1:12" s="458" customFormat="1" ht="27.75" customHeight="1" x14ac:dyDescent="0.25">
      <c r="A154" s="513" t="s">
        <v>532</v>
      </c>
      <c r="B154" s="2130" t="s">
        <v>1162</v>
      </c>
      <c r="C154" s="2130"/>
      <c r="D154" s="2166"/>
      <c r="E154" s="2166"/>
      <c r="F154" s="2166"/>
      <c r="G154" s="511" t="s">
        <v>689</v>
      </c>
      <c r="H154" s="1205"/>
      <c r="I154" s="2108">
        <f>'BS old'!D85</f>
        <v>0</v>
      </c>
      <c r="J154" s="2110"/>
      <c r="K154" s="2108">
        <f>'BS old'!E85</f>
        <v>0</v>
      </c>
      <c r="L154" s="2112"/>
    </row>
    <row r="155" spans="1:12" s="458" customFormat="1" ht="27.75" customHeight="1" x14ac:dyDescent="0.25">
      <c r="A155" s="513" t="s">
        <v>535</v>
      </c>
      <c r="B155" s="2130" t="s">
        <v>1161</v>
      </c>
      <c r="C155" s="2130"/>
      <c r="D155" s="2166"/>
      <c r="E155" s="2166"/>
      <c r="F155" s="2166"/>
      <c r="G155" s="511" t="s">
        <v>691</v>
      </c>
      <c r="H155" s="1205"/>
      <c r="I155" s="2108">
        <f>'BS old'!D86</f>
        <v>0</v>
      </c>
      <c r="J155" s="2110"/>
      <c r="K155" s="2108">
        <f>'BS old'!E86</f>
        <v>0</v>
      </c>
      <c r="L155" s="2112"/>
    </row>
    <row r="156" spans="1:12" ht="27.75" customHeight="1" x14ac:dyDescent="0.25">
      <c r="A156" s="513" t="s">
        <v>538</v>
      </c>
      <c r="B156" s="2130" t="s">
        <v>1160</v>
      </c>
      <c r="C156" s="2130"/>
      <c r="D156" s="2166"/>
      <c r="E156" s="2166"/>
      <c r="F156" s="2166"/>
      <c r="G156" s="511" t="s">
        <v>693</v>
      </c>
      <c r="H156" s="1205"/>
      <c r="I156" s="2108">
        <f>'BS old'!D87</f>
        <v>0</v>
      </c>
      <c r="J156" s="2110"/>
      <c r="K156" s="2108">
        <f>'BS old'!E87</f>
        <v>0</v>
      </c>
      <c r="L156" s="2112"/>
    </row>
    <row r="157" spans="1:12" ht="27.75" customHeight="1" x14ac:dyDescent="0.25">
      <c r="A157" s="515" t="s">
        <v>550</v>
      </c>
      <c r="B157" s="2142" t="s">
        <v>1159</v>
      </c>
      <c r="C157" s="2142"/>
      <c r="D157" s="2167"/>
      <c r="E157" s="2167"/>
      <c r="F157" s="2167"/>
      <c r="G157" s="521" t="s">
        <v>695</v>
      </c>
      <c r="H157" s="1204"/>
      <c r="I157" s="2108">
        <f>'BS old'!D88</f>
        <v>0</v>
      </c>
      <c r="J157" s="2110"/>
      <c r="K157" s="2108">
        <f>'BS old'!E88</f>
        <v>0</v>
      </c>
      <c r="L157" s="2112"/>
    </row>
    <row r="158" spans="1:12" ht="27.75" customHeight="1" x14ac:dyDescent="0.25">
      <c r="A158" s="514" t="s">
        <v>553</v>
      </c>
      <c r="B158" s="2130" t="s">
        <v>1158</v>
      </c>
      <c r="C158" s="2130"/>
      <c r="D158" s="2166"/>
      <c r="E158" s="2166"/>
      <c r="F158" s="2166"/>
      <c r="G158" s="511" t="s">
        <v>697</v>
      </c>
      <c r="H158" s="1205"/>
      <c r="I158" s="2108">
        <f>'BS old'!D89</f>
        <v>0</v>
      </c>
      <c r="J158" s="2110"/>
      <c r="K158" s="2108">
        <f>'BS old'!E89</f>
        <v>0</v>
      </c>
      <c r="L158" s="2112"/>
    </row>
    <row r="159" spans="1:12" ht="27.75" customHeight="1" x14ac:dyDescent="0.25">
      <c r="A159" s="513" t="s">
        <v>532</v>
      </c>
      <c r="B159" s="2130" t="s">
        <v>1157</v>
      </c>
      <c r="C159" s="2130"/>
      <c r="D159" s="2166"/>
      <c r="E159" s="2166"/>
      <c r="F159" s="2166"/>
      <c r="G159" s="511" t="s">
        <v>699</v>
      </c>
      <c r="H159" s="1205"/>
      <c r="I159" s="2108">
        <f>'BS old'!D90</f>
        <v>0</v>
      </c>
      <c r="J159" s="2110"/>
      <c r="K159" s="2108">
        <f>'BS old'!E90</f>
        <v>0</v>
      </c>
      <c r="L159" s="2112"/>
    </row>
    <row r="160" spans="1:12" s="458" customFormat="1" ht="27.75" customHeight="1" x14ac:dyDescent="0.25">
      <c r="A160" s="513" t="s">
        <v>535</v>
      </c>
      <c r="B160" s="2130" t="s">
        <v>1156</v>
      </c>
      <c r="C160" s="2130"/>
      <c r="D160" s="2166"/>
      <c r="E160" s="2166"/>
      <c r="F160" s="2166"/>
      <c r="G160" s="511" t="s">
        <v>701</v>
      </c>
      <c r="H160" s="1205"/>
      <c r="I160" s="2108">
        <f>'BS old'!D91</f>
        <v>0</v>
      </c>
      <c r="J160" s="2110"/>
      <c r="K160" s="2108">
        <f>'BS old'!E91</f>
        <v>0</v>
      </c>
      <c r="L160" s="2112"/>
    </row>
    <row r="161" spans="1:12" ht="27.75" customHeight="1" x14ac:dyDescent="0.25">
      <c r="A161" s="513" t="s">
        <v>538</v>
      </c>
      <c r="B161" s="2130" t="s">
        <v>1155</v>
      </c>
      <c r="C161" s="2130"/>
      <c r="D161" s="2166"/>
      <c r="E161" s="2166"/>
      <c r="F161" s="2166"/>
      <c r="G161" s="511" t="s">
        <v>703</v>
      </c>
      <c r="H161" s="1205"/>
      <c r="I161" s="2108">
        <f>'BS old'!D92</f>
        <v>0</v>
      </c>
      <c r="J161" s="2110"/>
      <c r="K161" s="2108">
        <f>'BS old'!E92</f>
        <v>0</v>
      </c>
      <c r="L161" s="2112"/>
    </row>
    <row r="162" spans="1:12" ht="27.75" customHeight="1" x14ac:dyDescent="0.25">
      <c r="A162" s="513" t="s">
        <v>541</v>
      </c>
      <c r="B162" s="2130" t="s">
        <v>1154</v>
      </c>
      <c r="C162" s="2130"/>
      <c r="D162" s="2166"/>
      <c r="E162" s="2166"/>
      <c r="F162" s="2166"/>
      <c r="G162" s="511" t="s">
        <v>705</v>
      </c>
      <c r="H162" s="1205"/>
      <c r="I162" s="2108">
        <f>'BS old'!D93</f>
        <v>0</v>
      </c>
      <c r="J162" s="2110"/>
      <c r="K162" s="2108">
        <f>'BS old'!E93</f>
        <v>0</v>
      </c>
      <c r="L162" s="2112"/>
    </row>
    <row r="163" spans="1:12" ht="27.75" customHeight="1" x14ac:dyDescent="0.25">
      <c r="A163" s="513" t="s">
        <v>544</v>
      </c>
      <c r="B163" s="2130" t="s">
        <v>1153</v>
      </c>
      <c r="C163" s="2130"/>
      <c r="D163" s="2166"/>
      <c r="E163" s="2166"/>
      <c r="F163" s="2166"/>
      <c r="G163" s="511" t="s">
        <v>707</v>
      </c>
      <c r="H163" s="1205"/>
      <c r="I163" s="2108">
        <f>'BS old'!D94</f>
        <v>0</v>
      </c>
      <c r="J163" s="2110"/>
      <c r="K163" s="2108">
        <f>'BS old'!E94</f>
        <v>0</v>
      </c>
      <c r="L163" s="2112"/>
    </row>
    <row r="164" spans="1:12" ht="27.75" customHeight="1" x14ac:dyDescent="0.25">
      <c r="A164" s="515" t="s">
        <v>574</v>
      </c>
      <c r="B164" s="2142" t="s">
        <v>1152</v>
      </c>
      <c r="C164" s="2142"/>
      <c r="D164" s="2167"/>
      <c r="E164" s="2167"/>
      <c r="F164" s="2167"/>
      <c r="G164" s="521" t="s">
        <v>709</v>
      </c>
      <c r="H164" s="1204"/>
      <c r="I164" s="2108">
        <f>'BS old'!D95</f>
        <v>0</v>
      </c>
      <c r="J164" s="2110"/>
      <c r="K164" s="2108">
        <f>'BS old'!E95</f>
        <v>0</v>
      </c>
      <c r="L164" s="2112"/>
    </row>
    <row r="165" spans="1:12" ht="27.75" customHeight="1" x14ac:dyDescent="0.25">
      <c r="A165" s="513" t="s">
        <v>577</v>
      </c>
      <c r="B165" s="2130" t="s">
        <v>1151</v>
      </c>
      <c r="C165" s="2130"/>
      <c r="D165" s="2166"/>
      <c r="E165" s="2166"/>
      <c r="F165" s="2166"/>
      <c r="G165" s="511" t="s">
        <v>711</v>
      </c>
      <c r="H165" s="1205"/>
      <c r="I165" s="2108">
        <f>'BS old'!D96</f>
        <v>0</v>
      </c>
      <c r="J165" s="2110"/>
      <c r="K165" s="2108">
        <f>'BS old'!E96</f>
        <v>0</v>
      </c>
      <c r="L165" s="2112"/>
    </row>
    <row r="166" spans="1:12" ht="27.75" customHeight="1" x14ac:dyDescent="0.25">
      <c r="A166" s="513" t="s">
        <v>532</v>
      </c>
      <c r="B166" s="2130" t="s">
        <v>1150</v>
      </c>
      <c r="C166" s="2130"/>
      <c r="D166" s="2166"/>
      <c r="E166" s="2166"/>
      <c r="F166" s="2166"/>
      <c r="G166" s="511" t="s">
        <v>713</v>
      </c>
      <c r="H166" s="1205"/>
      <c r="I166" s="2108">
        <f>'BS old'!D97</f>
        <v>0</v>
      </c>
      <c r="J166" s="2110"/>
      <c r="K166" s="2108">
        <f>'BS old'!E97</f>
        <v>0</v>
      </c>
      <c r="L166" s="2112"/>
    </row>
    <row r="167" spans="1:12" s="458" customFormat="1" ht="27.75" customHeight="1" x14ac:dyDescent="0.25">
      <c r="A167" s="513" t="s">
        <v>535</v>
      </c>
      <c r="B167" s="2130" t="s">
        <v>1149</v>
      </c>
      <c r="C167" s="2130"/>
      <c r="D167" s="2166"/>
      <c r="E167" s="2166"/>
      <c r="F167" s="2166"/>
      <c r="G167" s="511" t="s">
        <v>715</v>
      </c>
      <c r="H167" s="1205"/>
      <c r="I167" s="2108">
        <f>'BS old'!D98</f>
        <v>0</v>
      </c>
      <c r="J167" s="2110"/>
      <c r="K167" s="2108">
        <f>'BS old'!E98</f>
        <v>0</v>
      </c>
      <c r="L167" s="2112"/>
    </row>
    <row r="168" spans="1:12" ht="27.75" customHeight="1" x14ac:dyDescent="0.25">
      <c r="A168" s="515" t="s">
        <v>716</v>
      </c>
      <c r="B168" s="2142" t="s">
        <v>1148</v>
      </c>
      <c r="C168" s="2142"/>
      <c r="D168" s="2167"/>
      <c r="E168" s="2167"/>
      <c r="F168" s="2167"/>
      <c r="G168" s="521" t="s">
        <v>718</v>
      </c>
      <c r="H168" s="1204"/>
      <c r="I168" s="2108">
        <f>'BS old'!D99</f>
        <v>0</v>
      </c>
      <c r="J168" s="2110"/>
      <c r="K168" s="2108">
        <f>'BS old'!E99</f>
        <v>0</v>
      </c>
      <c r="L168" s="2112"/>
    </row>
    <row r="169" spans="1:12" ht="27.75" customHeight="1" x14ac:dyDescent="0.25">
      <c r="A169" s="522" t="s">
        <v>719</v>
      </c>
      <c r="B169" s="2130" t="s">
        <v>1147</v>
      </c>
      <c r="C169" s="2130"/>
      <c r="D169" s="2166"/>
      <c r="E169" s="2166"/>
      <c r="F169" s="2166"/>
      <c r="G169" s="511" t="s">
        <v>721</v>
      </c>
      <c r="H169" s="1205"/>
      <c r="I169" s="2108">
        <f>'BS old'!D100</f>
        <v>0</v>
      </c>
      <c r="J169" s="2110"/>
      <c r="K169" s="2108">
        <f>'BS old'!E100</f>
        <v>0</v>
      </c>
      <c r="L169" s="2112"/>
    </row>
    <row r="170" spans="1:12" ht="27.75" customHeight="1" x14ac:dyDescent="0.25">
      <c r="A170" s="513" t="s">
        <v>532</v>
      </c>
      <c r="B170" s="2130" t="s">
        <v>1146</v>
      </c>
      <c r="C170" s="2130"/>
      <c r="D170" s="2166"/>
      <c r="E170" s="2166"/>
      <c r="F170" s="2166"/>
      <c r="G170" s="511" t="s">
        <v>723</v>
      </c>
      <c r="H170" s="1205"/>
      <c r="I170" s="2108">
        <f>'BS old'!D101</f>
        <v>0</v>
      </c>
      <c r="J170" s="2110"/>
      <c r="K170" s="2108">
        <f>'BS old'!E101</f>
        <v>0</v>
      </c>
      <c r="L170" s="2112"/>
    </row>
    <row r="171" spans="1:12" s="458" customFormat="1" ht="31.5" customHeight="1" x14ac:dyDescent="0.25">
      <c r="A171" s="515" t="s">
        <v>724</v>
      </c>
      <c r="B171" s="2142" t="s">
        <v>1145</v>
      </c>
      <c r="C171" s="2142"/>
      <c r="D171" s="2167"/>
      <c r="E171" s="2167"/>
      <c r="F171" s="2167"/>
      <c r="G171" s="521" t="s">
        <v>726</v>
      </c>
      <c r="H171" s="1204"/>
      <c r="I171" s="2108">
        <f>'BS old'!D102</f>
        <v>0</v>
      </c>
      <c r="J171" s="2110"/>
      <c r="K171" s="2108">
        <f>'BS old'!E102</f>
        <v>0</v>
      </c>
      <c r="L171" s="2112"/>
    </row>
    <row r="172" spans="1:12" ht="27.75" customHeight="1" x14ac:dyDescent="0.25">
      <c r="A172" s="515" t="s">
        <v>594</v>
      </c>
      <c r="B172" s="2142" t="s">
        <v>1144</v>
      </c>
      <c r="C172" s="2142"/>
      <c r="D172" s="2167"/>
      <c r="E172" s="2167"/>
      <c r="F172" s="2167"/>
      <c r="G172" s="521" t="s">
        <v>728</v>
      </c>
      <c r="H172" s="1204"/>
      <c r="I172" s="2108">
        <f>'BS old'!D103</f>
        <v>0</v>
      </c>
      <c r="J172" s="2110"/>
      <c r="K172" s="2108">
        <f>'BS old'!E103</f>
        <v>0</v>
      </c>
      <c r="L172" s="2112"/>
    </row>
    <row r="173" spans="1:12" ht="27.75" customHeight="1" x14ac:dyDescent="0.25">
      <c r="A173" s="515" t="s">
        <v>597</v>
      </c>
      <c r="B173" s="2142" t="s">
        <v>1143</v>
      </c>
      <c r="C173" s="2142"/>
      <c r="D173" s="2167"/>
      <c r="E173" s="2167"/>
      <c r="F173" s="2167"/>
      <c r="G173" s="521" t="s">
        <v>730</v>
      </c>
      <c r="H173" s="1204"/>
      <c r="I173" s="2108">
        <f>'BS old'!D104</f>
        <v>0</v>
      </c>
      <c r="J173" s="2110"/>
      <c r="K173" s="2108">
        <f>'BS old'!E104</f>
        <v>0</v>
      </c>
      <c r="L173" s="2112"/>
    </row>
    <row r="174" spans="1:12" s="458" customFormat="1" ht="27.75" customHeight="1" x14ac:dyDescent="0.25">
      <c r="A174" s="514" t="s">
        <v>600</v>
      </c>
      <c r="B174" s="2130" t="s">
        <v>1142</v>
      </c>
      <c r="C174" s="2130"/>
      <c r="D174" s="2166"/>
      <c r="E174" s="2166"/>
      <c r="F174" s="2166"/>
      <c r="G174" s="511" t="s">
        <v>732</v>
      </c>
      <c r="H174" s="1205"/>
      <c r="I174" s="2108">
        <f>'BS old'!D105</f>
        <v>0</v>
      </c>
      <c r="J174" s="2110"/>
      <c r="K174" s="2108">
        <f>'BS old'!E105</f>
        <v>0</v>
      </c>
      <c r="L174" s="2112"/>
    </row>
    <row r="175" spans="1:12" s="458" customFormat="1" ht="27.75" customHeight="1" x14ac:dyDescent="0.25">
      <c r="A175" s="513" t="s">
        <v>532</v>
      </c>
      <c r="B175" s="2130" t="s">
        <v>1141</v>
      </c>
      <c r="C175" s="2130"/>
      <c r="D175" s="2166"/>
      <c r="E175" s="2166"/>
      <c r="F175" s="2166"/>
      <c r="G175" s="511" t="s">
        <v>734</v>
      </c>
      <c r="H175" s="1205"/>
      <c r="I175" s="2108">
        <f>'BS old'!D106</f>
        <v>0</v>
      </c>
      <c r="J175" s="2110"/>
      <c r="K175" s="2108">
        <f>'BS old'!E106</f>
        <v>0</v>
      </c>
      <c r="L175" s="2112"/>
    </row>
    <row r="176" spans="1:12" s="458" customFormat="1" ht="27.75" customHeight="1" x14ac:dyDescent="0.25">
      <c r="A176" s="513" t="s">
        <v>535</v>
      </c>
      <c r="B176" s="2130" t="s">
        <v>1140</v>
      </c>
      <c r="C176" s="2130"/>
      <c r="D176" s="2166"/>
      <c r="E176" s="2166"/>
      <c r="F176" s="2166"/>
      <c r="G176" s="511" t="s">
        <v>736</v>
      </c>
      <c r="H176" s="1205"/>
      <c r="I176" s="2108">
        <f>'BS old'!D107</f>
        <v>0</v>
      </c>
      <c r="J176" s="2110"/>
      <c r="K176" s="2108">
        <f>'BS old'!E107</f>
        <v>0</v>
      </c>
      <c r="L176" s="2112"/>
    </row>
    <row r="177" spans="1:12" ht="27.75" customHeight="1" x14ac:dyDescent="0.25">
      <c r="A177" s="513" t="s">
        <v>538</v>
      </c>
      <c r="B177" s="2130" t="s">
        <v>1139</v>
      </c>
      <c r="C177" s="2130"/>
      <c r="D177" s="2166"/>
      <c r="E177" s="2166"/>
      <c r="F177" s="2166"/>
      <c r="G177" s="511" t="s">
        <v>738</v>
      </c>
      <c r="H177" s="1205"/>
      <c r="I177" s="2108">
        <f>'BS old'!D108</f>
        <v>0</v>
      </c>
      <c r="J177" s="2110"/>
      <c r="K177" s="2108">
        <f>'BS old'!E108</f>
        <v>0</v>
      </c>
      <c r="L177" s="2112"/>
    </row>
    <row r="178" spans="1:12" ht="25.5" customHeight="1" thickBot="1" x14ac:dyDescent="0.3">
      <c r="A178" s="520" t="s">
        <v>613</v>
      </c>
      <c r="B178" s="2168" t="s">
        <v>1138</v>
      </c>
      <c r="C178" s="2168"/>
      <c r="D178" s="2169"/>
      <c r="E178" s="2169"/>
      <c r="F178" s="2169"/>
      <c r="G178" s="519" t="s">
        <v>740</v>
      </c>
      <c r="H178" s="1206"/>
      <c r="I178" s="2108">
        <f>'BS old'!D109</f>
        <v>0</v>
      </c>
      <c r="J178" s="2110"/>
      <c r="K178" s="2108">
        <f>'BS old'!E109</f>
        <v>0</v>
      </c>
      <c r="L178" s="2112"/>
    </row>
    <row r="179" spans="1:12" ht="30" customHeight="1" x14ac:dyDescent="0.15">
      <c r="A179" s="518" t="s">
        <v>1137</v>
      </c>
      <c r="B179" s="2113" t="s">
        <v>1136</v>
      </c>
      <c r="C179" s="2172"/>
      <c r="D179" s="2173"/>
      <c r="E179" s="2173"/>
      <c r="F179" s="2174"/>
      <c r="G179" s="517" t="s">
        <v>1135</v>
      </c>
      <c r="H179" s="1207"/>
      <c r="I179" s="2113" t="s">
        <v>1134</v>
      </c>
      <c r="J179" s="2117"/>
      <c r="K179" s="2113" t="s">
        <v>1133</v>
      </c>
      <c r="L179" s="2114"/>
    </row>
    <row r="180" spans="1:12" ht="27.75" customHeight="1" x14ac:dyDescent="0.25">
      <c r="A180" s="514" t="s">
        <v>616</v>
      </c>
      <c r="B180" s="2130" t="s">
        <v>1132</v>
      </c>
      <c r="C180" s="2130"/>
      <c r="D180" s="2166"/>
      <c r="E180" s="2166"/>
      <c r="F180" s="2166"/>
      <c r="G180" s="511" t="s">
        <v>742</v>
      </c>
      <c r="H180" s="1205"/>
      <c r="I180" s="2108">
        <f>'BS old'!D110</f>
        <v>0</v>
      </c>
      <c r="J180" s="2110"/>
      <c r="K180" s="2108">
        <f>'BS old'!E110</f>
        <v>0</v>
      </c>
      <c r="L180" s="2112"/>
    </row>
    <row r="181" spans="1:12" ht="27.75" customHeight="1" x14ac:dyDescent="0.25">
      <c r="A181" s="513" t="s">
        <v>532</v>
      </c>
      <c r="B181" s="2130" t="s">
        <v>1120</v>
      </c>
      <c r="C181" s="2130"/>
      <c r="D181" s="2166"/>
      <c r="E181" s="2166"/>
      <c r="F181" s="2166"/>
      <c r="G181" s="511" t="s">
        <v>743</v>
      </c>
      <c r="H181" s="1205"/>
      <c r="I181" s="2108">
        <f>'BS old'!D111</f>
        <v>0</v>
      </c>
      <c r="J181" s="2110"/>
      <c r="K181" s="2108">
        <f>'BS old'!E111</f>
        <v>0</v>
      </c>
      <c r="L181" s="2112"/>
    </row>
    <row r="182" spans="1:12" s="458" customFormat="1" ht="27.75" customHeight="1" x14ac:dyDescent="0.25">
      <c r="A182" s="513" t="s">
        <v>535</v>
      </c>
      <c r="B182" s="2130" t="s">
        <v>1131</v>
      </c>
      <c r="C182" s="2130"/>
      <c r="D182" s="2166"/>
      <c r="E182" s="2166"/>
      <c r="F182" s="2166"/>
      <c r="G182" s="511" t="s">
        <v>745</v>
      </c>
      <c r="H182" s="1205"/>
      <c r="I182" s="2108">
        <f>'BS old'!D112</f>
        <v>0</v>
      </c>
      <c r="J182" s="2110"/>
      <c r="K182" s="2108">
        <f>'BS old'!E112</f>
        <v>0</v>
      </c>
      <c r="L182" s="2112"/>
    </row>
    <row r="183" spans="1:12" ht="27.75" customHeight="1" x14ac:dyDescent="0.25">
      <c r="A183" s="513" t="s">
        <v>538</v>
      </c>
      <c r="B183" s="2130" t="s">
        <v>1130</v>
      </c>
      <c r="C183" s="2130"/>
      <c r="D183" s="2166"/>
      <c r="E183" s="2166"/>
      <c r="F183" s="2166"/>
      <c r="G183" s="511" t="s">
        <v>747</v>
      </c>
      <c r="H183" s="1205"/>
      <c r="I183" s="2108">
        <f>'BS old'!D113</f>
        <v>0</v>
      </c>
      <c r="J183" s="2110"/>
      <c r="K183" s="2108">
        <f>'BS old'!E113</f>
        <v>0</v>
      </c>
      <c r="L183" s="2112"/>
    </row>
    <row r="184" spans="1:12" ht="27.75" customHeight="1" x14ac:dyDescent="0.25">
      <c r="A184" s="513" t="s">
        <v>541</v>
      </c>
      <c r="B184" s="2130" t="s">
        <v>1129</v>
      </c>
      <c r="C184" s="2130"/>
      <c r="D184" s="2166"/>
      <c r="E184" s="2166"/>
      <c r="F184" s="2166"/>
      <c r="G184" s="511" t="s">
        <v>749</v>
      </c>
      <c r="H184" s="1205"/>
      <c r="I184" s="2108">
        <f>'BS old'!D114</f>
        <v>0</v>
      </c>
      <c r="J184" s="2110"/>
      <c r="K184" s="2108">
        <f>'BS old'!E114</f>
        <v>0</v>
      </c>
      <c r="L184" s="2112"/>
    </row>
    <row r="185" spans="1:12" ht="27.75" customHeight="1" x14ac:dyDescent="0.25">
      <c r="A185" s="513" t="s">
        <v>544</v>
      </c>
      <c r="B185" s="2130" t="s">
        <v>1128</v>
      </c>
      <c r="C185" s="2130"/>
      <c r="D185" s="2166"/>
      <c r="E185" s="2166"/>
      <c r="F185" s="2166"/>
      <c r="G185" s="511" t="s">
        <v>751</v>
      </c>
      <c r="H185" s="1205"/>
      <c r="I185" s="2108">
        <f>'BS old'!D115</f>
        <v>0</v>
      </c>
      <c r="J185" s="2110"/>
      <c r="K185" s="2108">
        <f>'BS old'!E115</f>
        <v>0</v>
      </c>
      <c r="L185" s="2112"/>
    </row>
    <row r="186" spans="1:12" ht="27.75" customHeight="1" x14ac:dyDescent="0.25">
      <c r="A186" s="513" t="s">
        <v>547</v>
      </c>
      <c r="B186" s="2130" t="s">
        <v>1127</v>
      </c>
      <c r="C186" s="2130"/>
      <c r="D186" s="2166"/>
      <c r="E186" s="2166"/>
      <c r="F186" s="2166"/>
      <c r="G186" s="511" t="s">
        <v>753</v>
      </c>
      <c r="H186" s="1205"/>
      <c r="I186" s="2108">
        <f>'BS old'!D116</f>
        <v>0</v>
      </c>
      <c r="J186" s="2110"/>
      <c r="K186" s="2108">
        <f>'BS old'!E116</f>
        <v>0</v>
      </c>
      <c r="L186" s="2112"/>
    </row>
    <row r="187" spans="1:12" ht="27.75" customHeight="1" x14ac:dyDescent="0.25">
      <c r="A187" s="513" t="s">
        <v>568</v>
      </c>
      <c r="B187" s="2130" t="s">
        <v>1126</v>
      </c>
      <c r="C187" s="2130"/>
      <c r="D187" s="2166"/>
      <c r="E187" s="2166"/>
      <c r="F187" s="2166"/>
      <c r="G187" s="511" t="s">
        <v>755</v>
      </c>
      <c r="H187" s="1205"/>
      <c r="I187" s="2108">
        <f>'BS old'!D117</f>
        <v>0</v>
      </c>
      <c r="J187" s="2110"/>
      <c r="K187" s="2108">
        <f>'BS old'!E117</f>
        <v>0</v>
      </c>
      <c r="L187" s="2112"/>
    </row>
    <row r="188" spans="1:12" ht="27.75" customHeight="1" x14ac:dyDescent="0.25">
      <c r="A188" s="513" t="s">
        <v>571</v>
      </c>
      <c r="B188" s="2130" t="s">
        <v>1125</v>
      </c>
      <c r="C188" s="2130"/>
      <c r="D188" s="2166"/>
      <c r="E188" s="2166"/>
      <c r="F188" s="2166"/>
      <c r="G188" s="511" t="s">
        <v>757</v>
      </c>
      <c r="H188" s="1205"/>
      <c r="I188" s="2108">
        <f>'BS old'!D118</f>
        <v>0</v>
      </c>
      <c r="J188" s="2110"/>
      <c r="K188" s="2108">
        <f>'BS old'!E118</f>
        <v>0</v>
      </c>
      <c r="L188" s="2112"/>
    </row>
    <row r="189" spans="1:12" ht="27.75" customHeight="1" x14ac:dyDescent="0.25">
      <c r="A189" s="513" t="s">
        <v>758</v>
      </c>
      <c r="B189" s="2130" t="s">
        <v>1124</v>
      </c>
      <c r="C189" s="2130"/>
      <c r="D189" s="2166"/>
      <c r="E189" s="2166"/>
      <c r="F189" s="2166"/>
      <c r="G189" s="511" t="s">
        <v>760</v>
      </c>
      <c r="H189" s="1205"/>
      <c r="I189" s="2108">
        <f>'BS old'!D119</f>
        <v>0</v>
      </c>
      <c r="J189" s="2110"/>
      <c r="K189" s="2108">
        <f>'BS old'!E119</f>
        <v>0</v>
      </c>
      <c r="L189" s="2112"/>
    </row>
    <row r="190" spans="1:12" ht="27.75" customHeight="1" x14ac:dyDescent="0.25">
      <c r="A190" s="513" t="s">
        <v>761</v>
      </c>
      <c r="B190" s="2130" t="s">
        <v>1123</v>
      </c>
      <c r="C190" s="2130"/>
      <c r="D190" s="2166"/>
      <c r="E190" s="2166"/>
      <c r="F190" s="2166"/>
      <c r="G190" s="511" t="s">
        <v>763</v>
      </c>
      <c r="H190" s="1205"/>
      <c r="I190" s="2108">
        <f>'BS old'!D120</f>
        <v>0</v>
      </c>
      <c r="J190" s="2110"/>
      <c r="K190" s="2108">
        <f>'BS old'!E120</f>
        <v>0</v>
      </c>
      <c r="L190" s="2112"/>
    </row>
    <row r="191" spans="1:12" ht="27.75" customHeight="1" x14ac:dyDescent="0.25">
      <c r="A191" s="515" t="s">
        <v>631</v>
      </c>
      <c r="B191" s="2142" t="s">
        <v>1122</v>
      </c>
      <c r="C191" s="2142"/>
      <c r="D191" s="2167"/>
      <c r="E191" s="2167"/>
      <c r="F191" s="2167"/>
      <c r="G191" s="511" t="s">
        <v>765</v>
      </c>
      <c r="H191" s="1205"/>
      <c r="I191" s="2108">
        <f>'BS old'!D121</f>
        <v>0</v>
      </c>
      <c r="J191" s="2110"/>
      <c r="K191" s="2108">
        <f>'BS old'!E121</f>
        <v>0</v>
      </c>
      <c r="L191" s="2112"/>
    </row>
    <row r="192" spans="1:12" ht="27.75" customHeight="1" x14ac:dyDescent="0.25">
      <c r="A192" s="513" t="s">
        <v>634</v>
      </c>
      <c r="B192" s="2130" t="s">
        <v>1121</v>
      </c>
      <c r="C192" s="2130"/>
      <c r="D192" s="2166"/>
      <c r="E192" s="2166"/>
      <c r="F192" s="2166"/>
      <c r="G192" s="511" t="s">
        <v>767</v>
      </c>
      <c r="H192" s="1205"/>
      <c r="I192" s="2108">
        <f>'BS old'!D122</f>
        <v>0</v>
      </c>
      <c r="J192" s="2110"/>
      <c r="K192" s="2108">
        <f>'BS old'!E122</f>
        <v>0</v>
      </c>
      <c r="L192" s="2112"/>
    </row>
    <row r="193" spans="1:12" ht="27.75" customHeight="1" x14ac:dyDescent="0.25">
      <c r="A193" s="513" t="s">
        <v>532</v>
      </c>
      <c r="B193" s="2130" t="s">
        <v>1120</v>
      </c>
      <c r="C193" s="2130"/>
      <c r="D193" s="2166"/>
      <c r="E193" s="2166"/>
      <c r="F193" s="2166"/>
      <c r="G193" s="511" t="s">
        <v>768</v>
      </c>
      <c r="H193" s="1205"/>
      <c r="I193" s="2108">
        <f>'BS old'!D123</f>
        <v>0</v>
      </c>
      <c r="J193" s="2110"/>
      <c r="K193" s="2108">
        <f>'BS old'!E123</f>
        <v>0</v>
      </c>
      <c r="L193" s="2112"/>
    </row>
    <row r="194" spans="1:12" ht="27.75" customHeight="1" x14ac:dyDescent="0.25">
      <c r="A194" s="513" t="s">
        <v>535</v>
      </c>
      <c r="B194" s="2130" t="s">
        <v>1119</v>
      </c>
      <c r="C194" s="2130"/>
      <c r="D194" s="2166"/>
      <c r="E194" s="2166"/>
      <c r="F194" s="2166"/>
      <c r="G194" s="511" t="s">
        <v>770</v>
      </c>
      <c r="H194" s="1205"/>
      <c r="I194" s="2108">
        <f>'BS old'!D124</f>
        <v>0</v>
      </c>
      <c r="J194" s="2110"/>
      <c r="K194" s="2108">
        <f>'BS old'!E124</f>
        <v>0</v>
      </c>
      <c r="L194" s="2112"/>
    </row>
    <row r="195" spans="1:12" s="458" customFormat="1" ht="27.75" customHeight="1" x14ac:dyDescent="0.25">
      <c r="A195" s="513" t="s">
        <v>538</v>
      </c>
      <c r="B195" s="2130" t="s">
        <v>1118</v>
      </c>
      <c r="C195" s="2130"/>
      <c r="D195" s="2166"/>
      <c r="E195" s="2166"/>
      <c r="F195" s="2166"/>
      <c r="G195" s="511" t="s">
        <v>772</v>
      </c>
      <c r="H195" s="1205"/>
      <c r="I195" s="2108">
        <f>'BS old'!D125</f>
        <v>0</v>
      </c>
      <c r="J195" s="2110"/>
      <c r="K195" s="2108">
        <f>'BS old'!E125</f>
        <v>0</v>
      </c>
      <c r="L195" s="2112"/>
    </row>
    <row r="196" spans="1:12" ht="27.75" customHeight="1" x14ac:dyDescent="0.25">
      <c r="A196" s="513" t="s">
        <v>541</v>
      </c>
      <c r="B196" s="2130" t="s">
        <v>1117</v>
      </c>
      <c r="C196" s="2130"/>
      <c r="D196" s="2166"/>
      <c r="E196" s="2166"/>
      <c r="F196" s="2166"/>
      <c r="G196" s="511" t="s">
        <v>774</v>
      </c>
      <c r="H196" s="1205"/>
      <c r="I196" s="2108">
        <f>'BS old'!D126</f>
        <v>0</v>
      </c>
      <c r="J196" s="2110"/>
      <c r="K196" s="2108">
        <f>'BS old'!E126</f>
        <v>0</v>
      </c>
      <c r="L196" s="2112"/>
    </row>
    <row r="197" spans="1:12" ht="27.75" customHeight="1" x14ac:dyDescent="0.25">
      <c r="A197" s="513" t="s">
        <v>544</v>
      </c>
      <c r="B197" s="2130" t="s">
        <v>1116</v>
      </c>
      <c r="C197" s="2130"/>
      <c r="D197" s="2166"/>
      <c r="E197" s="2166"/>
      <c r="F197" s="2166"/>
      <c r="G197" s="511" t="s">
        <v>776</v>
      </c>
      <c r="H197" s="1205"/>
      <c r="I197" s="2108">
        <f>'BS old'!D127</f>
        <v>0</v>
      </c>
      <c r="J197" s="2110"/>
      <c r="K197" s="2108">
        <f>'BS old'!E127</f>
        <v>0</v>
      </c>
      <c r="L197" s="2112"/>
    </row>
    <row r="198" spans="1:12" ht="27.75" customHeight="1" x14ac:dyDescent="0.25">
      <c r="A198" s="513" t="s">
        <v>547</v>
      </c>
      <c r="B198" s="2130" t="s">
        <v>1115</v>
      </c>
      <c r="C198" s="2130"/>
      <c r="D198" s="2166"/>
      <c r="E198" s="2166"/>
      <c r="F198" s="2166"/>
      <c r="G198" s="511" t="s">
        <v>778</v>
      </c>
      <c r="H198" s="1205"/>
      <c r="I198" s="2108">
        <f>'BS old'!D128</f>
        <v>0</v>
      </c>
      <c r="J198" s="2110"/>
      <c r="K198" s="2108">
        <f>'BS old'!E128</f>
        <v>0</v>
      </c>
      <c r="L198" s="2112"/>
    </row>
    <row r="199" spans="1:12" ht="27.75" customHeight="1" x14ac:dyDescent="0.25">
      <c r="A199" s="513" t="s">
        <v>568</v>
      </c>
      <c r="B199" s="2130" t="s">
        <v>1114</v>
      </c>
      <c r="C199" s="2130"/>
      <c r="D199" s="2166"/>
      <c r="E199" s="2166"/>
      <c r="F199" s="2166"/>
      <c r="G199" s="511" t="s">
        <v>780</v>
      </c>
      <c r="H199" s="1205"/>
      <c r="I199" s="2108">
        <f>'BS old'!D129</f>
        <v>0</v>
      </c>
      <c r="J199" s="2110"/>
      <c r="K199" s="2108">
        <f>'BS old'!E129</f>
        <v>0</v>
      </c>
      <c r="L199" s="2112"/>
    </row>
    <row r="200" spans="1:12" ht="27.75" customHeight="1" x14ac:dyDescent="0.25">
      <c r="A200" s="513" t="s">
        <v>571</v>
      </c>
      <c r="B200" s="2130" t="s">
        <v>1113</v>
      </c>
      <c r="C200" s="2130"/>
      <c r="D200" s="2166"/>
      <c r="E200" s="2166"/>
      <c r="F200" s="2166"/>
      <c r="G200" s="511" t="s">
        <v>782</v>
      </c>
      <c r="H200" s="1205"/>
      <c r="I200" s="2108">
        <f>'BS old'!D130</f>
        <v>0</v>
      </c>
      <c r="J200" s="2110"/>
      <c r="K200" s="2108">
        <f>'BS old'!E130</f>
        <v>0</v>
      </c>
      <c r="L200" s="2112"/>
    </row>
    <row r="201" spans="1:12" ht="27.75" customHeight="1" x14ac:dyDescent="0.25">
      <c r="A201" s="513" t="s">
        <v>758</v>
      </c>
      <c r="B201" s="2130" t="s">
        <v>1112</v>
      </c>
      <c r="C201" s="2130"/>
      <c r="D201" s="2166"/>
      <c r="E201" s="2166"/>
      <c r="F201" s="2166"/>
      <c r="G201" s="511" t="s">
        <v>784</v>
      </c>
      <c r="H201" s="1205"/>
      <c r="I201" s="2108">
        <f>'BS old'!D131</f>
        <v>0</v>
      </c>
      <c r="J201" s="2110"/>
      <c r="K201" s="2108">
        <f>'BS old'!E131</f>
        <v>0</v>
      </c>
      <c r="L201" s="2112"/>
    </row>
    <row r="202" spans="1:12" ht="27.75" customHeight="1" x14ac:dyDescent="0.25">
      <c r="A202" s="515" t="s">
        <v>649</v>
      </c>
      <c r="B202" s="2142" t="s">
        <v>1111</v>
      </c>
      <c r="C202" s="2142"/>
      <c r="D202" s="2167"/>
      <c r="E202" s="2167"/>
      <c r="F202" s="2167"/>
      <c r="G202" s="511" t="s">
        <v>786</v>
      </c>
      <c r="H202" s="1205"/>
      <c r="I202" s="2108">
        <f>'BS old'!D132</f>
        <v>0</v>
      </c>
      <c r="J202" s="2110"/>
      <c r="K202" s="2108">
        <f>'BS old'!E132</f>
        <v>0</v>
      </c>
      <c r="L202" s="2112"/>
    </row>
    <row r="203" spans="1:12" ht="27.75" customHeight="1" x14ac:dyDescent="0.25">
      <c r="A203" s="516" t="s">
        <v>787</v>
      </c>
      <c r="B203" s="2142" t="s">
        <v>1110</v>
      </c>
      <c r="C203" s="2142"/>
      <c r="D203" s="2167"/>
      <c r="E203" s="2167"/>
      <c r="F203" s="2167"/>
      <c r="G203" s="511" t="s">
        <v>789</v>
      </c>
      <c r="H203" s="1205"/>
      <c r="I203" s="2108">
        <f>'BS old'!D133</f>
        <v>0</v>
      </c>
      <c r="J203" s="2110"/>
      <c r="K203" s="2108">
        <f>'BS old'!E133</f>
        <v>0</v>
      </c>
      <c r="L203" s="2112"/>
    </row>
    <row r="204" spans="1:12" ht="27.75" customHeight="1" x14ac:dyDescent="0.25">
      <c r="A204" s="513" t="s">
        <v>790</v>
      </c>
      <c r="B204" s="2142" t="s">
        <v>1109</v>
      </c>
      <c r="C204" s="2142"/>
      <c r="D204" s="2167"/>
      <c r="E204" s="2167"/>
      <c r="F204" s="2167"/>
      <c r="G204" s="511" t="s">
        <v>792</v>
      </c>
      <c r="H204" s="1205"/>
      <c r="I204" s="2108">
        <f>'BS old'!D134</f>
        <v>0</v>
      </c>
      <c r="J204" s="2110"/>
      <c r="K204" s="2108">
        <f>'BS old'!E134</f>
        <v>0</v>
      </c>
      <c r="L204" s="2112"/>
    </row>
    <row r="205" spans="1:12" s="458" customFormat="1" ht="27.75" customHeight="1" x14ac:dyDescent="0.25">
      <c r="A205" s="513" t="s">
        <v>532</v>
      </c>
      <c r="B205" s="2130" t="s">
        <v>1108</v>
      </c>
      <c r="C205" s="2130"/>
      <c r="D205" s="2166"/>
      <c r="E205" s="2166"/>
      <c r="F205" s="2166"/>
      <c r="G205" s="511" t="s">
        <v>794</v>
      </c>
      <c r="H205" s="1205"/>
      <c r="I205" s="2108">
        <f>'BS old'!D135</f>
        <v>0</v>
      </c>
      <c r="J205" s="2110"/>
      <c r="K205" s="2108">
        <f>'BS old'!E135</f>
        <v>0</v>
      </c>
      <c r="L205" s="2112"/>
    </row>
    <row r="206" spans="1:12" ht="27.75" customHeight="1" x14ac:dyDescent="0.25">
      <c r="A206" s="515" t="s">
        <v>663</v>
      </c>
      <c r="B206" s="2142" t="s">
        <v>1107</v>
      </c>
      <c r="C206" s="2142"/>
      <c r="D206" s="2167"/>
      <c r="E206" s="2167"/>
      <c r="F206" s="2167"/>
      <c r="G206" s="511" t="s">
        <v>796</v>
      </c>
      <c r="H206" s="1205"/>
      <c r="I206" s="2108">
        <f>'BS old'!D136</f>
        <v>0</v>
      </c>
      <c r="J206" s="2110"/>
      <c r="K206" s="2108">
        <f>'BS old'!E136</f>
        <v>0</v>
      </c>
      <c r="L206" s="2112"/>
    </row>
    <row r="207" spans="1:12" ht="27.75" customHeight="1" x14ac:dyDescent="0.25">
      <c r="A207" s="514" t="s">
        <v>666</v>
      </c>
      <c r="B207" s="2130" t="s">
        <v>1106</v>
      </c>
      <c r="C207" s="2130"/>
      <c r="D207" s="2166"/>
      <c r="E207" s="2166"/>
      <c r="F207" s="2166"/>
      <c r="G207" s="511" t="s">
        <v>798</v>
      </c>
      <c r="H207" s="1205"/>
      <c r="I207" s="2108">
        <f>'BS old'!D137</f>
        <v>0</v>
      </c>
      <c r="J207" s="2110"/>
      <c r="K207" s="2108">
        <f>'BS old'!E137</f>
        <v>0</v>
      </c>
      <c r="L207" s="2112"/>
    </row>
    <row r="208" spans="1:12" ht="27.75" customHeight="1" x14ac:dyDescent="0.25">
      <c r="A208" s="513" t="s">
        <v>532</v>
      </c>
      <c r="B208" s="2130" t="s">
        <v>1105</v>
      </c>
      <c r="C208" s="2130"/>
      <c r="D208" s="2166"/>
      <c r="E208" s="2166"/>
      <c r="F208" s="2166"/>
      <c r="G208" s="511" t="s">
        <v>800</v>
      </c>
      <c r="H208" s="1205"/>
      <c r="I208" s="2108">
        <f>'BS old'!D138</f>
        <v>0</v>
      </c>
      <c r="J208" s="2110"/>
      <c r="K208" s="2108">
        <f>'BS old'!E138</f>
        <v>0</v>
      </c>
      <c r="L208" s="2112"/>
    </row>
    <row r="209" spans="1:12" s="458" customFormat="1" ht="27.75" customHeight="1" x14ac:dyDescent="0.25">
      <c r="A209" s="513" t="s">
        <v>535</v>
      </c>
      <c r="B209" s="2130" t="s">
        <v>1104</v>
      </c>
      <c r="C209" s="2130"/>
      <c r="D209" s="2166"/>
      <c r="E209" s="2166"/>
      <c r="F209" s="2166"/>
      <c r="G209" s="511" t="s">
        <v>802</v>
      </c>
      <c r="H209" s="1205"/>
      <c r="I209" s="2108">
        <f>'BS old'!D139</f>
        <v>0</v>
      </c>
      <c r="J209" s="2110"/>
      <c r="K209" s="2108">
        <f>'BS old'!E139</f>
        <v>0</v>
      </c>
      <c r="L209" s="2112"/>
    </row>
    <row r="210" spans="1:12" ht="27.75" customHeight="1" thickBot="1" x14ac:dyDescent="0.3">
      <c r="A210" s="512" t="s">
        <v>538</v>
      </c>
      <c r="B210" s="2170" t="s">
        <v>1103</v>
      </c>
      <c r="C210" s="2170"/>
      <c r="D210" s="2171"/>
      <c r="E210" s="2171"/>
      <c r="F210" s="2171"/>
      <c r="G210" s="511" t="s">
        <v>804</v>
      </c>
      <c r="H210" s="1205"/>
      <c r="I210" s="2108">
        <f>'BS old'!D140</f>
        <v>0</v>
      </c>
      <c r="J210" s="2110"/>
      <c r="K210" s="2108">
        <f>'BS old'!E140</f>
        <v>0</v>
      </c>
      <c r="L210" s="2112"/>
    </row>
    <row r="211" spans="1:12" ht="24.75" customHeight="1" x14ac:dyDescent="0.25"/>
    <row r="212" spans="1:12" ht="24.75" customHeight="1" x14ac:dyDescent="0.25"/>
    <row r="213" spans="1:12" ht="24.75" customHeight="1" x14ac:dyDescent="0.25"/>
  </sheetData>
  <mergeCells count="700">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I81:K81"/>
    <mergeCell ref="J80:L80"/>
    <mergeCell ref="I87:K87"/>
    <mergeCell ref="J86:L86"/>
    <mergeCell ref="I85:K85"/>
    <mergeCell ref="J84:L84"/>
    <mergeCell ref="E68:G68"/>
    <mergeCell ref="E89:G89"/>
    <mergeCell ref="I91:K91"/>
    <mergeCell ref="I77:K77"/>
    <mergeCell ref="J76:L76"/>
    <mergeCell ref="I75:K75"/>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A15:A16"/>
    <mergeCell ref="B15:B16"/>
    <mergeCell ref="A13:A14"/>
    <mergeCell ref="B13:B14"/>
    <mergeCell ref="A11:A12"/>
    <mergeCell ref="B11:B12"/>
    <mergeCell ref="A4:A6"/>
    <mergeCell ref="B4:B6"/>
    <mergeCell ref="A7:A8"/>
    <mergeCell ref="B7:B8"/>
    <mergeCell ref="A9:A10"/>
    <mergeCell ref="B9:B10"/>
    <mergeCell ref="A31:A32"/>
    <mergeCell ref="A29:A30"/>
    <mergeCell ref="B29:B30"/>
    <mergeCell ref="B31:B32"/>
    <mergeCell ref="A23:A24"/>
    <mergeCell ref="E24:G24"/>
    <mergeCell ref="E23:G23"/>
    <mergeCell ref="B21:B22"/>
    <mergeCell ref="B19:B20"/>
    <mergeCell ref="E22:G22"/>
    <mergeCell ref="B23:B24"/>
    <mergeCell ref="C21:D22"/>
    <mergeCell ref="C23:D24"/>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77:A78"/>
    <mergeCell ref="B77:B78"/>
    <mergeCell ref="D77:D78"/>
    <mergeCell ref="E77:G77"/>
    <mergeCell ref="E78:G78"/>
    <mergeCell ref="A75:A76"/>
    <mergeCell ref="B75:B76"/>
    <mergeCell ref="D75:D76"/>
    <mergeCell ref="E75:G75"/>
    <mergeCell ref="E76:G76"/>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116:A117"/>
    <mergeCell ref="B116:B117"/>
    <mergeCell ref="D116:D117"/>
    <mergeCell ref="A137:A138"/>
    <mergeCell ref="B137:B138"/>
    <mergeCell ref="A131:A132"/>
    <mergeCell ref="B135:B136"/>
    <mergeCell ref="B139:B140"/>
    <mergeCell ref="D139:D140"/>
    <mergeCell ref="B120:B121"/>
    <mergeCell ref="A126:A127"/>
    <mergeCell ref="A135:A136"/>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B143:B144"/>
    <mergeCell ref="D143:D144"/>
    <mergeCell ref="E140:G140"/>
    <mergeCell ref="E144:G144"/>
    <mergeCell ref="E143:G143"/>
    <mergeCell ref="E134:G134"/>
    <mergeCell ref="E135:G135"/>
    <mergeCell ref="E138:G138"/>
    <mergeCell ref="D137:D138"/>
    <mergeCell ref="E137:G137"/>
    <mergeCell ref="E142:G142"/>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E147:G147"/>
    <mergeCell ref="E145:G145"/>
    <mergeCell ref="A145:A146"/>
    <mergeCell ref="B145:B146"/>
    <mergeCell ref="D145:D146"/>
    <mergeCell ref="A147:A148"/>
    <mergeCell ref="B147:B148"/>
    <mergeCell ref="D147:D148"/>
    <mergeCell ref="E148:G148"/>
    <mergeCell ref="E146:G146"/>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I154:J154"/>
    <mergeCell ref="I155:J155"/>
    <mergeCell ref="I156:J156"/>
    <mergeCell ref="I149:J149"/>
    <mergeCell ref="I150:J150"/>
    <mergeCell ref="I151:J151"/>
    <mergeCell ref="I152:J152"/>
    <mergeCell ref="I161:J161"/>
    <mergeCell ref="I162:J162"/>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86:J186"/>
    <mergeCell ref="I187:J187"/>
    <mergeCell ref="I188:J188"/>
    <mergeCell ref="I189:J189"/>
    <mergeCell ref="I193:J193"/>
    <mergeCell ref="I182:J182"/>
    <mergeCell ref="I183:J183"/>
    <mergeCell ref="I184:J184"/>
    <mergeCell ref="I185:J185"/>
    <mergeCell ref="I195:J195"/>
    <mergeCell ref="I196:J196"/>
    <mergeCell ref="I197:J197"/>
    <mergeCell ref="I198:J198"/>
    <mergeCell ref="I190:J190"/>
    <mergeCell ref="I191:J191"/>
    <mergeCell ref="I192:J192"/>
    <mergeCell ref="I194:J194"/>
    <mergeCell ref="I209:J209"/>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K166:L166"/>
    <mergeCell ref="K167:L167"/>
    <mergeCell ref="K168:L168"/>
    <mergeCell ref="K161:L161"/>
    <mergeCell ref="K162:L162"/>
    <mergeCell ref="K163:L163"/>
    <mergeCell ref="K164:L164"/>
    <mergeCell ref="K173:L173"/>
    <mergeCell ref="K174:L174"/>
    <mergeCell ref="K175:L175"/>
    <mergeCell ref="K176:L176"/>
    <mergeCell ref="K181:L181"/>
    <mergeCell ref="K169:L169"/>
    <mergeCell ref="K170:L170"/>
    <mergeCell ref="K171:L171"/>
    <mergeCell ref="K172:L172"/>
    <mergeCell ref="K182:L182"/>
    <mergeCell ref="K183:L183"/>
    <mergeCell ref="K184:L184"/>
    <mergeCell ref="K185:L185"/>
    <mergeCell ref="K177:L177"/>
    <mergeCell ref="K178:L178"/>
    <mergeCell ref="K179:L179"/>
    <mergeCell ref="K180:L180"/>
    <mergeCell ref="K190:L190"/>
    <mergeCell ref="K191:L191"/>
    <mergeCell ref="K192:L192"/>
    <mergeCell ref="K194:L194"/>
    <mergeCell ref="K186:L186"/>
    <mergeCell ref="K187:L187"/>
    <mergeCell ref="K188:L188"/>
    <mergeCell ref="K189:L189"/>
    <mergeCell ref="K193:L193"/>
    <mergeCell ref="K199:L199"/>
    <mergeCell ref="K200:L200"/>
    <mergeCell ref="K207:L207"/>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RowHeight="10.5" x14ac:dyDescent="0.25"/>
  <cols>
    <col min="1" max="1" width="4.42578125" style="543" customWidth="1"/>
    <col min="2" max="2" width="37.5703125" style="543" customWidth="1"/>
    <col min="3" max="3" width="1.42578125" style="543" customWidth="1"/>
    <col min="4" max="4" width="6.42578125" style="543" customWidth="1"/>
    <col min="5" max="6" width="29.5703125" style="543" customWidth="1"/>
    <col min="7" max="16384" width="9.140625" style="543"/>
  </cols>
  <sheetData>
    <row r="1" spans="1:10" s="510" customFormat="1" ht="7.5" customHeight="1" x14ac:dyDescent="0.25">
      <c r="A1" s="509"/>
      <c r="G1" s="453"/>
      <c r="H1" s="453"/>
    </row>
    <row r="2" spans="1:10" s="510" customFormat="1" ht="17.25" customHeight="1" x14ac:dyDescent="0.25">
      <c r="A2" s="509"/>
      <c r="B2" s="534" t="s">
        <v>1232</v>
      </c>
      <c r="C2" s="453"/>
      <c r="D2" s="533" t="s">
        <v>1231</v>
      </c>
      <c r="E2" s="589" t="str">
        <f>" "&amp;'SK Cover sheet'!A11&amp;"  "&amp;'SK Cover sheet'!B11&amp;"  "&amp;'SK Cover sheet'!C11&amp;"  "&amp;'SK Cover sheet'!D11&amp;"  "&amp;'SK Cover sheet'!E11&amp;"  "&amp;'SK Cover sheet'!F11&amp;"  "&amp;'SK Cover sheet'!G11&amp;"  "&amp;'SK Cover sheet'!H11&amp;"  "&amp;'SK Cover sheet'!I11&amp;"  "&amp;'SK Cover sheet'!J11</f>
        <v xml:space="preserve"> 2  0  2  2  5  8  4  0  8  0</v>
      </c>
    </row>
    <row r="3" spans="1:10" s="510" customFormat="1" ht="7.5" customHeight="1" thickBot="1" x14ac:dyDescent="0.3">
      <c r="A3" s="509"/>
      <c r="B3" s="588"/>
      <c r="C3" s="453"/>
    </row>
    <row r="4" spans="1:10" s="568" customFormat="1" ht="11.25" customHeight="1" x14ac:dyDescent="0.25">
      <c r="A4" s="587"/>
      <c r="B4" s="586"/>
      <c r="C4" s="585"/>
      <c r="D4" s="584"/>
      <c r="E4" s="2160" t="s">
        <v>1299</v>
      </c>
      <c r="F4" s="2184"/>
    </row>
    <row r="5" spans="1:10" s="568" customFormat="1" ht="33.75" customHeight="1" x14ac:dyDescent="0.15">
      <c r="A5" s="583" t="s">
        <v>1137</v>
      </c>
      <c r="B5" s="582" t="s">
        <v>1298</v>
      </c>
      <c r="C5" s="581"/>
      <c r="D5" s="580" t="s">
        <v>1135</v>
      </c>
      <c r="E5" s="579" t="s">
        <v>1297</v>
      </c>
      <c r="F5" s="578" t="s">
        <v>1296</v>
      </c>
    </row>
    <row r="6" spans="1:10" s="568" customFormat="1" ht="29.65" customHeight="1" x14ac:dyDescent="0.25">
      <c r="A6" s="514" t="s">
        <v>813</v>
      </c>
      <c r="B6" s="549" t="s">
        <v>1295</v>
      </c>
      <c r="C6" s="548"/>
      <c r="D6" s="511" t="s">
        <v>814</v>
      </c>
      <c r="E6" s="547">
        <f>'P&amp;L old'!D9</f>
        <v>0</v>
      </c>
      <c r="F6" s="547">
        <f>'P&amp;L old'!E9</f>
        <v>0</v>
      </c>
    </row>
    <row r="7" spans="1:10" s="568" customFormat="1" ht="29.65" customHeight="1" x14ac:dyDescent="0.25">
      <c r="A7" s="514" t="s">
        <v>815</v>
      </c>
      <c r="B7" s="549" t="s">
        <v>1294</v>
      </c>
      <c r="C7" s="548"/>
      <c r="D7" s="511" t="s">
        <v>817</v>
      </c>
      <c r="E7" s="613">
        <f>'P&amp;L old'!D10</f>
        <v>0</v>
      </c>
      <c r="F7" s="547">
        <f>'P&amp;L old'!E10</f>
        <v>0</v>
      </c>
    </row>
    <row r="8" spans="1:10" s="573" customFormat="1" ht="29.65" customHeight="1" x14ac:dyDescent="0.25">
      <c r="A8" s="515" t="s">
        <v>818</v>
      </c>
      <c r="B8" s="551" t="s">
        <v>1293</v>
      </c>
      <c r="C8" s="550"/>
      <c r="D8" s="521" t="s">
        <v>820</v>
      </c>
      <c r="E8" s="613">
        <f>'P&amp;L old'!D11</f>
        <v>0</v>
      </c>
      <c r="F8" s="547">
        <f>'P&amp;L old'!E11</f>
        <v>0</v>
      </c>
    </row>
    <row r="9" spans="1:10" s="573" customFormat="1" ht="29.65" customHeight="1" x14ac:dyDescent="0.25">
      <c r="A9" s="515" t="s">
        <v>821</v>
      </c>
      <c r="B9" s="551" t="s">
        <v>1292</v>
      </c>
      <c r="C9" s="550"/>
      <c r="D9" s="521" t="s">
        <v>823</v>
      </c>
      <c r="E9" s="613">
        <f>'P&amp;L old'!D12</f>
        <v>0</v>
      </c>
      <c r="F9" s="547">
        <f>'P&amp;L old'!E12</f>
        <v>0</v>
      </c>
    </row>
    <row r="10" spans="1:10" s="568" customFormat="1" ht="29.65" customHeight="1" x14ac:dyDescent="0.25">
      <c r="A10" s="513" t="s">
        <v>824</v>
      </c>
      <c r="B10" s="549" t="s">
        <v>1291</v>
      </c>
      <c r="C10" s="548"/>
      <c r="D10" s="511" t="s">
        <v>826</v>
      </c>
      <c r="E10" s="613">
        <f>'P&amp;L old'!D13</f>
        <v>0</v>
      </c>
      <c r="F10" s="547">
        <f>'P&amp;L old'!E13</f>
        <v>0</v>
      </c>
    </row>
    <row r="11" spans="1:10" s="568" customFormat="1" ht="29.65" customHeight="1" x14ac:dyDescent="0.25">
      <c r="A11" s="513" t="s">
        <v>532</v>
      </c>
      <c r="B11" s="549" t="s">
        <v>1290</v>
      </c>
      <c r="C11" s="548"/>
      <c r="D11" s="511" t="s">
        <v>828</v>
      </c>
      <c r="E11" s="613">
        <f>'P&amp;L old'!D14</f>
        <v>0</v>
      </c>
      <c r="F11" s="547">
        <f>'P&amp;L old'!E14</f>
        <v>0</v>
      </c>
    </row>
    <row r="12" spans="1:10" s="568" customFormat="1" ht="29.65" customHeight="1" x14ac:dyDescent="0.25">
      <c r="A12" s="513" t="s">
        <v>535</v>
      </c>
      <c r="B12" s="549" t="s">
        <v>1289</v>
      </c>
      <c r="C12" s="548"/>
      <c r="D12" s="511" t="s">
        <v>830</v>
      </c>
      <c r="E12" s="613">
        <f>'P&amp;L old'!D15</f>
        <v>0</v>
      </c>
      <c r="F12" s="547">
        <f>'P&amp;L old'!E15</f>
        <v>0</v>
      </c>
    </row>
    <row r="13" spans="1:10" s="573" customFormat="1" ht="29.65" customHeight="1" x14ac:dyDescent="0.25">
      <c r="A13" s="515" t="s">
        <v>594</v>
      </c>
      <c r="B13" s="551" t="s">
        <v>1288</v>
      </c>
      <c r="C13" s="550"/>
      <c r="D13" s="521" t="s">
        <v>832</v>
      </c>
      <c r="E13" s="613">
        <f>'P&amp;L old'!D16</f>
        <v>0</v>
      </c>
      <c r="F13" s="547">
        <f>'P&amp;L old'!E16</f>
        <v>0</v>
      </c>
      <c r="J13" s="568"/>
    </row>
    <row r="14" spans="1:10" s="568" customFormat="1" ht="29.65" customHeight="1" x14ac:dyDescent="0.25">
      <c r="A14" s="514" t="s">
        <v>833</v>
      </c>
      <c r="B14" s="549" t="s">
        <v>1287</v>
      </c>
      <c r="C14" s="548"/>
      <c r="D14" s="511" t="s">
        <v>835</v>
      </c>
      <c r="E14" s="613">
        <f>'P&amp;L old'!D17</f>
        <v>0</v>
      </c>
      <c r="F14" s="547">
        <f>'P&amp;L old'!E17</f>
        <v>0</v>
      </c>
    </row>
    <row r="15" spans="1:10" s="568" customFormat="1" ht="29.65" customHeight="1" x14ac:dyDescent="0.25">
      <c r="A15" s="514" t="s">
        <v>836</v>
      </c>
      <c r="B15" s="549" t="s">
        <v>1286</v>
      </c>
      <c r="C15" s="548"/>
      <c r="D15" s="511" t="s">
        <v>838</v>
      </c>
      <c r="E15" s="613">
        <f>'P&amp;L old'!D18</f>
        <v>0</v>
      </c>
      <c r="F15" s="547">
        <f>'P&amp;L old'!E18</f>
        <v>0</v>
      </c>
    </row>
    <row r="16" spans="1:10" s="573" customFormat="1" ht="29.65" customHeight="1" x14ac:dyDescent="0.25">
      <c r="A16" s="515" t="s">
        <v>818</v>
      </c>
      <c r="B16" s="551" t="s">
        <v>1285</v>
      </c>
      <c r="C16" s="550"/>
      <c r="D16" s="521" t="s">
        <v>840</v>
      </c>
      <c r="E16" s="613">
        <f>'P&amp;L old'!D19</f>
        <v>0</v>
      </c>
      <c r="F16" s="547">
        <f>'P&amp;L old'!E19</f>
        <v>0</v>
      </c>
    </row>
    <row r="17" spans="1:6" s="568" customFormat="1" ht="29.65" customHeight="1" x14ac:dyDescent="0.25">
      <c r="A17" s="514" t="s">
        <v>663</v>
      </c>
      <c r="B17" s="549" t="s">
        <v>1284</v>
      </c>
      <c r="C17" s="548"/>
      <c r="D17" s="511" t="s">
        <v>842</v>
      </c>
      <c r="E17" s="613">
        <f>'P&amp;L old'!D20</f>
        <v>0</v>
      </c>
      <c r="F17" s="547">
        <f>'P&amp;L old'!E20</f>
        <v>0</v>
      </c>
    </row>
    <row r="18" spans="1:6" s="568" customFormat="1" ht="29.65" customHeight="1" x14ac:dyDescent="0.25">
      <c r="A18" s="514" t="s">
        <v>666</v>
      </c>
      <c r="B18" s="549" t="s">
        <v>1283</v>
      </c>
      <c r="C18" s="548"/>
      <c r="D18" s="511" t="s">
        <v>844</v>
      </c>
      <c r="E18" s="613">
        <f>'P&amp;L old'!D21</f>
        <v>0</v>
      </c>
      <c r="F18" s="547">
        <f>'P&amp;L old'!E21</f>
        <v>0</v>
      </c>
    </row>
    <row r="19" spans="1:6" s="568" customFormat="1" ht="29.65" customHeight="1" x14ac:dyDescent="0.25">
      <c r="A19" s="514" t="s">
        <v>836</v>
      </c>
      <c r="B19" s="549" t="s">
        <v>1282</v>
      </c>
      <c r="C19" s="548"/>
      <c r="D19" s="511" t="s">
        <v>846</v>
      </c>
      <c r="E19" s="613">
        <f>'P&amp;L old'!D22</f>
        <v>0</v>
      </c>
      <c r="F19" s="547">
        <f>'P&amp;L old'!E22</f>
        <v>0</v>
      </c>
    </row>
    <row r="20" spans="1:6" s="568" customFormat="1" ht="29.65" customHeight="1" x14ac:dyDescent="0.25">
      <c r="A20" s="514" t="s">
        <v>847</v>
      </c>
      <c r="B20" s="549" t="s">
        <v>1281</v>
      </c>
      <c r="C20" s="548"/>
      <c r="D20" s="511" t="s">
        <v>849</v>
      </c>
      <c r="E20" s="613">
        <f>'P&amp;L old'!D23</f>
        <v>0</v>
      </c>
      <c r="F20" s="547">
        <f>'P&amp;L old'!E23</f>
        <v>0</v>
      </c>
    </row>
    <row r="21" spans="1:6" s="568" customFormat="1" ht="29.65" customHeight="1" x14ac:dyDescent="0.25">
      <c r="A21" s="514" t="s">
        <v>850</v>
      </c>
      <c r="B21" s="549" t="s">
        <v>1280</v>
      </c>
      <c r="C21" s="548"/>
      <c r="D21" s="511" t="s">
        <v>852</v>
      </c>
      <c r="E21" s="613">
        <f>'P&amp;L old'!D24</f>
        <v>0</v>
      </c>
      <c r="F21" s="547">
        <f>'P&amp;L old'!E24</f>
        <v>0</v>
      </c>
    </row>
    <row r="22" spans="1:6" s="568" customFormat="1" ht="29.65" customHeight="1" x14ac:dyDescent="0.25">
      <c r="A22" s="514" t="s">
        <v>853</v>
      </c>
      <c r="B22" s="549" t="s">
        <v>1279</v>
      </c>
      <c r="C22" s="548"/>
      <c r="D22" s="511" t="s">
        <v>855</v>
      </c>
      <c r="E22" s="613">
        <f>'P&amp;L old'!D25</f>
        <v>0</v>
      </c>
      <c r="F22" s="547">
        <f>'P&amp;L old'!E25</f>
        <v>0</v>
      </c>
    </row>
    <row r="23" spans="1:6" s="568" customFormat="1" ht="29.65" customHeight="1" x14ac:dyDescent="0.25">
      <c r="A23" s="514" t="s">
        <v>856</v>
      </c>
      <c r="B23" s="549" t="s">
        <v>1278</v>
      </c>
      <c r="C23" s="548"/>
      <c r="D23" s="511" t="s">
        <v>858</v>
      </c>
      <c r="E23" s="613">
        <f>'P&amp;L old'!D26</f>
        <v>0</v>
      </c>
      <c r="F23" s="547">
        <f>'P&amp;L old'!E26</f>
        <v>0</v>
      </c>
    </row>
    <row r="24" spans="1:6" s="568" customFormat="1" ht="29.65" customHeight="1" x14ac:dyDescent="0.25">
      <c r="A24" s="514" t="s">
        <v>859</v>
      </c>
      <c r="B24" s="549" t="s">
        <v>1277</v>
      </c>
      <c r="C24" s="548"/>
      <c r="D24" s="511" t="s">
        <v>861</v>
      </c>
      <c r="E24" s="613">
        <f>'P&amp;L old'!D27</f>
        <v>0</v>
      </c>
      <c r="F24" s="547">
        <f>'P&amp;L old'!E27</f>
        <v>0</v>
      </c>
    </row>
    <row r="25" spans="1:6" s="568" customFormat="1" ht="29.65" customHeight="1" x14ac:dyDescent="0.25">
      <c r="A25" s="514" t="s">
        <v>862</v>
      </c>
      <c r="B25" s="549" t="s">
        <v>1276</v>
      </c>
      <c r="C25" s="548"/>
      <c r="D25" s="511" t="s">
        <v>864</v>
      </c>
      <c r="E25" s="613">
        <f>'P&amp;L old'!D28</f>
        <v>0</v>
      </c>
      <c r="F25" s="547">
        <f>'P&amp;L old'!E28</f>
        <v>0</v>
      </c>
    </row>
    <row r="26" spans="1:6" s="568" customFormat="1" ht="29.65" customHeight="1" x14ac:dyDescent="0.25">
      <c r="A26" s="514" t="s">
        <v>865</v>
      </c>
      <c r="B26" s="577" t="s">
        <v>1275</v>
      </c>
      <c r="C26" s="576"/>
      <c r="D26" s="511" t="s">
        <v>867</v>
      </c>
      <c r="E26" s="613">
        <f>'P&amp;L old'!D29</f>
        <v>0</v>
      </c>
      <c r="F26" s="547">
        <f>'P&amp;L old'!E29</f>
        <v>0</v>
      </c>
    </row>
    <row r="27" spans="1:6" s="568" customFormat="1" ht="29.65" customHeight="1" x14ac:dyDescent="0.25">
      <c r="A27" s="514" t="s">
        <v>868</v>
      </c>
      <c r="B27" s="549" t="s">
        <v>1274</v>
      </c>
      <c r="C27" s="548"/>
      <c r="D27" s="511" t="s">
        <v>870</v>
      </c>
      <c r="E27" s="613">
        <f>'P&amp;L old'!D30</f>
        <v>0</v>
      </c>
      <c r="F27" s="547">
        <f>'P&amp;L old'!E30</f>
        <v>0</v>
      </c>
    </row>
    <row r="28" spans="1:6" s="568" customFormat="1" ht="29.65" customHeight="1" x14ac:dyDescent="0.25">
      <c r="A28" s="514" t="s">
        <v>871</v>
      </c>
      <c r="B28" s="577" t="s">
        <v>1273</v>
      </c>
      <c r="C28" s="576"/>
      <c r="D28" s="511" t="s">
        <v>873</v>
      </c>
      <c r="E28" s="613">
        <f>'P&amp;L old'!D31</f>
        <v>0</v>
      </c>
      <c r="F28" s="547">
        <f>'P&amp;L old'!E31</f>
        <v>0</v>
      </c>
    </row>
    <row r="29" spans="1:6" s="568" customFormat="1" ht="29.65" customHeight="1" x14ac:dyDescent="0.25">
      <c r="A29" s="514" t="s">
        <v>874</v>
      </c>
      <c r="B29" s="549" t="s">
        <v>1272</v>
      </c>
      <c r="C29" s="548"/>
      <c r="D29" s="511" t="s">
        <v>876</v>
      </c>
      <c r="E29" s="613">
        <f>'P&amp;L old'!D32</f>
        <v>0</v>
      </c>
      <c r="F29" s="547">
        <f>'P&amp;L old'!E32</f>
        <v>0</v>
      </c>
    </row>
    <row r="30" spans="1:6" s="568" customFormat="1" ht="29.65" customHeight="1" x14ac:dyDescent="0.25">
      <c r="A30" s="514" t="s">
        <v>877</v>
      </c>
      <c r="B30" s="549" t="s">
        <v>1271</v>
      </c>
      <c r="C30" s="548"/>
      <c r="D30" s="511" t="s">
        <v>879</v>
      </c>
      <c r="E30" s="613">
        <f>'P&amp;L old'!D33</f>
        <v>0</v>
      </c>
      <c r="F30" s="547">
        <f>'P&amp;L old'!E33</f>
        <v>0</v>
      </c>
    </row>
    <row r="31" spans="1:6" s="573" customFormat="1" ht="33.75" customHeight="1" x14ac:dyDescent="0.25">
      <c r="A31" s="515" t="s">
        <v>880</v>
      </c>
      <c r="B31" s="575" t="s">
        <v>1270</v>
      </c>
      <c r="C31" s="574"/>
      <c r="D31" s="521" t="s">
        <v>882</v>
      </c>
      <c r="E31" s="613">
        <f>'P&amp;L old'!D34</f>
        <v>0</v>
      </c>
      <c r="F31" s="547">
        <f>'P&amp;L old'!E34</f>
        <v>0</v>
      </c>
    </row>
    <row r="32" spans="1:6" s="568" customFormat="1" ht="29.65" customHeight="1" thickBot="1" x14ac:dyDescent="0.3">
      <c r="A32" s="572" t="s">
        <v>883</v>
      </c>
      <c r="B32" s="571" t="s">
        <v>1269</v>
      </c>
      <c r="C32" s="570"/>
      <c r="D32" s="569" t="s">
        <v>885</v>
      </c>
      <c r="E32" s="613">
        <f>'P&amp;L old'!D35</f>
        <v>0</v>
      </c>
      <c r="F32" s="547">
        <f>'P&amp;L old'!E35</f>
        <v>0</v>
      </c>
    </row>
    <row r="33" spans="1:6" ht="24.75" customHeight="1" x14ac:dyDescent="0.25">
      <c r="A33" s="560" t="s">
        <v>886</v>
      </c>
      <c r="B33" s="559" t="s">
        <v>1268</v>
      </c>
      <c r="C33" s="558"/>
      <c r="D33" s="557" t="s">
        <v>888</v>
      </c>
      <c r="E33" s="613">
        <f>'P&amp;L old'!D36</f>
        <v>0</v>
      </c>
      <c r="F33" s="547">
        <f>'P&amp;L old'!E36</f>
        <v>0</v>
      </c>
    </row>
    <row r="34" spans="1:6" ht="30.75" customHeight="1" x14ac:dyDescent="0.25">
      <c r="A34" s="560" t="s">
        <v>889</v>
      </c>
      <c r="B34" s="567" t="s">
        <v>1267</v>
      </c>
      <c r="C34" s="566"/>
      <c r="D34" s="557" t="s">
        <v>891</v>
      </c>
      <c r="E34" s="613">
        <f>'P&amp;L old'!D37</f>
        <v>0</v>
      </c>
      <c r="F34" s="547">
        <f>'P&amp;L old'!E37</f>
        <v>0</v>
      </c>
    </row>
    <row r="35" spans="1:6" ht="36.75" customHeight="1" x14ac:dyDescent="0.25">
      <c r="A35" s="514" t="s">
        <v>892</v>
      </c>
      <c r="B35" s="549" t="s">
        <v>1266</v>
      </c>
      <c r="C35" s="548"/>
      <c r="D35" s="511" t="s">
        <v>894</v>
      </c>
      <c r="E35" s="613">
        <f>'P&amp;L old'!D38</f>
        <v>0</v>
      </c>
      <c r="F35" s="547">
        <f>'P&amp;L old'!E38</f>
        <v>0</v>
      </c>
    </row>
    <row r="36" spans="1:6" ht="30.75" customHeight="1" x14ac:dyDescent="0.25">
      <c r="A36" s="514" t="s">
        <v>895</v>
      </c>
      <c r="B36" s="549" t="s">
        <v>1265</v>
      </c>
      <c r="C36" s="548"/>
      <c r="D36" s="511" t="s">
        <v>897</v>
      </c>
      <c r="E36" s="613">
        <f>'P&amp;L old'!D39</f>
        <v>0</v>
      </c>
      <c r="F36" s="547">
        <f>'P&amp;L old'!E39</f>
        <v>0</v>
      </c>
    </row>
    <row r="37" spans="1:6" ht="30" customHeight="1" x14ac:dyDescent="0.25">
      <c r="A37" s="514" t="s">
        <v>898</v>
      </c>
      <c r="B37" s="549" t="s">
        <v>1264</v>
      </c>
      <c r="C37" s="548"/>
      <c r="D37" s="511" t="s">
        <v>900</v>
      </c>
      <c r="E37" s="613">
        <f>'P&amp;L old'!D40</f>
        <v>0</v>
      </c>
      <c r="F37" s="547">
        <f>'P&amp;L old'!E40</f>
        <v>0</v>
      </c>
    </row>
    <row r="38" spans="1:6" ht="26.25" customHeight="1" x14ac:dyDescent="0.25">
      <c r="A38" s="514" t="s">
        <v>901</v>
      </c>
      <c r="B38" s="549" t="s">
        <v>1263</v>
      </c>
      <c r="C38" s="548"/>
      <c r="D38" s="511" t="s">
        <v>903</v>
      </c>
      <c r="E38" s="613">
        <f>'P&amp;L old'!D41</f>
        <v>0</v>
      </c>
      <c r="F38" s="547">
        <f>'P&amp;L old'!E41</f>
        <v>0</v>
      </c>
    </row>
    <row r="39" spans="1:6" ht="22.5" customHeight="1" x14ac:dyDescent="0.25">
      <c r="A39" s="514" t="s">
        <v>904</v>
      </c>
      <c r="B39" s="549" t="s">
        <v>1262</v>
      </c>
      <c r="C39" s="548"/>
      <c r="D39" s="511" t="s">
        <v>906</v>
      </c>
      <c r="E39" s="613">
        <f>'P&amp;L old'!D42</f>
        <v>0</v>
      </c>
      <c r="F39" s="547">
        <f>'P&amp;L old'!E42</f>
        <v>0</v>
      </c>
    </row>
    <row r="40" spans="1:6" ht="30.75" customHeight="1" x14ac:dyDescent="0.25">
      <c r="A40" s="514" t="s">
        <v>907</v>
      </c>
      <c r="B40" s="549" t="s">
        <v>1261</v>
      </c>
      <c r="C40" s="548"/>
      <c r="D40" s="511" t="s">
        <v>909</v>
      </c>
      <c r="E40" s="613">
        <f>'P&amp;L old'!D43</f>
        <v>0</v>
      </c>
      <c r="F40" s="547">
        <f>'P&amp;L old'!E43</f>
        <v>0</v>
      </c>
    </row>
    <row r="41" spans="1:6" ht="30" customHeight="1" x14ac:dyDescent="0.25">
      <c r="A41" s="514" t="s">
        <v>910</v>
      </c>
      <c r="B41" s="549" t="s">
        <v>1260</v>
      </c>
      <c r="C41" s="548"/>
      <c r="D41" s="511" t="s">
        <v>912</v>
      </c>
      <c r="E41" s="613">
        <f>'P&amp;L old'!D44</f>
        <v>0</v>
      </c>
      <c r="F41" s="547">
        <f>'P&amp;L old'!E44</f>
        <v>0</v>
      </c>
    </row>
    <row r="42" spans="1:6" ht="32.25" customHeight="1" x14ac:dyDescent="0.25">
      <c r="A42" s="514" t="s">
        <v>913</v>
      </c>
      <c r="B42" s="549" t="s">
        <v>1259</v>
      </c>
      <c r="C42" s="548"/>
      <c r="D42" s="511" t="s">
        <v>915</v>
      </c>
      <c r="E42" s="613">
        <f>'P&amp;L old'!D45</f>
        <v>0</v>
      </c>
      <c r="F42" s="547">
        <f>'P&amp;L old'!E45</f>
        <v>0</v>
      </c>
    </row>
    <row r="43" spans="1:6" ht="24" customHeight="1" x14ac:dyDescent="0.25">
      <c r="A43" s="514" t="s">
        <v>916</v>
      </c>
      <c r="B43" s="549" t="s">
        <v>1258</v>
      </c>
      <c r="C43" s="548"/>
      <c r="D43" s="511" t="s">
        <v>918</v>
      </c>
      <c r="E43" s="613">
        <f>'P&amp;L old'!D46</f>
        <v>0</v>
      </c>
      <c r="F43" s="547">
        <f>'P&amp;L old'!E46</f>
        <v>0</v>
      </c>
    </row>
    <row r="44" spans="1:6" ht="26.25" customHeight="1" x14ac:dyDescent="0.25">
      <c r="A44" s="514" t="s">
        <v>919</v>
      </c>
      <c r="B44" s="549" t="s">
        <v>1257</v>
      </c>
      <c r="C44" s="548"/>
      <c r="D44" s="511" t="s">
        <v>921</v>
      </c>
      <c r="E44" s="613">
        <f>'P&amp;L old'!D47</f>
        <v>0</v>
      </c>
      <c r="F44" s="547">
        <f>'P&amp;L old'!E47</f>
        <v>0</v>
      </c>
    </row>
    <row r="45" spans="1:6" ht="24.75" customHeight="1" x14ac:dyDescent="0.25">
      <c r="A45" s="514" t="s">
        <v>922</v>
      </c>
      <c r="B45" s="549" t="s">
        <v>1256</v>
      </c>
      <c r="C45" s="548"/>
      <c r="D45" s="511" t="s">
        <v>924</v>
      </c>
      <c r="E45" s="613">
        <f>'P&amp;L old'!D48</f>
        <v>0</v>
      </c>
      <c r="F45" s="547">
        <f>'P&amp;L old'!E48</f>
        <v>0</v>
      </c>
    </row>
    <row r="46" spans="1:6" ht="27" customHeight="1" x14ac:dyDescent="0.25">
      <c r="A46" s="514" t="s">
        <v>925</v>
      </c>
      <c r="B46" s="549" t="s">
        <v>1255</v>
      </c>
      <c r="C46" s="548"/>
      <c r="D46" s="511" t="s">
        <v>927</v>
      </c>
      <c r="E46" s="613">
        <f>'P&amp;L old'!D49</f>
        <v>0</v>
      </c>
      <c r="F46" s="547">
        <f>'P&amp;L old'!E49</f>
        <v>0</v>
      </c>
    </row>
    <row r="47" spans="1:6" ht="29.25" customHeight="1" x14ac:dyDescent="0.25">
      <c r="A47" s="514" t="s">
        <v>928</v>
      </c>
      <c r="B47" s="549" t="s">
        <v>1254</v>
      </c>
      <c r="C47" s="548"/>
      <c r="D47" s="511" t="s">
        <v>930</v>
      </c>
      <c r="E47" s="613">
        <f>'P&amp;L old'!D50</f>
        <v>0</v>
      </c>
      <c r="F47" s="547">
        <f>'P&amp;L old'!E50</f>
        <v>0</v>
      </c>
    </row>
    <row r="48" spans="1:6" ht="27.75" customHeight="1" x14ac:dyDescent="0.25">
      <c r="A48" s="514" t="s">
        <v>931</v>
      </c>
      <c r="B48" s="549" t="s">
        <v>1253</v>
      </c>
      <c r="C48" s="548"/>
      <c r="D48" s="511" t="s">
        <v>933</v>
      </c>
      <c r="E48" s="613">
        <f>'P&amp;L old'!D51</f>
        <v>0</v>
      </c>
      <c r="F48" s="547">
        <f>'P&amp;L old'!E51</f>
        <v>0</v>
      </c>
    </row>
    <row r="49" spans="1:6" ht="27.75" customHeight="1" x14ac:dyDescent="0.25">
      <c r="A49" s="514" t="s">
        <v>934</v>
      </c>
      <c r="B49" s="549" t="s">
        <v>1252</v>
      </c>
      <c r="C49" s="548"/>
      <c r="D49" s="511" t="s">
        <v>936</v>
      </c>
      <c r="E49" s="613">
        <f>'P&amp;L old'!D52</f>
        <v>0</v>
      </c>
      <c r="F49" s="547">
        <f>'P&amp;L old'!E52</f>
        <v>0</v>
      </c>
    </row>
    <row r="50" spans="1:6" ht="27.75" customHeight="1" x14ac:dyDescent="0.25">
      <c r="A50" s="514" t="s">
        <v>937</v>
      </c>
      <c r="B50" s="549" t="s">
        <v>1251</v>
      </c>
      <c r="C50" s="548"/>
      <c r="D50" s="511" t="s">
        <v>939</v>
      </c>
      <c r="E50" s="613">
        <f>'P&amp;L old'!D53</f>
        <v>0</v>
      </c>
      <c r="F50" s="547">
        <f>'P&amp;L old'!E53</f>
        <v>0</v>
      </c>
    </row>
    <row r="51" spans="1:6" s="544" customFormat="1" ht="44.25" customHeight="1" x14ac:dyDescent="0.25">
      <c r="A51" s="563" t="s">
        <v>880</v>
      </c>
      <c r="B51" s="565" t="s">
        <v>1250</v>
      </c>
      <c r="C51" s="564"/>
      <c r="D51" s="521" t="s">
        <v>941</v>
      </c>
      <c r="E51" s="613">
        <f>'P&amp;L old'!D54</f>
        <v>0</v>
      </c>
      <c r="F51" s="547">
        <f>'P&amp;L old'!E54</f>
        <v>0</v>
      </c>
    </row>
    <row r="52" spans="1:6" s="544" customFormat="1" ht="29.25" customHeight="1" x14ac:dyDescent="0.25">
      <c r="A52" s="563" t="s">
        <v>942</v>
      </c>
      <c r="B52" s="562" t="s">
        <v>1249</v>
      </c>
      <c r="C52" s="561"/>
      <c r="D52" s="521" t="s">
        <v>944</v>
      </c>
      <c r="E52" s="613">
        <f>'P&amp;L old'!D55</f>
        <v>0</v>
      </c>
      <c r="F52" s="547">
        <f>'P&amp;L old'!E55</f>
        <v>0</v>
      </c>
    </row>
    <row r="53" spans="1:6" ht="30.75" customHeight="1" x14ac:dyDescent="0.25">
      <c r="A53" s="514" t="s">
        <v>945</v>
      </c>
      <c r="B53" s="549" t="s">
        <v>1248</v>
      </c>
      <c r="C53" s="548"/>
      <c r="D53" s="511" t="s">
        <v>947</v>
      </c>
      <c r="E53" s="613">
        <f>'P&amp;L old'!D56</f>
        <v>0</v>
      </c>
      <c r="F53" s="547">
        <f>'P&amp;L old'!E56</f>
        <v>0</v>
      </c>
    </row>
    <row r="54" spans="1:6" ht="28.5" customHeight="1" x14ac:dyDescent="0.25">
      <c r="A54" s="556" t="s">
        <v>948</v>
      </c>
      <c r="B54" s="549" t="s">
        <v>1247</v>
      </c>
      <c r="C54" s="548"/>
      <c r="D54" s="511" t="s">
        <v>950</v>
      </c>
      <c r="E54" s="613">
        <f>'P&amp;L old'!D57</f>
        <v>0</v>
      </c>
      <c r="F54" s="547">
        <f>'P&amp;L old'!E57</f>
        <v>0</v>
      </c>
    </row>
    <row r="55" spans="1:6" ht="28.5" customHeight="1" x14ac:dyDescent="0.25">
      <c r="A55" s="514" t="s">
        <v>836</v>
      </c>
      <c r="B55" s="549" t="s">
        <v>1246</v>
      </c>
      <c r="C55" s="548"/>
      <c r="D55" s="511" t="s">
        <v>952</v>
      </c>
      <c r="E55" s="613">
        <f>'P&amp;L old'!D58</f>
        <v>0</v>
      </c>
      <c r="F55" s="547">
        <f>'P&amp;L old'!E58</f>
        <v>0</v>
      </c>
    </row>
    <row r="56" spans="1:6" s="544" customFormat="1" ht="31.5" customHeight="1" x14ac:dyDescent="0.25">
      <c r="A56" s="563" t="s">
        <v>942</v>
      </c>
      <c r="B56" s="562" t="s">
        <v>1245</v>
      </c>
      <c r="C56" s="561"/>
      <c r="D56" s="521" t="s">
        <v>954</v>
      </c>
      <c r="E56" s="613">
        <f>'P&amp;L old'!D59</f>
        <v>0</v>
      </c>
      <c r="F56" s="547">
        <f>'P&amp;L old'!E59</f>
        <v>0</v>
      </c>
    </row>
    <row r="57" spans="1:6" ht="29.25" customHeight="1" x14ac:dyDescent="0.25">
      <c r="A57" s="514" t="s">
        <v>955</v>
      </c>
      <c r="B57" s="549" t="s">
        <v>1244</v>
      </c>
      <c r="C57" s="548"/>
      <c r="D57" s="511" t="s">
        <v>957</v>
      </c>
      <c r="E57" s="613">
        <f>'P&amp;L old'!D60</f>
        <v>0</v>
      </c>
      <c r="F57" s="547">
        <f>'P&amp;L old'!E60</f>
        <v>0</v>
      </c>
    </row>
    <row r="58" spans="1:6" ht="28.5" customHeight="1" x14ac:dyDescent="0.25">
      <c r="A58" s="514" t="s">
        <v>958</v>
      </c>
      <c r="B58" s="549" t="s">
        <v>1243</v>
      </c>
      <c r="C58" s="548"/>
      <c r="D58" s="511" t="s">
        <v>960</v>
      </c>
      <c r="E58" s="613">
        <f>'P&amp;L old'!D61</f>
        <v>0</v>
      </c>
      <c r="F58" s="547">
        <f>'P&amp;L old'!E61</f>
        <v>0</v>
      </c>
    </row>
    <row r="59" spans="1:6" ht="30.75" customHeight="1" thickBot="1" x14ac:dyDescent="0.3">
      <c r="A59" s="520" t="s">
        <v>880</v>
      </c>
      <c r="B59" s="546" t="s">
        <v>1242</v>
      </c>
      <c r="C59" s="545"/>
      <c r="D59" s="519" t="s">
        <v>962</v>
      </c>
      <c r="E59" s="613">
        <f>'P&amp;L old'!D62</f>
        <v>0</v>
      </c>
      <c r="F59" s="547">
        <f>'P&amp;L old'!E62</f>
        <v>0</v>
      </c>
    </row>
    <row r="60" spans="1:6" ht="27.75" customHeight="1" x14ac:dyDescent="0.25">
      <c r="A60" s="560" t="s">
        <v>963</v>
      </c>
      <c r="B60" s="559" t="s">
        <v>1241</v>
      </c>
      <c r="C60" s="558"/>
      <c r="D60" s="557" t="s">
        <v>965</v>
      </c>
      <c r="E60" s="613">
        <f>'P&amp;L old'!D63</f>
        <v>0</v>
      </c>
      <c r="F60" s="547">
        <f>'P&amp;L old'!E63</f>
        <v>0</v>
      </c>
    </row>
    <row r="61" spans="1:6" ht="27.75" customHeight="1" x14ac:dyDescent="0.25">
      <c r="A61" s="556" t="s">
        <v>966</v>
      </c>
      <c r="B61" s="549" t="s">
        <v>1240</v>
      </c>
      <c r="C61" s="548"/>
      <c r="D61" s="511" t="s">
        <v>968</v>
      </c>
      <c r="E61" s="613">
        <f>'P&amp;L old'!D64</f>
        <v>0</v>
      </c>
      <c r="F61" s="547">
        <f>'P&amp;L old'!E64</f>
        <v>0</v>
      </c>
    </row>
    <row r="62" spans="1:6" ht="27.75" customHeight="1" x14ac:dyDescent="0.25">
      <c r="A62" s="514" t="s">
        <v>836</v>
      </c>
      <c r="B62" s="549" t="s">
        <v>1239</v>
      </c>
      <c r="C62" s="548"/>
      <c r="D62" s="511" t="s">
        <v>970</v>
      </c>
      <c r="E62" s="613">
        <f>'P&amp;L old'!D65</f>
        <v>0</v>
      </c>
      <c r="F62" s="547">
        <f>'P&amp;L old'!E65</f>
        <v>0</v>
      </c>
    </row>
    <row r="63" spans="1:6" s="544" customFormat="1" ht="27.75" customHeight="1" x14ac:dyDescent="0.25">
      <c r="A63" s="555" t="s">
        <v>880</v>
      </c>
      <c r="B63" s="554" t="s">
        <v>1238</v>
      </c>
      <c r="C63" s="553"/>
      <c r="D63" s="552" t="s">
        <v>972</v>
      </c>
      <c r="E63" s="613">
        <f>'P&amp;L old'!D66</f>
        <v>0</v>
      </c>
      <c r="F63" s="547">
        <f>'P&amp;L old'!E66</f>
        <v>0</v>
      </c>
    </row>
    <row r="64" spans="1:6" s="544" customFormat="1" ht="27.75" customHeight="1" x14ac:dyDescent="0.25">
      <c r="A64" s="515" t="s">
        <v>973</v>
      </c>
      <c r="B64" s="551" t="s">
        <v>1237</v>
      </c>
      <c r="C64" s="550"/>
      <c r="D64" s="521" t="s">
        <v>975</v>
      </c>
      <c r="E64" s="613">
        <f>'P&amp;L old'!D67</f>
        <v>0</v>
      </c>
      <c r="F64" s="547">
        <f>'P&amp;L old'!E67</f>
        <v>0</v>
      </c>
    </row>
    <row r="65" spans="1:6" ht="27.75" customHeight="1" x14ac:dyDescent="0.25">
      <c r="A65" s="514" t="s">
        <v>976</v>
      </c>
      <c r="B65" s="549" t="s">
        <v>1236</v>
      </c>
      <c r="C65" s="548"/>
      <c r="D65" s="511" t="s">
        <v>978</v>
      </c>
      <c r="E65" s="613">
        <f>'P&amp;L old'!D68</f>
        <v>0</v>
      </c>
      <c r="F65" s="547">
        <f>'P&amp;L old'!E68</f>
        <v>0</v>
      </c>
    </row>
    <row r="66" spans="1:6" s="544" customFormat="1" ht="27.75" customHeight="1" thickBot="1" x14ac:dyDescent="0.3">
      <c r="A66" s="520" t="s">
        <v>973</v>
      </c>
      <c r="B66" s="546" t="s">
        <v>1235</v>
      </c>
      <c r="C66" s="545"/>
      <c r="D66" s="519" t="s">
        <v>980</v>
      </c>
      <c r="E66" s="613">
        <f>'P&amp;L old'!D69</f>
        <v>0</v>
      </c>
      <c r="F66" s="547">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heetViews>
  <sheetFormatPr defaultRowHeight="12.75" x14ac:dyDescent="0.25"/>
  <cols>
    <col min="1" max="38" width="2.5703125" style="398" customWidth="1"/>
    <col min="39" max="39" width="0.85546875" style="398" customWidth="1"/>
    <col min="40" max="41" width="2.5703125" style="398" customWidth="1"/>
    <col min="42" max="42" width="9.140625" style="398"/>
    <col min="43" max="45" width="2.5703125" style="398" customWidth="1"/>
    <col min="46" max="46" width="7.7109375" style="398" customWidth="1"/>
    <col min="47" max="61" width="2.5703125" style="398" customWidth="1"/>
    <col min="62" max="16384" width="9.140625" style="398"/>
  </cols>
  <sheetData>
    <row r="1" spans="1:39" s="508" customFormat="1" ht="10.5" customHeight="1" x14ac:dyDescent="0.25">
      <c r="B1" s="509" t="s">
        <v>1234</v>
      </c>
      <c r="N1" s="2185" t="s">
        <v>1233</v>
      </c>
      <c r="O1" s="2185"/>
      <c r="P1" s="2185"/>
      <c r="Q1" s="2185"/>
      <c r="R1" s="2185"/>
      <c r="S1" s="2185"/>
      <c r="T1" s="2185"/>
      <c r="U1" s="2185"/>
      <c r="V1" s="2185"/>
      <c r="W1" s="2185"/>
      <c r="AM1" s="509"/>
    </row>
    <row r="2" spans="1:39" s="405" customFormat="1" ht="21" customHeight="1" x14ac:dyDescent="0.25">
      <c r="B2" s="507" t="s">
        <v>1232</v>
      </c>
      <c r="C2" s="506"/>
      <c r="D2" s="506"/>
      <c r="E2" s="506"/>
      <c r="F2" s="506"/>
      <c r="G2" s="506"/>
      <c r="H2" s="506"/>
      <c r="I2" s="506"/>
      <c r="J2" s="542"/>
      <c r="K2" s="506"/>
      <c r="L2" s="506"/>
      <c r="M2" s="541"/>
      <c r="N2" s="2185"/>
      <c r="O2" s="2185"/>
      <c r="P2" s="2185"/>
      <c r="Q2" s="2185"/>
      <c r="R2" s="2185"/>
      <c r="S2" s="2185"/>
      <c r="T2" s="2185"/>
      <c r="U2" s="2185"/>
      <c r="V2" s="2185"/>
      <c r="W2" s="2185"/>
      <c r="AM2" s="540"/>
    </row>
    <row r="3" spans="1:39" ht="13.5" customHeight="1" thickBot="1" x14ac:dyDescent="0.3">
      <c r="N3" s="2186"/>
      <c r="O3" s="2186"/>
      <c r="P3" s="2186"/>
      <c r="Q3" s="2186"/>
      <c r="R3" s="2186"/>
      <c r="S3" s="2186"/>
      <c r="T3" s="2186"/>
      <c r="U3" s="2186"/>
      <c r="V3" s="2186"/>
      <c r="W3" s="2186"/>
    </row>
    <row r="4" spans="1:39" ht="28.5" customHeight="1" thickBot="1" x14ac:dyDescent="0.3">
      <c r="K4" s="503" t="s">
        <v>1062</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501" t="s">
        <v>1064</v>
      </c>
      <c r="W4" s="500"/>
      <c r="X4" s="500"/>
      <c r="Y4" s="500"/>
      <c r="Z4" s="499"/>
    </row>
    <row r="5" spans="1:39" ht="7.5" customHeight="1" thickBot="1" x14ac:dyDescent="0.3"/>
    <row r="6" spans="1:39" s="495" customFormat="1" ht="14.25" customHeight="1" x14ac:dyDescent="0.25">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9" s="399" customFormat="1" ht="15" customHeight="1" x14ac:dyDescent="0.25">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9"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9" s="470" customFormat="1" ht="3.75" customHeight="1" thickBot="1" x14ac:dyDescent="0.3"/>
    <row r="10" spans="1:39" s="470" customFormat="1" ht="14.25" customHeight="1" x14ac:dyDescent="0.25">
      <c r="A10" s="472" t="s">
        <v>1068</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9" s="470" customFormat="1" ht="19.5" customHeight="1" x14ac:dyDescent="0.2">
      <c r="A11" s="484" t="str">
        <f>LEFT('Input data'!C24,1)</f>
        <v>2</v>
      </c>
      <c r="B11" s="449" t="str">
        <f>MID('Input data'!$C$24,2,1)</f>
        <v>0</v>
      </c>
      <c r="C11" s="449" t="str">
        <f>MID('Input data'!$C$24,3,1)</f>
        <v>2</v>
      </c>
      <c r="D11" s="449" t="str">
        <f>MID('Input data'!$C$24,4,1)</f>
        <v>2</v>
      </c>
      <c r="E11" s="449" t="str">
        <f>MID('Input data'!$C$24,5,1)</f>
        <v>5</v>
      </c>
      <c r="F11" s="449" t="str">
        <f>MID('Input data'!$C$24,6,1)</f>
        <v>8</v>
      </c>
      <c r="G11" s="449" t="str">
        <f>MID('Input data'!$C$24,7,1)</f>
        <v>4</v>
      </c>
      <c r="H11" s="449" t="str">
        <f>MID('Input data'!$C$24,8,1)</f>
        <v>0</v>
      </c>
      <c r="I11" s="449" t="str">
        <f>MID('Input data'!$C$24,9,1)</f>
        <v>8</v>
      </c>
      <c r="J11" s="456" t="str">
        <f>MID('Input data'!$C$24,10,1)</f>
        <v>0</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9" s="470" customFormat="1" ht="19.5" customHeight="1" thickBot="1" x14ac:dyDescent="0.3">
      <c r="A12" s="411" t="s">
        <v>1074</v>
      </c>
      <c r="B12" s="473"/>
      <c r="C12" s="473"/>
      <c r="D12" s="473"/>
      <c r="E12" s="473"/>
      <c r="F12" s="473"/>
      <c r="G12" s="473"/>
      <c r="H12" s="407"/>
      <c r="I12" s="407"/>
      <c r="J12" s="406"/>
      <c r="K12" s="407"/>
      <c r="L12" s="486" t="str">
        <f>IF('Input data'!D7="x","x"," ")</f>
        <v>x</v>
      </c>
      <c r="M12" s="478" t="s">
        <v>1075</v>
      </c>
      <c r="N12" s="480"/>
      <c r="O12" s="480"/>
      <c r="P12" s="480"/>
      <c r="Q12" s="480"/>
      <c r="R12" s="486" t="str">
        <f>IF('Input data'!D17="x","x"," ")</f>
        <v xml:space="preserve"> </v>
      </c>
      <c r="S12" s="478" t="s">
        <v>1076</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9" s="470" customFormat="1" ht="19.5" customHeight="1" x14ac:dyDescent="0.2">
      <c r="A13" s="484" t="str">
        <f>LEFT('Input data'!C26,1)</f>
        <v>4</v>
      </c>
      <c r="B13" s="449" t="str">
        <f>MID('Input data'!$C$26,2,1)</f>
        <v>4</v>
      </c>
      <c r="C13" s="449" t="str">
        <f>MID('Input data'!$C$26,3,1)</f>
        <v>0</v>
      </c>
      <c r="D13" s="449" t="str">
        <f>MID('Input data'!$C$26,4,1)</f>
        <v>4</v>
      </c>
      <c r="E13" s="449" t="str">
        <f>MID('Input data'!$C$26,5,1)</f>
        <v>0</v>
      </c>
      <c r="F13" s="449" t="str">
        <f>MID('Input data'!$C$26,6,1)</f>
        <v>1</v>
      </c>
      <c r="G13" s="449" t="str">
        <f>MID('Input data'!$C$26,7,1)</f>
        <v>4</v>
      </c>
      <c r="H13" s="449" t="str">
        <f>MID('Input data'!$C$26,8,1)</f>
        <v>8</v>
      </c>
      <c r="I13" s="407"/>
      <c r="J13" s="406"/>
      <c r="K13" s="407"/>
      <c r="L13" s="482" t="str">
        <f>IF('Input data'!D8="x","x", "")</f>
        <v/>
      </c>
      <c r="M13" s="478" t="s">
        <v>1078</v>
      </c>
      <c r="N13" s="480"/>
      <c r="O13" s="480"/>
      <c r="P13" s="480"/>
      <c r="Q13" s="480"/>
      <c r="R13" s="483" t="str">
        <f>IF('Input data'!D18="x","x"," ")</f>
        <v>x</v>
      </c>
      <c r="S13" s="478" t="s">
        <v>1079</v>
      </c>
      <c r="T13" s="473"/>
      <c r="U13" s="473"/>
      <c r="V13" s="479"/>
      <c r="W13" s="478" t="s">
        <v>1080</v>
      </c>
      <c r="X13" s="473"/>
      <c r="Y13" s="410"/>
      <c r="Z13" s="407"/>
      <c r="AA13" s="407"/>
      <c r="AB13" s="480"/>
      <c r="AC13" s="407"/>
      <c r="AD13" s="482"/>
      <c r="AE13" s="482"/>
      <c r="AF13" s="482"/>
      <c r="AG13" s="482"/>
      <c r="AH13" s="482"/>
      <c r="AI13" s="482"/>
      <c r="AJ13" s="482"/>
      <c r="AK13" s="406"/>
    </row>
    <row r="14" spans="1:39" s="470" customFormat="1" ht="19.5" customHeight="1" x14ac:dyDescent="0.2">
      <c r="A14" s="411" t="s">
        <v>1081</v>
      </c>
      <c r="B14" s="473"/>
      <c r="C14" s="473"/>
      <c r="D14" s="473"/>
      <c r="E14" s="473"/>
      <c r="F14" s="473"/>
      <c r="G14" s="473"/>
      <c r="H14" s="473"/>
      <c r="I14" s="407"/>
      <c r="J14" s="406"/>
      <c r="K14" s="407"/>
      <c r="L14" s="407"/>
      <c r="M14" s="478"/>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9" s="470" customFormat="1" ht="19.5" customHeight="1" thickBot="1" x14ac:dyDescent="0.25">
      <c r="A15" s="477" t="str">
        <f>LEFT('Input data'!$F$7,1)</f>
        <v>4</v>
      </c>
      <c r="B15" s="402" t="str">
        <f>MID('Input data'!$F$7,2,1)</f>
        <v>5</v>
      </c>
      <c r="C15" s="475" t="s">
        <v>1063</v>
      </c>
      <c r="D15" s="402" t="str">
        <f>MID('Input data'!$F$7,3,1)</f>
        <v>1</v>
      </c>
      <c r="E15" s="402" t="str">
        <f>MID('Input data'!$F$7,4,1)</f>
        <v>1</v>
      </c>
      <c r="F15" s="426" t="s">
        <v>1063</v>
      </c>
      <c r="G15" s="402" t="str">
        <f>MID('Input data'!$F$7,5,1)</f>
        <v>0</v>
      </c>
      <c r="H15" s="402"/>
      <c r="I15" s="402"/>
      <c r="J15" s="401"/>
      <c r="K15" s="402"/>
      <c r="L15" s="402"/>
      <c r="M15" s="402"/>
      <c r="N15" s="402"/>
      <c r="O15" s="402"/>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9" s="470" customFormat="1" ht="4.5" customHeight="1" x14ac:dyDescent="0.25">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9" s="470" customFormat="1" ht="3" customHeight="1" thickBot="1" x14ac:dyDescent="0.3">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9" s="470" customFormat="1" ht="16.5" x14ac:dyDescent="0.25">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9" s="400" customFormat="1" ht="19.5" customHeight="1" x14ac:dyDescent="0.25">
      <c r="A19" s="457" t="str">
        <f>+LEFT('Input data'!$F$3,1)</f>
        <v>M</v>
      </c>
      <c r="B19" s="449" t="str">
        <f>+MID('Input data'!$F$3,2,1)</f>
        <v>o</v>
      </c>
      <c r="C19" s="449" t="str">
        <f>+MID('Input data'!$F$3,3,1)</f>
        <v>t</v>
      </c>
      <c r="D19" s="449" t="str">
        <f>+MID('Input data'!$F$3,4,1)</f>
        <v>o</v>
      </c>
      <c r="E19" s="449" t="str">
        <f>+MID('Input data'!$F$3,5,1)</f>
        <v>r</v>
      </c>
      <c r="F19" s="449" t="str">
        <f>+MID('Input data'!$F$3,6,1)</f>
        <v xml:space="preserve"> </v>
      </c>
      <c r="G19" s="449" t="str">
        <f>+MID('Input data'!$F$3,7,1)</f>
        <v>-</v>
      </c>
      <c r="H19" s="449" t="str">
        <f>+MID('Input data'!$F$3,8,1)</f>
        <v xml:space="preserve"> </v>
      </c>
      <c r="I19" s="449" t="str">
        <f>+MID('Input data'!$F$3,9,1)</f>
        <v>C</v>
      </c>
      <c r="J19" s="449" t="str">
        <f>+MID('Input data'!$F$3,10,1)</f>
        <v>a</v>
      </c>
      <c r="K19" s="449" t="str">
        <f>+MID('Input data'!$F$3,11,1)</f>
        <v>r</v>
      </c>
      <c r="L19" s="449" t="str">
        <f>+MID('Input data'!$F$3,12,1)</f>
        <v xml:space="preserve"> </v>
      </c>
      <c r="M19" s="449" t="str">
        <f>+MID('Input data'!$F$3,13,1)</f>
        <v>H</v>
      </c>
      <c r="N19" s="449" t="str">
        <f>+MID('Input data'!$F$3,14,1)</f>
        <v>u</v>
      </c>
      <c r="O19" s="449" t="str">
        <f>+MID('Input data'!$F$3,15,1)</f>
        <v>m</v>
      </c>
      <c r="P19" s="449" t="str">
        <f>+MID('Input data'!$F$3,16,1)</f>
        <v>e</v>
      </c>
      <c r="Q19" s="449" t="str">
        <f>+MID('Input data'!$F$3,17,1)</f>
        <v>n</v>
      </c>
      <c r="R19" s="449" t="str">
        <f>+MID('Input data'!$F$3,18,1)</f>
        <v>n</v>
      </c>
      <c r="S19" s="449" t="str">
        <f>+MID('Input data'!$F$3,19,1)</f>
        <v>é</v>
      </c>
      <c r="T19" s="449" t="str">
        <f>+MID('Input data'!$F$3,20,1)</f>
        <v>,</v>
      </c>
      <c r="U19" s="449" t="str">
        <f>+MID('Input data'!$F$3,21,1)</f>
        <v xml:space="preserve"> </v>
      </c>
      <c r="V19" s="449" t="str">
        <f>+MID('Input data'!$F$3,22,1)</f>
        <v>s</v>
      </c>
      <c r="W19" s="449" t="str">
        <f>+MID('Input data'!$F$3,23,1)</f>
        <v>p</v>
      </c>
      <c r="X19" s="449" t="str">
        <f>+MID('Input data'!$F$3,24,1)</f>
        <v>o</v>
      </c>
      <c r="Y19" s="449" t="str">
        <f>+MID('Input data'!$F$3,25,1)</f>
        <v>l</v>
      </c>
      <c r="Z19" s="449" t="str">
        <f>+MID('Input data'!$F$3,26,1)</f>
        <v>.</v>
      </c>
      <c r="AA19" s="449" t="str">
        <f>+MID('Input data'!$F$3,27,1)</f>
        <v xml:space="preserve"> </v>
      </c>
      <c r="AB19" s="449" t="str">
        <f>+MID('Input data'!$F$3,28,1)</f>
        <v>s</v>
      </c>
      <c r="AC19" s="449" t="str">
        <f>+MID('Input data'!$F$3,29,1)</f>
        <v xml:space="preserve"> </v>
      </c>
      <c r="AD19" s="449" t="str">
        <f>+MID('Input data'!$F$3,30,1)</f>
        <v>r</v>
      </c>
      <c r="AE19" s="449" t="str">
        <f>+MID('Input data'!$F$3,31,1)</f>
        <v>.</v>
      </c>
      <c r="AF19" s="449" t="str">
        <f>+MID('Input data'!$F$3,32,1)</f>
        <v>o</v>
      </c>
      <c r="AG19" s="449" t="str">
        <f>+MID('Input data'!$F$3,33,1)</f>
        <v>.</v>
      </c>
      <c r="AH19" s="449" t="str">
        <f>+MID('Input data'!$F$3,34,1)</f>
        <v/>
      </c>
      <c r="AI19" s="449" t="str">
        <f>+MID('Input data'!$F$3,35,1)</f>
        <v/>
      </c>
      <c r="AJ19" s="449" t="str">
        <f>+MID('Input data'!$F$3,36,1)</f>
        <v/>
      </c>
      <c r="AK19" s="456" t="str">
        <f>+MID('Input data'!$F$3,37,1)</f>
        <v/>
      </c>
      <c r="AL19" s="470"/>
      <c r="AM19" s="470"/>
    </row>
    <row r="20" spans="1:39" s="538" customFormat="1" ht="19.5" customHeight="1" x14ac:dyDescent="0.25">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39" ht="12.75" customHeight="1" x14ac:dyDescent="0.25">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9" s="539" customFormat="1" ht="19.5" hidden="1" customHeight="1" x14ac:dyDescent="0.25">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c r="AL22" s="398"/>
      <c r="AM22" s="398"/>
    </row>
    <row r="23" spans="1:39" s="458" customFormat="1" ht="14.25" customHeight="1" x14ac:dyDescent="0.25">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9" x14ac:dyDescent="0.25">
      <c r="A24" s="454" t="s">
        <v>1086</v>
      </c>
      <c r="B24" s="412"/>
      <c r="C24" s="412"/>
      <c r="D24" s="412"/>
      <c r="E24" s="412"/>
      <c r="F24" s="412"/>
      <c r="G24" s="412"/>
      <c r="H24" s="412"/>
      <c r="I24" s="412"/>
      <c r="J24" s="412"/>
      <c r="K24" s="412"/>
      <c r="L24" s="412"/>
      <c r="M24" s="412"/>
      <c r="N24" s="412"/>
      <c r="O24" s="412"/>
      <c r="P24" s="412"/>
      <c r="Q24" s="412"/>
      <c r="R24" s="412"/>
      <c r="S24" s="412"/>
      <c r="T24" s="412"/>
      <c r="U24" s="412"/>
      <c r="V24" s="412"/>
      <c r="W24" s="407"/>
      <c r="X24" s="407"/>
      <c r="Y24" s="407"/>
      <c r="Z24" s="407"/>
      <c r="AA24" s="407"/>
      <c r="AB24" s="412"/>
      <c r="AC24" s="407"/>
      <c r="AD24" s="410" t="s">
        <v>1087</v>
      </c>
      <c r="AE24" s="407"/>
      <c r="AF24" s="407"/>
      <c r="AG24" s="407"/>
      <c r="AH24" s="407"/>
      <c r="AI24" s="407"/>
      <c r="AJ24" s="407"/>
      <c r="AK24" s="406"/>
    </row>
    <row r="25" spans="1:39" s="538" customFormat="1" ht="19.5" customHeight="1" x14ac:dyDescent="0.25">
      <c r="A25" s="457" t="str">
        <f>+LEFT('Input data'!$C$28,1)</f>
        <v>M</v>
      </c>
      <c r="B25" s="449" t="str">
        <f>+MID('Input data'!$C$28,2,1)</f>
        <v>i</v>
      </c>
      <c r="C25" s="449" t="str">
        <f>+MID('Input data'!$C$28,3,1)</f>
        <v>e</v>
      </c>
      <c r="D25" s="449" t="str">
        <f>+MID('Input data'!$C$28,4,1)</f>
        <v>r</v>
      </c>
      <c r="E25" s="449" t="str">
        <f>+MID('Input data'!$C$28,5,1)</f>
        <v>o</v>
      </c>
      <c r="F25" s="449" t="str">
        <f>+MID('Input data'!$C$28,6,1)</f>
        <v>v</v>
      </c>
      <c r="G25" s="449" t="str">
        <f>+MID('Input data'!$C$28,7,1)</f>
        <v>á</v>
      </c>
      <c r="H25" s="449" t="str">
        <f>+MID('Input data'!$C$28,8,1)</f>
        <v/>
      </c>
      <c r="I25" s="449" t="str">
        <f>+MID('Input data'!$C$28,9,1)</f>
        <v/>
      </c>
      <c r="J25" s="449" t="str">
        <f>+MID('Input data'!$C$28,10,1)</f>
        <v/>
      </c>
      <c r="K25" s="449" t="str">
        <f>+MID('Input data'!$C$28,11,1)</f>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6</v>
      </c>
      <c r="AE25" s="449" t="str">
        <f>+MID('Input data'!$C$30,2,1)</f>
        <v>1</v>
      </c>
      <c r="AF25" s="449" t="str">
        <f>+MID('Input data'!$C$30,3,1)</f>
        <v>6</v>
      </c>
      <c r="AG25" s="449" t="str">
        <f>+MID('Input data'!$C$30,4,1)</f>
        <v>4</v>
      </c>
      <c r="AH25" s="449" t="str">
        <f>+MID('Input data'!$C$30,5,1)</f>
        <v>/</v>
      </c>
      <c r="AI25" s="449" t="str">
        <f>+MID('Input data'!$C$30,6,1)</f>
        <v>1</v>
      </c>
      <c r="AJ25" s="449" t="str">
        <f>+MID('Input data'!$C$30,7,1)</f>
        <v>0</v>
      </c>
      <c r="AK25" s="456" t="str">
        <f>+MID('Input data'!$C$30,8,1)</f>
        <v>2</v>
      </c>
    </row>
    <row r="26" spans="1:39" x14ac:dyDescent="0.25">
      <c r="A26" s="454" t="s">
        <v>1088</v>
      </c>
      <c r="B26" s="412"/>
      <c r="C26" s="412"/>
      <c r="D26" s="412"/>
      <c r="E26" s="412"/>
      <c r="F26" s="412"/>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9" s="538" customFormat="1" ht="19.5" customHeight="1" x14ac:dyDescent="0.25">
      <c r="A27" s="457" t="str">
        <f>+LEFT('Input data'!$C$32,1)</f>
        <v>0</v>
      </c>
      <c r="B27" s="449" t="str">
        <f>+MID('Input data'!$C$32,2,1)</f>
        <v>6</v>
      </c>
      <c r="C27" s="449" t="str">
        <f>+MID('Input data'!$C$32,3,1)</f>
        <v>6</v>
      </c>
      <c r="D27" s="449" t="str">
        <f>+MID('Input data'!$C$32,4,1)</f>
        <v>0</v>
      </c>
      <c r="E27" s="449" t="str">
        <f>+MID('Input data'!$C$32,5,1)</f>
        <v>1</v>
      </c>
      <c r="F27" s="449"/>
      <c r="G27" s="449" t="str">
        <f>+LEFT('Input data'!$C$34,1)</f>
        <v>H</v>
      </c>
      <c r="H27" s="449" t="str">
        <f>+MID('Input data'!$C$34,2,1)</f>
        <v>u</v>
      </c>
      <c r="I27" s="449" t="str">
        <f>+MID('Input data'!$C$34,3,1)</f>
        <v>m</v>
      </c>
      <c r="J27" s="449" t="str">
        <f>+MID('Input data'!$C$34,4,1)</f>
        <v>e</v>
      </c>
      <c r="K27" s="449" t="str">
        <f>+MID('Input data'!$C$34,5,1)</f>
        <v>n</v>
      </c>
      <c r="L27" s="449" t="str">
        <f>+MID('Input data'!$C$34,6,1)</f>
        <v>n</v>
      </c>
      <c r="M27" s="449" t="str">
        <f>+MID('Input data'!$C$34,7,1)</f>
        <v>é</v>
      </c>
      <c r="N27" s="449" t="str">
        <f>+MID('Input data'!$C$34,8,1)</f>
        <v/>
      </c>
      <c r="O27" s="449" t="str">
        <f>+MID('Input data'!$C$34,9,1)</f>
        <v/>
      </c>
      <c r="P27" s="449" t="str">
        <f>+MID('Input data'!$C$34,10,1)</f>
        <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39" x14ac:dyDescent="0.25">
      <c r="A28" s="454" t="s">
        <v>1090</v>
      </c>
      <c r="B28" s="412"/>
      <c r="C28" s="412"/>
      <c r="D28" s="412"/>
      <c r="E28" s="412"/>
      <c r="F28" s="412"/>
      <c r="G28" s="453"/>
      <c r="H28" s="453"/>
      <c r="I28" s="453"/>
      <c r="J28" s="453"/>
      <c r="K28" s="453"/>
      <c r="L28" s="453"/>
      <c r="M28" s="453"/>
      <c r="N28" s="412"/>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9" s="538" customFormat="1" ht="19.5" customHeight="1" x14ac:dyDescent="0.25">
      <c r="A29" s="452">
        <v>0</v>
      </c>
      <c r="B29" s="449" t="str">
        <f>+LEFT('Input data'!$C$36,1)</f>
        <v>9</v>
      </c>
      <c r="C29" s="449" t="str">
        <f>+MID('Input data'!$C$36,2,1)</f>
        <v>1</v>
      </c>
      <c r="D29" s="449" t="str">
        <f>+MID('Input data'!$C$36,3,1)</f>
        <v>8</v>
      </c>
      <c r="E29" s="449" t="s">
        <v>1092</v>
      </c>
      <c r="F29" s="449" t="str">
        <f>+LEFT('Input data'!$C$38,1)</f>
        <v>4</v>
      </c>
      <c r="G29" s="449" t="str">
        <f>+MID('Input data'!$C$38,2,1)</f>
        <v>2</v>
      </c>
      <c r="H29" s="449" t="str">
        <f>+MID('Input data'!$C$38,3,1)</f>
        <v>4</v>
      </c>
      <c r="I29" s="449" t="str">
        <f>+MID('Input data'!$C$38,4,1)</f>
        <v>3</v>
      </c>
      <c r="J29" s="449" t="str">
        <f>+MID('Input data'!$C$38,5,1)</f>
        <v>1</v>
      </c>
      <c r="K29" s="449" t="str">
        <f>+MID('Input data'!$C$38,6,1)</f>
        <v>8</v>
      </c>
      <c r="L29" s="449" t="str">
        <f>+MID('Input data'!$C$38,7,1)</f>
        <v/>
      </c>
      <c r="M29" s="449" t="str">
        <f>+MID('Input data'!$C$38,8,1)</f>
        <v/>
      </c>
      <c r="N29" s="451"/>
      <c r="O29" s="450">
        <v>0</v>
      </c>
      <c r="P29" s="449" t="str">
        <f>+LEFT('Input data'!$C$36,1)</f>
        <v>9</v>
      </c>
      <c r="Q29" s="449" t="str">
        <f>+MID('Input data'!$C$36,2,1)</f>
        <v>1</v>
      </c>
      <c r="R29" s="449" t="str">
        <f>+MID('Input data'!$C$36,3,1)</f>
        <v>8</v>
      </c>
      <c r="S29" s="449" t="s">
        <v>1092</v>
      </c>
      <c r="T29" s="449" t="str">
        <f>+LEFT('Input data'!$C$40,1)</f>
        <v/>
      </c>
      <c r="U29" s="449" t="str">
        <f>+MID('Input data'!$C$40,2,1)</f>
        <v/>
      </c>
      <c r="V29" s="449" t="str">
        <f>+MID('Input data'!$C$40,3,1)</f>
        <v/>
      </c>
      <c r="W29" s="449" t="str">
        <f>+MID('Input data'!$C$40,4,1)</f>
        <v/>
      </c>
      <c r="X29" s="449" t="str">
        <f>+MID('Input data'!$C$40,5,1)</f>
        <v/>
      </c>
      <c r="Y29" s="449" t="str">
        <f>+MID('Input data'!$C$40,6,1)</f>
        <v/>
      </c>
      <c r="Z29" s="449" t="str">
        <f>+MID('Input data'!$C$40,7,1)</f>
        <v/>
      </c>
      <c r="AA29" s="449" t="str">
        <f>+MID('Input data'!$C$40,8,1)</f>
        <v/>
      </c>
      <c r="AB29" s="449"/>
      <c r="AC29" s="449"/>
      <c r="AD29" s="449"/>
      <c r="AE29" s="407"/>
      <c r="AF29" s="407"/>
      <c r="AG29" s="407"/>
      <c r="AH29" s="407"/>
      <c r="AI29" s="407"/>
      <c r="AJ29" s="407"/>
      <c r="AK29" s="406"/>
    </row>
    <row r="30" spans="1:39" s="399" customFormat="1" x14ac:dyDescent="0.25">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9" s="538" customFormat="1" ht="19.5" customHeight="1" thickBot="1" x14ac:dyDescent="0.3">
      <c r="A31" s="448" t="str">
        <f>+LEFT('Input data'!$B$42,1)</f>
        <v>i</v>
      </c>
      <c r="B31" s="447" t="str">
        <f>+MID('Input data'!$B$42,2,1)</f>
        <v>.</v>
      </c>
      <c r="C31" s="447" t="str">
        <f>+MID('Input data'!$B$42,3,1)</f>
        <v>t</v>
      </c>
      <c r="D31" s="447" t="str">
        <f>+MID('Input data'!$B$42,4,1)</f>
        <v>r</v>
      </c>
      <c r="E31" s="447" t="str">
        <f>+MID('Input data'!$B$42,5,1)</f>
        <v>e</v>
      </c>
      <c r="F31" s="447" t="str">
        <f>+MID('Input data'!$B$42,6,1)</f>
        <v>b</v>
      </c>
      <c r="G31" s="447" t="str">
        <f>+MID('Input data'!$B$42,7,1)</f>
        <v>i</v>
      </c>
      <c r="H31" s="447" t="str">
        <f>+MID('Input data'!$B$42,8,1)</f>
        <v>s</v>
      </c>
      <c r="I31" s="447" t="str">
        <f>+MID('Input data'!$B$42,9,1)</f>
        <v>o</v>
      </c>
      <c r="J31" s="447" t="str">
        <f>+MID('Input data'!$B$42,10,1)</f>
        <v>v</v>
      </c>
      <c r="K31" s="447" t="str">
        <f>+MID('Input data'!$B$42,11,1)</f>
        <v>s</v>
      </c>
      <c r="L31" s="447" t="str">
        <f>+MID('Input data'!$B$42,12,1)</f>
        <v>k</v>
      </c>
      <c r="M31" s="447" t="str">
        <f>+MID('Input data'!$B$42,13,1)</f>
        <v>y</v>
      </c>
      <c r="N31" s="447" t="str">
        <f>+MID('Input data'!$B$42,14,1)</f>
        <v>@</v>
      </c>
      <c r="O31" s="447" t="str">
        <f>+MID('Input data'!$B$42,15,1)</f>
        <v>m</v>
      </c>
      <c r="P31" s="447" t="str">
        <f>+MID('Input data'!$B$42,16,1)</f>
        <v>o</v>
      </c>
      <c r="Q31" s="447" t="str">
        <f>+MID('Input data'!$B$42,17,1)</f>
        <v>t</v>
      </c>
      <c r="R31" s="447" t="str">
        <f>+MID('Input data'!$B$42,18,1)</f>
        <v>o</v>
      </c>
      <c r="S31" s="447" t="str">
        <f>+MID('Input data'!$B$42,19,1)</f>
        <v>r</v>
      </c>
      <c r="T31" s="447" t="str">
        <f>+MID('Input data'!$B$42,20,1)</f>
        <v>-</v>
      </c>
      <c r="U31" s="447" t="str">
        <f>+MID('Input data'!$B$42,21,1)</f>
        <v>c</v>
      </c>
      <c r="V31" s="447" t="str">
        <f>+MID('Input data'!$B$42,22,1)</f>
        <v>a</v>
      </c>
      <c r="W31" s="447" t="str">
        <f>+MID('Input data'!$B$42,23,1)</f>
        <v>r</v>
      </c>
      <c r="X31" s="447" t="str">
        <f>+MID('Input data'!$B$42,24,1)</f>
        <v>.</v>
      </c>
      <c r="Y31" s="447" t="str">
        <f>+MID('Input data'!$B$42,25,1)</f>
        <v>s</v>
      </c>
      <c r="Z31" s="447" t="str">
        <f>+MID('Input data'!$B$42,26,1)</f>
        <v>k</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39" s="399" customFormat="1" ht="4.5" customHeight="1" thickBot="1" x14ac:dyDescent="0.3">
      <c r="W32" s="400"/>
      <c r="X32" s="400"/>
      <c r="Y32" s="400"/>
      <c r="Z32" s="400"/>
      <c r="AA32" s="400"/>
      <c r="AB32" s="400"/>
      <c r="AC32" s="400"/>
      <c r="AD32" s="400"/>
      <c r="AE32" s="400"/>
      <c r="AF32" s="400"/>
      <c r="AG32" s="400"/>
      <c r="AH32" s="400"/>
      <c r="AI32" s="400"/>
      <c r="AJ32" s="400"/>
      <c r="AK32" s="400"/>
    </row>
    <row r="33" spans="1:41" s="442" customFormat="1" ht="12.75" customHeight="1" x14ac:dyDescent="0.25">
      <c r="A33" s="445" t="s">
        <v>1095</v>
      </c>
      <c r="B33" s="444"/>
      <c r="C33" s="444"/>
      <c r="D33" s="444"/>
      <c r="E33" s="444"/>
      <c r="F33" s="444"/>
      <c r="G33" s="444"/>
      <c r="H33" s="444"/>
      <c r="I33" s="444"/>
      <c r="J33" s="444"/>
      <c r="K33" s="443"/>
      <c r="L33" s="2187" t="s">
        <v>1098</v>
      </c>
      <c r="M33" s="2188"/>
      <c r="N33" s="2188"/>
      <c r="O33" s="2188"/>
      <c r="P33" s="2188"/>
      <c r="Q33" s="2188"/>
      <c r="R33" s="2188"/>
      <c r="S33" s="2188"/>
      <c r="T33" s="2189"/>
      <c r="U33" s="1552" t="s">
        <v>1097</v>
      </c>
      <c r="V33" s="1552"/>
      <c r="W33" s="1552"/>
      <c r="X33" s="1552"/>
      <c r="Y33" s="1552"/>
      <c r="Z33" s="1552"/>
      <c r="AA33" s="1552"/>
      <c r="AB33" s="2089"/>
      <c r="AC33" s="2187" t="s">
        <v>1096</v>
      </c>
      <c r="AD33" s="2188"/>
      <c r="AE33" s="2188"/>
      <c r="AF33" s="2188"/>
      <c r="AG33" s="2188"/>
      <c r="AH33" s="2188"/>
      <c r="AI33" s="2188"/>
      <c r="AJ33" s="2188"/>
      <c r="AK33" s="2193"/>
    </row>
    <row r="34" spans="1:41" s="399" customFormat="1" ht="19.5" customHeight="1" x14ac:dyDescent="0.25">
      <c r="A34" s="428" t="str">
        <f>LEFT(TEXT('Input data'!F34,"dd.m.yyyy"),1)</f>
        <v>3</v>
      </c>
      <c r="B34" s="427" t="str">
        <f>MID(TEXT('Input data'!$F$34,"dd.mm.yyyy"),2,1)</f>
        <v>0</v>
      </c>
      <c r="C34" s="426" t="s">
        <v>1063</v>
      </c>
      <c r="D34" s="427" t="str">
        <f>MID(TEXT('Input data'!$F$34,"dd.mm.yyyy"),4,1)</f>
        <v>0</v>
      </c>
      <c r="E34" s="427" t="str">
        <f>MID(TEXT('Input data'!$F$34,"dd.mm.yyyy"),5,1)</f>
        <v>1</v>
      </c>
      <c r="F34" s="426" t="s">
        <v>1063</v>
      </c>
      <c r="G34" s="425" t="str">
        <f>MID(TEXT('Input data'!$F$34,"dd.mm.yyyy"),7,1)</f>
        <v>2</v>
      </c>
      <c r="H34" s="425" t="str">
        <f>MID(TEXT('Input data'!$F$34,"dd.mm.yyyy"),8,1)</f>
        <v>0</v>
      </c>
      <c r="I34" s="425" t="str">
        <f>MID(TEXT('Input data'!$F$34,"dd.mm.yyyy"),9,1)</f>
        <v>1</v>
      </c>
      <c r="J34" s="425" t="str">
        <f>MID(TEXT('Input data'!$F$34,"dd.mm.yyyy"),10,1)</f>
        <v>5</v>
      </c>
      <c r="K34" s="441"/>
      <c r="L34" s="2190"/>
      <c r="M34" s="2191"/>
      <c r="N34" s="2191"/>
      <c r="O34" s="2191"/>
      <c r="P34" s="2191"/>
      <c r="Q34" s="2191"/>
      <c r="R34" s="2191"/>
      <c r="S34" s="2191"/>
      <c r="T34" s="2192"/>
      <c r="U34" s="1554"/>
      <c r="V34" s="1554"/>
      <c r="W34" s="1554"/>
      <c r="X34" s="1554"/>
      <c r="Y34" s="1554"/>
      <c r="Z34" s="1554"/>
      <c r="AA34" s="1554"/>
      <c r="AB34" s="2091"/>
      <c r="AC34" s="2190"/>
      <c r="AD34" s="2191"/>
      <c r="AE34" s="2191"/>
      <c r="AF34" s="2191"/>
      <c r="AG34" s="2191"/>
      <c r="AH34" s="2191"/>
      <c r="AI34" s="2191"/>
      <c r="AJ34" s="2191"/>
      <c r="AK34" s="2194"/>
      <c r="AO34" s="537"/>
    </row>
    <row r="35" spans="1:41" s="399" customFormat="1" ht="13.5" customHeight="1" x14ac:dyDescent="0.25">
      <c r="A35" s="440"/>
      <c r="B35" s="439"/>
      <c r="C35" s="439"/>
      <c r="D35" s="439"/>
      <c r="E35" s="439"/>
      <c r="F35" s="439"/>
      <c r="G35" s="438"/>
      <c r="H35" s="438"/>
      <c r="I35" s="438"/>
      <c r="J35" s="438"/>
      <c r="K35" s="437"/>
      <c r="L35" s="2190"/>
      <c r="M35" s="2191"/>
      <c r="N35" s="2191"/>
      <c r="O35" s="2191"/>
      <c r="P35" s="2191"/>
      <c r="Q35" s="2191"/>
      <c r="R35" s="2191"/>
      <c r="S35" s="2191"/>
      <c r="T35" s="2192"/>
      <c r="U35" s="1554"/>
      <c r="V35" s="1554"/>
      <c r="W35" s="1554"/>
      <c r="X35" s="1554"/>
      <c r="Y35" s="1554"/>
      <c r="Z35" s="1554"/>
      <c r="AA35" s="1554"/>
      <c r="AB35" s="2091"/>
      <c r="AC35" s="2190"/>
      <c r="AD35" s="2191"/>
      <c r="AE35" s="2191"/>
      <c r="AF35" s="2191"/>
      <c r="AG35" s="2191"/>
      <c r="AH35" s="2191"/>
      <c r="AI35" s="2191"/>
      <c r="AJ35" s="2191"/>
      <c r="AK35" s="2194"/>
    </row>
    <row r="36" spans="1:41" s="399" customFormat="1" x14ac:dyDescent="0.2">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41" s="399" customFormat="1" ht="19.5" customHeight="1" x14ac:dyDescent="0.25">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10"/>
      <c r="M37" s="410"/>
      <c r="N37" s="410"/>
      <c r="O37" s="410"/>
      <c r="P37" s="410"/>
      <c r="Q37" s="410"/>
      <c r="R37" s="410"/>
      <c r="S37" s="410"/>
      <c r="T37" s="536"/>
      <c r="U37" s="410"/>
      <c r="V37" s="407"/>
      <c r="W37" s="407"/>
      <c r="X37" s="407"/>
      <c r="Y37" s="407"/>
      <c r="Z37" s="407"/>
      <c r="AA37" s="407"/>
      <c r="AB37" s="535"/>
      <c r="AC37" s="407"/>
      <c r="AD37" s="407"/>
      <c r="AE37" s="407"/>
      <c r="AF37" s="407"/>
      <c r="AG37" s="407"/>
      <c r="AH37" s="407"/>
      <c r="AI37" s="407"/>
      <c r="AJ37" s="407"/>
      <c r="AK37" s="406"/>
    </row>
    <row r="38" spans="1:41" s="405" customFormat="1" thickBot="1" x14ac:dyDescent="0.3">
      <c r="A38" s="420"/>
      <c r="B38" s="419"/>
      <c r="C38" s="419"/>
      <c r="D38" s="419"/>
      <c r="E38" s="419"/>
      <c r="F38" s="419"/>
      <c r="G38" s="419"/>
      <c r="H38" s="419"/>
      <c r="I38" s="419"/>
      <c r="J38" s="419"/>
      <c r="K38" s="418"/>
      <c r="L38" s="2092" t="str">
        <f>'Input data'!F40</f>
        <v>Mária Šimaľová</v>
      </c>
      <c r="M38" s="2093"/>
      <c r="N38" s="2093"/>
      <c r="O38" s="2093"/>
      <c r="P38" s="2093"/>
      <c r="Q38" s="2093"/>
      <c r="R38" s="2093"/>
      <c r="S38" s="2093"/>
      <c r="T38" s="2094"/>
      <c r="U38" s="2092" t="e">
        <f>'Input data'!#REF!</f>
        <v>#REF!</v>
      </c>
      <c r="V38" s="2093"/>
      <c r="W38" s="2093"/>
      <c r="X38" s="2093"/>
      <c r="Y38" s="2093"/>
      <c r="Z38" s="2093"/>
      <c r="AA38" s="2093"/>
      <c r="AB38" s="2094"/>
      <c r="AC38" s="2095" t="e">
        <f>'Input data'!#REF!</f>
        <v>#REF!</v>
      </c>
      <c r="AD38" s="2093"/>
      <c r="AE38" s="2093"/>
      <c r="AF38" s="2093"/>
      <c r="AG38" s="2093"/>
      <c r="AH38" s="2093"/>
      <c r="AI38" s="2093"/>
      <c r="AJ38" s="2093"/>
      <c r="AK38" s="2096"/>
    </row>
    <row r="39" spans="1:41" s="405" customFormat="1" x14ac:dyDescent="0.25">
      <c r="W39" s="400"/>
      <c r="X39" s="400"/>
      <c r="Y39" s="400"/>
      <c r="Z39" s="400"/>
      <c r="AA39" s="400"/>
      <c r="AB39" s="400"/>
      <c r="AC39" s="400"/>
      <c r="AD39" s="400"/>
      <c r="AE39" s="400"/>
      <c r="AF39" s="400"/>
      <c r="AG39" s="400"/>
      <c r="AH39" s="400"/>
      <c r="AI39" s="400"/>
      <c r="AJ39" s="400"/>
      <c r="AK39" s="400"/>
    </row>
    <row r="40" spans="1:41" s="405" customFormat="1" x14ac:dyDescent="0.25">
      <c r="W40" s="400"/>
      <c r="X40" s="400"/>
      <c r="Y40" s="400"/>
      <c r="Z40" s="400"/>
      <c r="AA40" s="400"/>
      <c r="AB40" s="400"/>
      <c r="AC40" s="400"/>
      <c r="AD40" s="400"/>
      <c r="AE40" s="400"/>
      <c r="AF40" s="400"/>
      <c r="AG40" s="400"/>
      <c r="AH40" s="400"/>
      <c r="AI40" s="400"/>
      <c r="AJ40" s="400"/>
      <c r="AK40" s="400"/>
    </row>
    <row r="41" spans="1:41" s="405" customFormat="1" x14ac:dyDescent="0.25">
      <c r="W41" s="400"/>
      <c r="X41" s="400"/>
      <c r="Y41" s="400"/>
      <c r="Z41" s="400"/>
      <c r="AA41" s="400"/>
      <c r="AB41" s="400"/>
      <c r="AC41" s="400"/>
      <c r="AD41" s="400"/>
      <c r="AE41" s="400"/>
      <c r="AF41" s="400"/>
      <c r="AG41" s="400"/>
      <c r="AH41" s="400"/>
      <c r="AI41" s="400"/>
      <c r="AJ41" s="400"/>
      <c r="AK41" s="400"/>
    </row>
    <row r="42" spans="1:41" ht="13.5" thickBot="1" x14ac:dyDescent="0.3">
      <c r="W42" s="400"/>
      <c r="X42" s="400"/>
      <c r="Y42" s="400"/>
      <c r="Z42" s="400"/>
      <c r="AA42" s="400"/>
      <c r="AB42" s="400"/>
      <c r="AC42" s="400"/>
      <c r="AD42" s="400"/>
      <c r="AE42" s="400"/>
      <c r="AF42" s="400"/>
      <c r="AG42" s="400"/>
      <c r="AH42" s="400"/>
      <c r="AI42" s="400"/>
      <c r="AJ42" s="400"/>
      <c r="AK42" s="400"/>
    </row>
    <row r="43" spans="1:41" s="405" customFormat="1" x14ac:dyDescent="0.25">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41"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41" x14ac:dyDescent="0.25">
      <c r="B45" s="413"/>
      <c r="C45" s="412"/>
      <c r="D45" s="412"/>
      <c r="E45" s="412"/>
      <c r="F45" s="412"/>
      <c r="G45" s="412"/>
      <c r="H45" s="412"/>
      <c r="I45" s="412"/>
      <c r="J45" s="412"/>
      <c r="K45" s="412"/>
      <c r="L45" s="412"/>
      <c r="M45" s="412"/>
      <c r="N45" s="412"/>
      <c r="O45" s="412"/>
      <c r="P45" s="412"/>
      <c r="Q45" s="412"/>
      <c r="R45" s="412"/>
      <c r="S45" s="412"/>
      <c r="T45" s="412"/>
      <c r="U45" s="412"/>
      <c r="V45" s="412"/>
      <c r="W45" s="407"/>
      <c r="X45" s="407"/>
      <c r="Y45" s="407"/>
      <c r="Z45" s="407"/>
      <c r="AA45" s="407"/>
      <c r="AB45" s="407"/>
      <c r="AC45" s="407"/>
      <c r="AD45" s="407"/>
      <c r="AE45" s="407"/>
      <c r="AF45" s="407"/>
      <c r="AG45" s="407"/>
      <c r="AH45" s="407"/>
      <c r="AI45" s="407"/>
      <c r="AJ45" s="406"/>
      <c r="AK45" s="400"/>
    </row>
    <row r="46" spans="1:41" s="405" customFormat="1" x14ac:dyDescent="0.2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41"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41"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1:39"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1:39"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1:39"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1:39"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1:39" s="399" customFormat="1" ht="13.5" thickBot="1" x14ac:dyDescent="0.3">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row r="55" spans="1:39" x14ac:dyDescent="0.25">
      <c r="A55" s="508"/>
      <c r="B55" s="508"/>
      <c r="C55" s="509"/>
      <c r="D55" s="508"/>
      <c r="E55" s="508"/>
      <c r="F55" s="508"/>
      <c r="G55" s="508"/>
      <c r="H55" s="508"/>
      <c r="I55" s="508"/>
      <c r="J55" s="508"/>
      <c r="K55" s="508"/>
      <c r="L55" s="508"/>
      <c r="M55" s="508"/>
      <c r="N55" s="508"/>
      <c r="O55" s="508"/>
      <c r="P55" s="508"/>
      <c r="Q55" s="508"/>
      <c r="R55" s="508"/>
      <c r="S55" s="508"/>
      <c r="T55" s="508"/>
      <c r="U55" s="508"/>
      <c r="V55" s="508"/>
      <c r="W55" s="508"/>
      <c r="X55" s="508"/>
      <c r="Y55" s="508"/>
      <c r="Z55" s="508"/>
      <c r="AA55" s="508"/>
      <c r="AB55" s="508"/>
      <c r="AC55" s="508"/>
      <c r="AD55" s="508"/>
      <c r="AE55" s="508"/>
      <c r="AF55" s="508"/>
      <c r="AG55" s="508"/>
      <c r="AH55" s="508"/>
      <c r="AI55" s="508"/>
      <c r="AJ55" s="508"/>
      <c r="AK55" s="508"/>
      <c r="AL55" s="508"/>
      <c r="AM55" s="508"/>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sheetPr>
  <dimension ref="B2:I208"/>
  <sheetViews>
    <sheetView showGridLines="0" zoomScale="60" zoomScaleNormal="60" workbookViewId="0"/>
  </sheetViews>
  <sheetFormatPr defaultColWidth="10.28515625" defaultRowHeight="18" x14ac:dyDescent="0.25"/>
  <cols>
    <col min="1" max="1" width="5" style="297" customWidth="1"/>
    <col min="2" max="2" width="10.42578125" style="291" customWidth="1"/>
    <col min="3" max="3" width="140.42578125" style="293" customWidth="1"/>
    <col min="4" max="4" width="21.7109375" style="294" customWidth="1"/>
    <col min="5" max="5" width="22.85546875" style="294" customWidth="1"/>
    <col min="6" max="6" width="5" style="291" customWidth="1"/>
    <col min="7" max="7" width="57.140625" style="291" hidden="1" customWidth="1"/>
    <col min="8" max="8" width="11.5703125" style="295" bestFit="1" customWidth="1"/>
    <col min="9" max="9" width="11.5703125" style="297" bestFit="1" customWidth="1"/>
    <col min="10" max="16384" width="10.28515625" style="297"/>
  </cols>
  <sheetData>
    <row r="2" spans="2:9" ht="33.75" x14ac:dyDescent="0.5">
      <c r="C2" s="292" t="s">
        <v>981</v>
      </c>
      <c r="I2" s="296"/>
    </row>
    <row r="3" spans="2:9" ht="24" customHeight="1" x14ac:dyDescent="0.4">
      <c r="C3" s="298" t="s">
        <v>2988</v>
      </c>
      <c r="D3" s="299"/>
      <c r="F3" s="300"/>
      <c r="G3" s="301"/>
    </row>
    <row r="4" spans="2:9" ht="24" customHeight="1" x14ac:dyDescent="0.35">
      <c r="C4" s="302" t="s">
        <v>982</v>
      </c>
      <c r="D4" s="299"/>
      <c r="F4" s="300"/>
      <c r="G4" s="301"/>
      <c r="H4" s="296"/>
      <c r="I4" s="296"/>
    </row>
    <row r="5" spans="2:9" ht="24" customHeight="1" x14ac:dyDescent="0.35">
      <c r="C5" s="302"/>
      <c r="D5" s="299"/>
      <c r="F5" s="300"/>
      <c r="G5" s="301"/>
      <c r="H5" s="296"/>
      <c r="I5" s="296"/>
    </row>
    <row r="6" spans="2:9" ht="20.100000000000001" customHeight="1" x14ac:dyDescent="0.3">
      <c r="B6" s="303"/>
      <c r="C6" s="304"/>
      <c r="F6" s="305"/>
      <c r="G6" s="304"/>
    </row>
    <row r="7" spans="2:9" s="306" customFormat="1" ht="20.25" customHeight="1" x14ac:dyDescent="0.25">
      <c r="B7" s="2196" t="s">
        <v>2608</v>
      </c>
      <c r="C7" s="2196" t="s">
        <v>1</v>
      </c>
      <c r="D7" s="2199" t="s">
        <v>2609</v>
      </c>
      <c r="E7" s="2200"/>
      <c r="F7" s="307"/>
      <c r="G7" s="308"/>
      <c r="H7" s="295"/>
    </row>
    <row r="8" spans="2:9" s="306" customFormat="1" ht="20.25" customHeight="1" x14ac:dyDescent="0.25">
      <c r="B8" s="2197"/>
      <c r="C8" s="2197"/>
      <c r="D8" s="1035" t="s">
        <v>2610</v>
      </c>
      <c r="E8" s="1035" t="s">
        <v>2611</v>
      </c>
      <c r="F8" s="307"/>
      <c r="G8" s="308"/>
      <c r="H8" s="295"/>
    </row>
    <row r="9" spans="2:9" s="306" customFormat="1" ht="20.25" customHeight="1" x14ac:dyDescent="0.25">
      <c r="B9" s="2198"/>
      <c r="C9" s="2198"/>
      <c r="D9" s="1036" t="s">
        <v>1083</v>
      </c>
      <c r="E9" s="1036" t="s">
        <v>1083</v>
      </c>
      <c r="F9" s="307"/>
      <c r="G9" s="308"/>
      <c r="H9" s="295"/>
    </row>
    <row r="10" spans="2:9" s="306" customFormat="1" ht="20.25" customHeight="1" x14ac:dyDescent="0.25">
      <c r="B10" s="1037" t="s">
        <v>2612</v>
      </c>
      <c r="C10" s="1038"/>
      <c r="D10" s="1039"/>
      <c r="E10" s="1040"/>
      <c r="F10" s="307"/>
      <c r="G10" s="308"/>
      <c r="H10" s="295"/>
    </row>
    <row r="11" spans="2:9" s="306" customFormat="1" x14ac:dyDescent="0.25">
      <c r="B11" s="1041" t="s">
        <v>984</v>
      </c>
      <c r="C11" s="1042" t="s">
        <v>2425</v>
      </c>
      <c r="D11" s="1043">
        <f>'P&amp;L'!D64</f>
        <v>-97261.30999999959</v>
      </c>
      <c r="E11" s="1043">
        <f>'P&amp;L'!E64</f>
        <v>-133506.27999999985</v>
      </c>
      <c r="F11" s="307"/>
      <c r="G11" s="308"/>
      <c r="H11" s="295"/>
    </row>
    <row r="12" spans="2:9" s="306" customFormat="1" ht="21.95" customHeight="1" x14ac:dyDescent="0.25">
      <c r="B12" s="311"/>
      <c r="C12" s="312"/>
      <c r="D12" s="1034"/>
      <c r="E12" s="1034"/>
      <c r="F12" s="307"/>
      <c r="G12" s="308"/>
      <c r="H12" s="295"/>
    </row>
    <row r="13" spans="2:9" s="306" customFormat="1" ht="39.75" customHeight="1" x14ac:dyDescent="0.25">
      <c r="B13" s="314" t="s">
        <v>985</v>
      </c>
      <c r="C13" s="986" t="s">
        <v>2426</v>
      </c>
      <c r="D13" s="1033">
        <f>SUM(D14:D26)</f>
        <v>110861</v>
      </c>
      <c r="E13" s="1033">
        <f>SUM(E14:E26)</f>
        <v>151950</v>
      </c>
      <c r="F13" s="317"/>
      <c r="G13" s="318"/>
      <c r="H13" s="295"/>
    </row>
    <row r="14" spans="2:9" s="306" customFormat="1" ht="21.95" customHeight="1" x14ac:dyDescent="0.25">
      <c r="B14" s="314" t="s">
        <v>986</v>
      </c>
      <c r="C14" s="315" t="s">
        <v>2427</v>
      </c>
      <c r="D14" s="319">
        <v>70738</v>
      </c>
      <c r="E14" s="319">
        <v>69552</v>
      </c>
      <c r="F14" s="317"/>
      <c r="G14" s="318"/>
      <c r="H14" s="295"/>
    </row>
    <row r="15" spans="2:9" s="306" customFormat="1" ht="39.75" customHeight="1" x14ac:dyDescent="0.25">
      <c r="B15" s="314" t="s">
        <v>987</v>
      </c>
      <c r="C15" s="987" t="s">
        <v>2428</v>
      </c>
      <c r="D15" s="319">
        <v>0</v>
      </c>
      <c r="E15" s="319"/>
      <c r="F15" s="317"/>
      <c r="G15" s="318"/>
      <c r="H15" s="295"/>
    </row>
    <row r="16" spans="2:9" s="306" customFormat="1" ht="21.95" customHeight="1" x14ac:dyDescent="0.25">
      <c r="B16" s="314" t="s">
        <v>988</v>
      </c>
      <c r="C16" s="315" t="s">
        <v>2429</v>
      </c>
      <c r="D16" s="319">
        <v>0</v>
      </c>
      <c r="E16" s="319"/>
      <c r="F16" s="317"/>
      <c r="G16" s="318"/>
      <c r="H16" s="295"/>
      <c r="I16" s="320"/>
    </row>
    <row r="17" spans="2:9" s="306" customFormat="1" ht="21.95" customHeight="1" x14ac:dyDescent="0.25">
      <c r="B17" s="314" t="s">
        <v>989</v>
      </c>
      <c r="C17" s="315" t="s">
        <v>2430</v>
      </c>
      <c r="D17" s="319">
        <v>0</v>
      </c>
      <c r="E17" s="319"/>
      <c r="F17" s="317"/>
      <c r="G17" s="318"/>
      <c r="H17" s="295"/>
      <c r="I17" s="320"/>
    </row>
    <row r="18" spans="2:9" s="306" customFormat="1" ht="21.95" customHeight="1" x14ac:dyDescent="0.25">
      <c r="B18" s="314" t="s">
        <v>990</v>
      </c>
      <c r="C18" s="315" t="s">
        <v>2431</v>
      </c>
      <c r="D18" s="319">
        <v>1301</v>
      </c>
      <c r="E18" s="319">
        <v>15443</v>
      </c>
      <c r="F18" s="317"/>
      <c r="G18" s="318"/>
      <c r="H18" s="295"/>
      <c r="I18" s="320"/>
    </row>
    <row r="19" spans="2:9" s="306" customFormat="1" ht="21.95" customHeight="1" x14ac:dyDescent="0.25">
      <c r="B19" s="314" t="s">
        <v>991</v>
      </c>
      <c r="C19" s="315" t="s">
        <v>2432</v>
      </c>
      <c r="D19" s="319">
        <v>-429</v>
      </c>
      <c r="E19" s="319">
        <v>4435</v>
      </c>
      <c r="F19" s="317"/>
      <c r="G19" s="318"/>
      <c r="H19" s="295"/>
      <c r="I19" s="320"/>
    </row>
    <row r="20" spans="2:9" s="306" customFormat="1" ht="21.95" customHeight="1" x14ac:dyDescent="0.25">
      <c r="B20" s="314" t="s">
        <v>992</v>
      </c>
      <c r="C20" s="315" t="s">
        <v>2433</v>
      </c>
      <c r="D20" s="319">
        <v>0</v>
      </c>
      <c r="E20" s="319"/>
      <c r="F20" s="317"/>
      <c r="G20" s="318"/>
      <c r="H20" s="295"/>
      <c r="I20" s="320"/>
    </row>
    <row r="21" spans="2:9" s="306" customFormat="1" ht="21.95" customHeight="1" x14ac:dyDescent="0.25">
      <c r="B21" s="314" t="s">
        <v>993</v>
      </c>
      <c r="C21" s="987" t="s">
        <v>2434</v>
      </c>
      <c r="D21" s="319">
        <v>40954</v>
      </c>
      <c r="E21" s="319">
        <v>62487</v>
      </c>
      <c r="F21" s="317"/>
      <c r="G21" s="318"/>
      <c r="H21" s="295"/>
      <c r="I21" s="320"/>
    </row>
    <row r="22" spans="2:9" s="306" customFormat="1" ht="21.95" customHeight="1" x14ac:dyDescent="0.25">
      <c r="B22" s="314" t="s">
        <v>994</v>
      </c>
      <c r="C22" s="987" t="s">
        <v>2435</v>
      </c>
      <c r="D22" s="319">
        <v>0</v>
      </c>
      <c r="E22" s="319"/>
      <c r="F22" s="317"/>
      <c r="G22" s="318"/>
      <c r="H22" s="295"/>
      <c r="I22" s="320"/>
    </row>
    <row r="23" spans="2:9" s="306" customFormat="1" ht="39.75" customHeight="1" x14ac:dyDescent="0.25">
      <c r="B23" s="314" t="s">
        <v>995</v>
      </c>
      <c r="C23" s="986" t="s">
        <v>2436</v>
      </c>
      <c r="D23" s="319">
        <v>0</v>
      </c>
      <c r="E23" s="319"/>
      <c r="F23" s="317"/>
      <c r="G23" s="318"/>
      <c r="H23" s="295"/>
      <c r="I23" s="320"/>
    </row>
    <row r="24" spans="2:9" s="306" customFormat="1" ht="41.25" customHeight="1" x14ac:dyDescent="0.25">
      <c r="B24" s="314" t="s">
        <v>996</v>
      </c>
      <c r="C24" s="986" t="s">
        <v>2437</v>
      </c>
      <c r="D24" s="319">
        <v>0</v>
      </c>
      <c r="E24" s="319"/>
      <c r="F24" s="317"/>
      <c r="G24" s="318"/>
      <c r="H24" s="295"/>
      <c r="I24" s="320"/>
    </row>
    <row r="25" spans="2:9" s="306" customFormat="1" ht="21.95" customHeight="1" x14ac:dyDescent="0.25">
      <c r="B25" s="314" t="s">
        <v>997</v>
      </c>
      <c r="C25" s="315" t="s">
        <v>2438</v>
      </c>
      <c r="D25" s="319">
        <v>-1703</v>
      </c>
      <c r="E25" s="319">
        <v>33</v>
      </c>
      <c r="F25" s="317"/>
      <c r="G25" s="318"/>
      <c r="H25" s="295"/>
      <c r="I25" s="320"/>
    </row>
    <row r="26" spans="2:9" s="306" customFormat="1" ht="42.75" customHeight="1" x14ac:dyDescent="0.25">
      <c r="B26" s="314" t="s">
        <v>998</v>
      </c>
      <c r="C26" s="986" t="s">
        <v>2439</v>
      </c>
      <c r="D26" s="319">
        <v>0</v>
      </c>
      <c r="E26" s="319"/>
      <c r="F26" s="317"/>
      <c r="G26" s="318"/>
      <c r="H26" s="295"/>
      <c r="I26" s="320"/>
    </row>
    <row r="27" spans="2:9" s="306" customFormat="1" ht="59.25" customHeight="1" x14ac:dyDescent="0.25">
      <c r="B27" s="314" t="s">
        <v>999</v>
      </c>
      <c r="C27" s="986" t="s">
        <v>2440</v>
      </c>
      <c r="D27" s="1033">
        <f>SUM(D28:D31)</f>
        <v>32300.43</v>
      </c>
      <c r="E27" s="1033">
        <f>SUM(E28:E31)</f>
        <v>934368</v>
      </c>
      <c r="F27" s="307"/>
      <c r="G27" s="308"/>
      <c r="H27" s="321"/>
    </row>
    <row r="28" spans="2:9" s="306" customFormat="1" ht="21.95" customHeight="1" x14ac:dyDescent="0.25">
      <c r="B28" s="314" t="s">
        <v>1000</v>
      </c>
      <c r="C28" s="315" t="s">
        <v>2441</v>
      </c>
      <c r="D28" s="319">
        <v>21961.43</v>
      </c>
      <c r="E28" s="319">
        <v>2928</v>
      </c>
      <c r="F28" s="307"/>
      <c r="G28" s="308"/>
      <c r="H28" s="321"/>
      <c r="I28" s="322"/>
    </row>
    <row r="29" spans="2:9" s="306" customFormat="1" ht="21.95" customHeight="1" x14ac:dyDescent="0.25">
      <c r="B29" s="314" t="s">
        <v>1001</v>
      </c>
      <c r="C29" s="987" t="s">
        <v>2442</v>
      </c>
      <c r="D29" s="319">
        <v>30848</v>
      </c>
      <c r="E29" s="319">
        <v>949028</v>
      </c>
      <c r="F29" s="307"/>
      <c r="G29" s="308"/>
      <c r="H29" s="321"/>
    </row>
    <row r="30" spans="2:9" s="306" customFormat="1" ht="21.95" customHeight="1" x14ac:dyDescent="0.25">
      <c r="B30" s="314" t="s">
        <v>1002</v>
      </c>
      <c r="C30" s="987" t="s">
        <v>2443</v>
      </c>
      <c r="D30" s="319">
        <v>-20509</v>
      </c>
      <c r="E30" s="319">
        <v>-17588</v>
      </c>
      <c r="F30" s="307"/>
      <c r="G30" s="308"/>
      <c r="H30" s="321"/>
    </row>
    <row r="31" spans="2:9" s="306" customFormat="1" ht="38.25" customHeight="1" x14ac:dyDescent="0.25">
      <c r="B31" s="314" t="s">
        <v>1003</v>
      </c>
      <c r="C31" s="987" t="s">
        <v>2444</v>
      </c>
      <c r="D31" s="319"/>
      <c r="E31" s="319"/>
      <c r="F31" s="307"/>
      <c r="G31" s="308"/>
      <c r="H31" s="321"/>
    </row>
    <row r="32" spans="2:9" s="306" customFormat="1" ht="38.25" customHeight="1" x14ac:dyDescent="0.25">
      <c r="B32" s="314"/>
      <c r="C32" s="988" t="s">
        <v>2445</v>
      </c>
      <c r="D32" s="319">
        <f>D11+D13+D27</f>
        <v>45900.12000000041</v>
      </c>
      <c r="E32" s="319">
        <f>E11+E13+E27</f>
        <v>952811.7200000002</v>
      </c>
      <c r="F32" s="307"/>
      <c r="G32" s="308"/>
      <c r="H32" s="321"/>
    </row>
    <row r="33" spans="2:8" s="306" customFormat="1" ht="21.95" customHeight="1" x14ac:dyDescent="0.25">
      <c r="B33" s="989" t="s">
        <v>1004</v>
      </c>
      <c r="C33" s="990" t="s">
        <v>2446</v>
      </c>
      <c r="D33" s="319">
        <v>0</v>
      </c>
      <c r="E33" s="319"/>
      <c r="F33" s="307"/>
      <c r="G33" s="308"/>
      <c r="H33" s="321"/>
    </row>
    <row r="34" spans="2:8" s="306" customFormat="1" ht="21.95" customHeight="1" x14ac:dyDescent="0.25">
      <c r="B34" s="989" t="s">
        <v>1005</v>
      </c>
      <c r="C34" s="990" t="s">
        <v>2447</v>
      </c>
      <c r="D34" s="319">
        <v>-40954</v>
      </c>
      <c r="E34" s="319">
        <v>-62487</v>
      </c>
      <c r="F34" s="307"/>
      <c r="G34" s="308"/>
      <c r="H34" s="321"/>
    </row>
    <row r="35" spans="2:8" s="306" customFormat="1" x14ac:dyDescent="0.25">
      <c r="B35" s="989" t="s">
        <v>1006</v>
      </c>
      <c r="C35" s="990" t="s">
        <v>2448</v>
      </c>
      <c r="D35" s="319">
        <v>0</v>
      </c>
      <c r="E35" s="319"/>
      <c r="F35" s="307"/>
      <c r="G35" s="308"/>
      <c r="H35" s="321"/>
    </row>
    <row r="36" spans="2:8" s="306" customFormat="1" ht="36" x14ac:dyDescent="0.25">
      <c r="B36" s="989" t="s">
        <v>1007</v>
      </c>
      <c r="C36" s="990" t="s">
        <v>2449</v>
      </c>
      <c r="D36" s="319">
        <v>0</v>
      </c>
      <c r="E36" s="319"/>
      <c r="F36" s="307"/>
      <c r="G36" s="308"/>
      <c r="H36" s="321"/>
    </row>
    <row r="37" spans="2:8" s="306" customFormat="1" ht="21.95" customHeight="1" x14ac:dyDescent="0.25">
      <c r="B37" s="989"/>
      <c r="C37" s="991" t="s">
        <v>2450</v>
      </c>
      <c r="D37" s="319">
        <f>SUM(D32:D36)</f>
        <v>4946.1200000004101</v>
      </c>
      <c r="E37" s="319">
        <f>SUM(E32:E36)</f>
        <v>890324.7200000002</v>
      </c>
      <c r="F37" s="307"/>
      <c r="G37" s="308"/>
      <c r="H37" s="321"/>
    </row>
    <row r="38" spans="2:8" s="306" customFormat="1" ht="36" x14ac:dyDescent="0.25">
      <c r="B38" s="989" t="s">
        <v>1008</v>
      </c>
      <c r="C38" s="990" t="s">
        <v>2451</v>
      </c>
      <c r="D38" s="319"/>
      <c r="E38" s="319"/>
      <c r="F38" s="307"/>
      <c r="G38" s="308"/>
      <c r="H38" s="321"/>
    </row>
    <row r="39" spans="2:8" s="306" customFormat="1" ht="21.95" customHeight="1" x14ac:dyDescent="0.25">
      <c r="B39" s="989" t="s">
        <v>1009</v>
      </c>
      <c r="C39" s="990" t="s">
        <v>2452</v>
      </c>
      <c r="D39" s="319"/>
      <c r="E39" s="319"/>
      <c r="F39" s="307"/>
      <c r="G39" s="308"/>
      <c r="H39" s="321"/>
    </row>
    <row r="40" spans="2:8" s="306" customFormat="1" ht="21.95" customHeight="1" x14ac:dyDescent="0.25">
      <c r="B40" s="989" t="s">
        <v>1010</v>
      </c>
      <c r="C40" s="990" t="s">
        <v>2453</v>
      </c>
      <c r="D40" s="319"/>
      <c r="E40" s="319"/>
      <c r="F40" s="307"/>
      <c r="G40" s="308"/>
      <c r="H40" s="321"/>
    </row>
    <row r="41" spans="2:8" s="326" customFormat="1" x14ac:dyDescent="0.25">
      <c r="B41" s="309" t="s">
        <v>523</v>
      </c>
      <c r="C41" s="988" t="s">
        <v>2454</v>
      </c>
      <c r="D41" s="310">
        <f>SUM(D37:D40)</f>
        <v>4946.1200000004101</v>
      </c>
      <c r="E41" s="310">
        <f>SUM(E37:E40)</f>
        <v>890324.7200000002</v>
      </c>
      <c r="F41" s="323"/>
      <c r="G41" s="324"/>
      <c r="H41" s="325"/>
    </row>
    <row r="42" spans="2:8" s="326" customFormat="1" ht="27.95" customHeight="1" x14ac:dyDescent="0.25">
      <c r="B42" s="993"/>
      <c r="C42" s="995"/>
      <c r="D42" s="992"/>
      <c r="E42" s="992"/>
      <c r="F42" s="323"/>
      <c r="G42" s="324"/>
      <c r="H42" s="325"/>
    </row>
    <row r="43" spans="2:8" s="326" customFormat="1" ht="27.95" customHeight="1" x14ac:dyDescent="0.25">
      <c r="B43" s="993"/>
      <c r="C43" s="996" t="s">
        <v>2456</v>
      </c>
      <c r="D43" s="992"/>
      <c r="E43" s="992"/>
      <c r="F43" s="323"/>
      <c r="G43" s="324"/>
      <c r="H43" s="325"/>
    </row>
    <row r="44" spans="2:8" s="306" customFormat="1" x14ac:dyDescent="0.25">
      <c r="B44" s="994" t="s">
        <v>833</v>
      </c>
      <c r="C44" s="997" t="s">
        <v>2457</v>
      </c>
      <c r="D44" s="313"/>
      <c r="E44" s="313"/>
      <c r="F44" s="307"/>
      <c r="G44" s="324"/>
      <c r="H44" s="321"/>
    </row>
    <row r="45" spans="2:8" s="306" customFormat="1" ht="21.95" customHeight="1" x14ac:dyDescent="0.25">
      <c r="B45" s="994" t="s">
        <v>1011</v>
      </c>
      <c r="C45" s="997" t="s">
        <v>2458</v>
      </c>
      <c r="D45" s="313">
        <v>-28150</v>
      </c>
      <c r="E45" s="313">
        <v>-48860</v>
      </c>
      <c r="F45" s="307"/>
      <c r="G45" s="324"/>
      <c r="H45" s="321"/>
    </row>
    <row r="46" spans="2:8" s="306" customFormat="1" ht="54" x14ac:dyDescent="0.25">
      <c r="B46" s="994" t="s">
        <v>1012</v>
      </c>
      <c r="C46" s="997" t="s">
        <v>2459</v>
      </c>
      <c r="D46" s="313">
        <v>0</v>
      </c>
      <c r="E46" s="313"/>
      <c r="F46" s="307"/>
      <c r="G46" s="324"/>
      <c r="H46" s="321"/>
    </row>
    <row r="47" spans="2:8" s="306" customFormat="1" ht="21.95" customHeight="1" x14ac:dyDescent="0.25">
      <c r="B47" s="994" t="s">
        <v>1013</v>
      </c>
      <c r="C47" s="997" t="s">
        <v>2460</v>
      </c>
      <c r="D47" s="313">
        <v>0</v>
      </c>
      <c r="E47" s="313"/>
      <c r="F47" s="307"/>
      <c r="G47" s="324"/>
      <c r="H47" s="321"/>
    </row>
    <row r="48" spans="2:8" s="306" customFormat="1" ht="21.95" customHeight="1" x14ac:dyDescent="0.25">
      <c r="B48" s="994" t="s">
        <v>1014</v>
      </c>
      <c r="C48" s="997" t="s">
        <v>2461</v>
      </c>
      <c r="D48" s="313">
        <v>16950</v>
      </c>
      <c r="E48" s="313">
        <v>40640</v>
      </c>
      <c r="F48" s="307"/>
      <c r="G48" s="324"/>
      <c r="H48" s="321"/>
    </row>
    <row r="49" spans="2:9" s="306" customFormat="1" ht="54" x14ac:dyDescent="0.25">
      <c r="B49" s="994" t="s">
        <v>1015</v>
      </c>
      <c r="C49" s="997" t="s">
        <v>2462</v>
      </c>
      <c r="D49" s="313"/>
      <c r="E49" s="313"/>
      <c r="F49" s="307"/>
      <c r="G49" s="324"/>
      <c r="H49" s="321"/>
    </row>
    <row r="50" spans="2:9" s="306" customFormat="1" ht="36" x14ac:dyDescent="0.25">
      <c r="B50" s="994" t="s">
        <v>1016</v>
      </c>
      <c r="C50" s="997" t="s">
        <v>2463</v>
      </c>
      <c r="D50" s="313"/>
      <c r="E50" s="313"/>
      <c r="F50" s="307"/>
      <c r="G50" s="308"/>
      <c r="H50" s="321"/>
      <c r="I50" s="322"/>
    </row>
    <row r="51" spans="2:9" s="306" customFormat="1" ht="36" x14ac:dyDescent="0.25">
      <c r="B51" s="994" t="s">
        <v>1017</v>
      </c>
      <c r="C51" s="997" t="s">
        <v>2464</v>
      </c>
      <c r="D51" s="313"/>
      <c r="E51" s="313"/>
      <c r="F51" s="307"/>
      <c r="G51" s="308"/>
      <c r="H51" s="321"/>
    </row>
    <row r="52" spans="2:9" s="306" customFormat="1" ht="36" x14ac:dyDescent="0.25">
      <c r="B52" s="994" t="s">
        <v>1018</v>
      </c>
      <c r="C52" s="997" t="s">
        <v>2465</v>
      </c>
      <c r="D52" s="313"/>
      <c r="E52" s="313"/>
      <c r="F52" s="307"/>
      <c r="G52" s="308"/>
      <c r="H52" s="321"/>
    </row>
    <row r="53" spans="2:9" s="306" customFormat="1" ht="36" x14ac:dyDescent="0.25">
      <c r="B53" s="994" t="s">
        <v>1019</v>
      </c>
      <c r="C53" s="997" t="s">
        <v>2466</v>
      </c>
      <c r="D53" s="313"/>
      <c r="E53" s="313"/>
      <c r="F53" s="307"/>
      <c r="G53" s="308"/>
      <c r="H53" s="321"/>
    </row>
    <row r="54" spans="2:9" s="306" customFormat="1" ht="21.95" customHeight="1" x14ac:dyDescent="0.25">
      <c r="B54" s="994" t="s">
        <v>1020</v>
      </c>
      <c r="C54" s="997" t="s">
        <v>2467</v>
      </c>
      <c r="D54" s="313"/>
      <c r="E54" s="313"/>
      <c r="F54" s="307"/>
      <c r="G54" s="308"/>
      <c r="H54" s="321"/>
    </row>
    <row r="55" spans="2:9" s="306" customFormat="1" ht="21.95" customHeight="1" x14ac:dyDescent="0.25">
      <c r="B55" s="994" t="s">
        <v>1021</v>
      </c>
      <c r="C55" s="997" t="s">
        <v>2468</v>
      </c>
      <c r="D55" s="313"/>
      <c r="E55" s="313"/>
      <c r="F55" s="307"/>
      <c r="G55" s="308"/>
      <c r="H55" s="321"/>
    </row>
    <row r="56" spans="2:9" s="306" customFormat="1" x14ac:dyDescent="0.25">
      <c r="B56" s="994" t="s">
        <v>1022</v>
      </c>
      <c r="C56" s="997" t="s">
        <v>2469</v>
      </c>
      <c r="D56" s="313"/>
      <c r="E56" s="313"/>
      <c r="F56" s="307"/>
      <c r="G56" s="308"/>
      <c r="H56" s="321"/>
    </row>
    <row r="57" spans="2:9" s="306" customFormat="1" ht="36" x14ac:dyDescent="0.25">
      <c r="B57" s="994" t="s">
        <v>1023</v>
      </c>
      <c r="C57" s="997" t="s">
        <v>2470</v>
      </c>
      <c r="D57" s="313"/>
      <c r="E57" s="313"/>
      <c r="F57" s="307"/>
      <c r="G57" s="308"/>
      <c r="H57" s="321"/>
    </row>
    <row r="58" spans="2:9" s="306" customFormat="1" ht="36" x14ac:dyDescent="0.25">
      <c r="B58" s="994" t="s">
        <v>1024</v>
      </c>
      <c r="C58" s="997" t="s">
        <v>2471</v>
      </c>
      <c r="D58" s="313"/>
      <c r="E58" s="313"/>
      <c r="F58" s="307"/>
      <c r="G58" s="308"/>
      <c r="H58" s="321"/>
    </row>
    <row r="59" spans="2:9" s="306" customFormat="1" ht="21.95" customHeight="1" x14ac:dyDescent="0.25">
      <c r="B59" s="994" t="s">
        <v>1025</v>
      </c>
      <c r="C59" s="997" t="s">
        <v>2472</v>
      </c>
      <c r="D59" s="313"/>
      <c r="E59" s="313"/>
      <c r="F59" s="307"/>
      <c r="G59" s="308"/>
      <c r="H59" s="321"/>
    </row>
    <row r="60" spans="2:9" s="306" customFormat="1" ht="21.95" customHeight="1" x14ac:dyDescent="0.25">
      <c r="B60" s="994" t="s">
        <v>1026</v>
      </c>
      <c r="C60" s="997" t="s">
        <v>2473</v>
      </c>
      <c r="D60" s="313"/>
      <c r="E60" s="313"/>
      <c r="F60" s="307"/>
      <c r="G60" s="308"/>
      <c r="H60" s="321"/>
    </row>
    <row r="61" spans="2:9" s="306" customFormat="1" ht="21.95" customHeight="1" x14ac:dyDescent="0.25">
      <c r="B61" s="994" t="s">
        <v>1027</v>
      </c>
      <c r="C61" s="997" t="s">
        <v>2474</v>
      </c>
      <c r="D61" s="313"/>
      <c r="E61" s="313"/>
      <c r="F61" s="307"/>
      <c r="G61" s="308"/>
      <c r="H61" s="321"/>
    </row>
    <row r="62" spans="2:9" s="306" customFormat="1" ht="21.95" customHeight="1" x14ac:dyDescent="0.25">
      <c r="B62" s="994" t="s">
        <v>1028</v>
      </c>
      <c r="C62" s="997" t="s">
        <v>2475</v>
      </c>
      <c r="D62" s="313"/>
      <c r="E62" s="313"/>
      <c r="F62" s="307"/>
      <c r="G62" s="308"/>
      <c r="H62" s="321"/>
    </row>
    <row r="63" spans="2:9" s="306" customFormat="1" ht="21.95" customHeight="1" x14ac:dyDescent="0.25">
      <c r="B63" s="994" t="s">
        <v>2455</v>
      </c>
      <c r="C63" s="997" t="s">
        <v>2476</v>
      </c>
      <c r="D63" s="313"/>
      <c r="E63" s="313"/>
      <c r="F63" s="307"/>
      <c r="G63" s="308"/>
      <c r="H63" s="321"/>
    </row>
    <row r="64" spans="2:9" s="326" customFormat="1" ht="27.95" customHeight="1" x14ac:dyDescent="0.25">
      <c r="B64" s="998" t="s">
        <v>594</v>
      </c>
      <c r="C64" s="988" t="s">
        <v>2477</v>
      </c>
      <c r="D64" s="310">
        <v>-11200</v>
      </c>
      <c r="E64" s="310">
        <v>-8220</v>
      </c>
      <c r="F64" s="323"/>
      <c r="G64" s="324"/>
      <c r="H64" s="325"/>
    </row>
    <row r="65" spans="2:8" s="326" customFormat="1" ht="27.95" customHeight="1" x14ac:dyDescent="0.25">
      <c r="B65" s="999"/>
      <c r="C65" s="1000"/>
      <c r="D65" s="992"/>
      <c r="E65" s="992"/>
      <c r="F65" s="323"/>
      <c r="G65" s="324"/>
      <c r="H65" s="325"/>
    </row>
    <row r="66" spans="2:8" s="326" customFormat="1" ht="27.95" customHeight="1" x14ac:dyDescent="0.25">
      <c r="B66" s="999"/>
      <c r="C66" s="1001" t="s">
        <v>2479</v>
      </c>
      <c r="D66" s="992"/>
      <c r="E66" s="992"/>
      <c r="F66" s="323"/>
      <c r="G66" s="324"/>
      <c r="H66" s="325"/>
    </row>
    <row r="67" spans="2:8" s="326" customFormat="1" x14ac:dyDescent="0.25">
      <c r="B67" s="997" t="s">
        <v>666</v>
      </c>
      <c r="C67" s="997" t="s">
        <v>2480</v>
      </c>
      <c r="D67" s="316">
        <f>SUM(D68:D75)</f>
        <v>0</v>
      </c>
      <c r="E67" s="316">
        <f>SUM(E68:E75)</f>
        <v>0</v>
      </c>
      <c r="F67" s="323"/>
      <c r="G67" s="324"/>
      <c r="H67" s="325"/>
    </row>
    <row r="68" spans="2:8" s="326" customFormat="1" x14ac:dyDescent="0.25">
      <c r="B68" s="994" t="s">
        <v>1029</v>
      </c>
      <c r="C68" s="997" t="s">
        <v>2481</v>
      </c>
      <c r="D68" s="327"/>
      <c r="E68" s="327"/>
      <c r="F68" s="323"/>
      <c r="G68" s="324"/>
      <c r="H68" s="325"/>
    </row>
    <row r="69" spans="2:8" s="326" customFormat="1" x14ac:dyDescent="0.25">
      <c r="B69" s="994" t="s">
        <v>1030</v>
      </c>
      <c r="C69" s="997" t="s">
        <v>2482</v>
      </c>
      <c r="D69" s="327"/>
      <c r="E69" s="327"/>
      <c r="F69" s="323"/>
      <c r="G69" s="324"/>
      <c r="H69" s="325"/>
    </row>
    <row r="70" spans="2:8" s="326" customFormat="1" x14ac:dyDescent="0.25">
      <c r="B70" s="994" t="s">
        <v>1031</v>
      </c>
      <c r="C70" s="997" t="s">
        <v>2483</v>
      </c>
      <c r="D70" s="327"/>
      <c r="E70" s="327"/>
      <c r="F70" s="323"/>
      <c r="G70" s="324"/>
      <c r="H70" s="325"/>
    </row>
    <row r="71" spans="2:8" s="326" customFormat="1" x14ac:dyDescent="0.25">
      <c r="B71" s="994" t="s">
        <v>1032</v>
      </c>
      <c r="C71" s="997" t="s">
        <v>2484</v>
      </c>
      <c r="D71" s="327"/>
      <c r="E71" s="327"/>
      <c r="F71" s="323"/>
      <c r="G71" s="324"/>
      <c r="H71" s="325"/>
    </row>
    <row r="72" spans="2:8" s="326" customFormat="1" x14ac:dyDescent="0.25">
      <c r="B72" s="994" t="s">
        <v>1033</v>
      </c>
      <c r="C72" s="997" t="s">
        <v>2485</v>
      </c>
      <c r="D72" s="327"/>
      <c r="E72" s="327"/>
      <c r="F72" s="323"/>
      <c r="G72" s="324"/>
      <c r="H72" s="325"/>
    </row>
    <row r="73" spans="2:8" s="326" customFormat="1" x14ac:dyDescent="0.25">
      <c r="B73" s="994" t="s">
        <v>1034</v>
      </c>
      <c r="C73" s="997" t="s">
        <v>2486</v>
      </c>
      <c r="D73" s="327"/>
      <c r="E73" s="327"/>
      <c r="F73" s="323"/>
      <c r="G73" s="324"/>
      <c r="H73" s="325"/>
    </row>
    <row r="74" spans="2:8" s="326" customFormat="1" ht="36" x14ac:dyDescent="0.25">
      <c r="B74" s="994" t="s">
        <v>1035</v>
      </c>
      <c r="C74" s="997" t="s">
        <v>2487</v>
      </c>
      <c r="D74" s="327"/>
      <c r="E74" s="327"/>
      <c r="F74" s="323"/>
      <c r="G74" s="324"/>
      <c r="H74" s="325"/>
    </row>
    <row r="75" spans="2:8" s="326" customFormat="1" x14ac:dyDescent="0.25">
      <c r="B75" s="994" t="s">
        <v>1036</v>
      </c>
      <c r="C75" s="997" t="s">
        <v>2488</v>
      </c>
      <c r="D75" s="327"/>
      <c r="E75" s="327"/>
      <c r="F75" s="323"/>
      <c r="G75" s="324"/>
      <c r="H75" s="325"/>
    </row>
    <row r="76" spans="2:8" s="326" customFormat="1" x14ac:dyDescent="0.25">
      <c r="B76" s="994" t="s">
        <v>1037</v>
      </c>
      <c r="C76" s="997" t="s">
        <v>2489</v>
      </c>
      <c r="D76" s="1033">
        <f>SUM(D77:D85)</f>
        <v>0</v>
      </c>
      <c r="E76" s="1033">
        <f>SUM(E77:E85)</f>
        <v>-881448</v>
      </c>
      <c r="F76" s="323"/>
      <c r="G76" s="324"/>
      <c r="H76" s="325"/>
    </row>
    <row r="77" spans="2:8" s="326" customFormat="1" x14ac:dyDescent="0.25">
      <c r="B77" s="994" t="s">
        <v>1038</v>
      </c>
      <c r="C77" s="997" t="s">
        <v>2490</v>
      </c>
      <c r="D77" s="327"/>
      <c r="E77" s="327"/>
      <c r="F77" s="323"/>
      <c r="G77" s="324"/>
      <c r="H77" s="325"/>
    </row>
    <row r="78" spans="2:8" s="326" customFormat="1" x14ac:dyDescent="0.25">
      <c r="B78" s="994" t="s">
        <v>1039</v>
      </c>
      <c r="C78" s="997" t="s">
        <v>2491</v>
      </c>
      <c r="D78" s="327"/>
      <c r="E78" s="327"/>
      <c r="F78" s="323"/>
      <c r="G78" s="324"/>
      <c r="H78" s="325"/>
    </row>
    <row r="79" spans="2:8" s="326" customFormat="1" ht="36" x14ac:dyDescent="0.25">
      <c r="B79" s="994" t="s">
        <v>1040</v>
      </c>
      <c r="C79" s="997" t="s">
        <v>2492</v>
      </c>
      <c r="D79" s="327"/>
      <c r="E79" s="327"/>
      <c r="F79" s="323"/>
      <c r="G79" s="324"/>
      <c r="H79" s="325"/>
    </row>
    <row r="80" spans="2:8" s="326" customFormat="1" ht="36" x14ac:dyDescent="0.25">
      <c r="B80" s="994" t="s">
        <v>1041</v>
      </c>
      <c r="C80" s="997" t="s">
        <v>2493</v>
      </c>
      <c r="D80" s="327"/>
      <c r="E80" s="327"/>
      <c r="F80" s="323"/>
      <c r="G80" s="324"/>
      <c r="H80" s="325"/>
    </row>
    <row r="81" spans="2:8" s="326" customFormat="1" x14ac:dyDescent="0.25">
      <c r="B81" s="994" t="s">
        <v>1042</v>
      </c>
      <c r="C81" s="997" t="s">
        <v>2494</v>
      </c>
      <c r="D81" s="327"/>
      <c r="E81" s="327"/>
      <c r="F81" s="323"/>
      <c r="G81" s="324"/>
      <c r="H81" s="325"/>
    </row>
    <row r="82" spans="2:8" s="326" customFormat="1" x14ac:dyDescent="0.25">
      <c r="B82" s="994" t="s">
        <v>1043</v>
      </c>
      <c r="C82" s="997" t="s">
        <v>2495</v>
      </c>
      <c r="D82" s="327"/>
      <c r="E82" s="327">
        <v>-881448</v>
      </c>
      <c r="F82" s="323"/>
      <c r="G82" s="324"/>
      <c r="H82" s="325"/>
    </row>
    <row r="83" spans="2:8" s="326" customFormat="1" x14ac:dyDescent="0.25">
      <c r="B83" s="994" t="s">
        <v>1044</v>
      </c>
      <c r="C83" s="997" t="s">
        <v>2496</v>
      </c>
      <c r="D83" s="327"/>
      <c r="E83" s="327"/>
      <c r="F83" s="323"/>
      <c r="G83" s="324"/>
      <c r="H83" s="325"/>
    </row>
    <row r="84" spans="2:8" s="326" customFormat="1" ht="36" x14ac:dyDescent="0.25">
      <c r="B84" s="994" t="s">
        <v>1045</v>
      </c>
      <c r="C84" s="997" t="s">
        <v>2497</v>
      </c>
      <c r="D84" s="327"/>
      <c r="E84" s="327"/>
      <c r="F84" s="323"/>
      <c r="G84" s="324"/>
      <c r="H84" s="325"/>
    </row>
    <row r="85" spans="2:8" s="326" customFormat="1" ht="36" x14ac:dyDescent="0.25">
      <c r="B85" s="994" t="s">
        <v>1046</v>
      </c>
      <c r="C85" s="997" t="s">
        <v>2498</v>
      </c>
      <c r="D85" s="327"/>
      <c r="E85" s="327"/>
      <c r="F85" s="323"/>
      <c r="G85" s="324"/>
      <c r="H85" s="325"/>
    </row>
    <row r="86" spans="2:8" s="326" customFormat="1" ht="36" x14ac:dyDescent="0.25">
      <c r="B86" s="994" t="s">
        <v>2478</v>
      </c>
      <c r="C86" s="997" t="s">
        <v>2499</v>
      </c>
      <c r="D86" s="327"/>
      <c r="E86" s="327"/>
      <c r="F86" s="323"/>
      <c r="G86" s="324"/>
      <c r="H86" s="325"/>
    </row>
    <row r="87" spans="2:8" s="326" customFormat="1" x14ac:dyDescent="0.25">
      <c r="B87" s="994" t="s">
        <v>1047</v>
      </c>
      <c r="C87" s="997" t="s">
        <v>2500</v>
      </c>
      <c r="D87" s="327"/>
      <c r="E87" s="327"/>
      <c r="F87" s="323"/>
      <c r="G87" s="324"/>
      <c r="H87" s="325"/>
    </row>
    <row r="88" spans="2:8" s="326" customFormat="1" ht="36" x14ac:dyDescent="0.25">
      <c r="B88" s="994" t="s">
        <v>1048</v>
      </c>
      <c r="C88" s="997" t="s">
        <v>2501</v>
      </c>
      <c r="D88" s="327"/>
      <c r="E88" s="327"/>
      <c r="F88" s="323"/>
      <c r="G88" s="324"/>
      <c r="H88" s="325"/>
    </row>
    <row r="89" spans="2:8" s="326" customFormat="1" ht="36" x14ac:dyDescent="0.25">
      <c r="B89" s="994" t="s">
        <v>1049</v>
      </c>
      <c r="C89" s="997" t="s">
        <v>2502</v>
      </c>
      <c r="D89" s="327"/>
      <c r="E89" s="327"/>
      <c r="F89" s="323"/>
      <c r="G89" s="324"/>
      <c r="H89" s="325"/>
    </row>
    <row r="90" spans="2:8" s="326" customFormat="1" ht="36" x14ac:dyDescent="0.25">
      <c r="B90" s="994" t="s">
        <v>1050</v>
      </c>
      <c r="C90" s="997" t="s">
        <v>2503</v>
      </c>
      <c r="D90" s="327"/>
      <c r="E90" s="327"/>
      <c r="F90" s="323"/>
      <c r="G90" s="324"/>
      <c r="H90" s="325"/>
    </row>
    <row r="91" spans="2:8" s="326" customFormat="1" x14ac:dyDescent="0.25">
      <c r="B91" s="994" t="s">
        <v>1051</v>
      </c>
      <c r="C91" s="997" t="s">
        <v>2504</v>
      </c>
      <c r="D91" s="327"/>
      <c r="E91" s="327"/>
      <c r="F91" s="323"/>
      <c r="G91" s="324"/>
      <c r="H91" s="325"/>
    </row>
    <row r="92" spans="2:8" s="326" customFormat="1" x14ac:dyDescent="0.25">
      <c r="B92" s="994" t="s">
        <v>1052</v>
      </c>
      <c r="C92" s="997" t="s">
        <v>2505</v>
      </c>
      <c r="D92" s="327"/>
      <c r="E92" s="327"/>
      <c r="F92" s="323"/>
      <c r="G92" s="324"/>
      <c r="H92" s="325"/>
    </row>
    <row r="93" spans="2:8" s="326" customFormat="1" x14ac:dyDescent="0.25">
      <c r="B93" s="994" t="s">
        <v>1053</v>
      </c>
      <c r="C93" s="997" t="s">
        <v>2506</v>
      </c>
      <c r="D93" s="327"/>
      <c r="E93" s="327"/>
      <c r="F93" s="323"/>
      <c r="G93" s="324"/>
      <c r="H93" s="325"/>
    </row>
    <row r="94" spans="2:8" s="326" customFormat="1" x14ac:dyDescent="0.25">
      <c r="B94" s="998" t="s">
        <v>663</v>
      </c>
      <c r="C94" s="1002" t="s">
        <v>1054</v>
      </c>
      <c r="D94" s="310">
        <f>D67+D76+SUM(D87:D93)</f>
        <v>0</v>
      </c>
      <c r="E94" s="310">
        <f>E67+E76+SUM(E87:E93)</f>
        <v>-881448</v>
      </c>
      <c r="F94" s="323"/>
      <c r="G94" s="324"/>
      <c r="H94" s="325"/>
    </row>
    <row r="95" spans="2:8" s="326" customFormat="1" x14ac:dyDescent="0.25">
      <c r="B95" s="993"/>
      <c r="C95" s="999"/>
      <c r="D95" s="992"/>
      <c r="E95" s="992"/>
      <c r="F95" s="323"/>
      <c r="G95" s="324"/>
      <c r="H95" s="325"/>
    </row>
    <row r="96" spans="2:8" s="306" customFormat="1" ht="36" x14ac:dyDescent="0.25">
      <c r="B96" s="998" t="s">
        <v>853</v>
      </c>
      <c r="C96" s="1002" t="s">
        <v>2507</v>
      </c>
      <c r="D96" s="310">
        <f>D41+D64+D94</f>
        <v>-6253.8799999995899</v>
      </c>
      <c r="E96" s="310">
        <f>E41+E64+E94</f>
        <v>656.72000000020489</v>
      </c>
      <c r="F96" s="307"/>
      <c r="G96" s="308"/>
      <c r="H96" s="321"/>
    </row>
    <row r="97" spans="2:8" s="326" customFormat="1" x14ac:dyDescent="0.25">
      <c r="B97" s="998" t="s">
        <v>856</v>
      </c>
      <c r="C97" s="1002" t="s">
        <v>2508</v>
      </c>
      <c r="D97" s="310">
        <v>6932</v>
      </c>
      <c r="E97" s="310">
        <v>6274</v>
      </c>
      <c r="F97" s="323"/>
      <c r="G97" s="324"/>
      <c r="H97" s="325"/>
    </row>
    <row r="98" spans="2:8" s="326" customFormat="1" ht="36" x14ac:dyDescent="0.25">
      <c r="B98" s="998" t="s">
        <v>862</v>
      </c>
      <c r="C98" s="1002" t="s">
        <v>2509</v>
      </c>
      <c r="D98" s="310">
        <v>678</v>
      </c>
      <c r="E98" s="310">
        <v>6931</v>
      </c>
      <c r="F98" s="323"/>
      <c r="G98" s="328"/>
      <c r="H98" s="325"/>
    </row>
    <row r="99" spans="2:8" s="306" customFormat="1" ht="36" x14ac:dyDescent="0.25">
      <c r="B99" s="998" t="s">
        <v>865</v>
      </c>
      <c r="C99" s="1004" t="s">
        <v>2510</v>
      </c>
      <c r="D99" s="1044"/>
      <c r="E99" s="1044"/>
      <c r="F99" s="307"/>
      <c r="G99" s="308"/>
      <c r="H99" s="321"/>
    </row>
    <row r="100" spans="2:8" s="326" customFormat="1" ht="36.75" thickBot="1" x14ac:dyDescent="0.3">
      <c r="B100" s="1003" t="s">
        <v>871</v>
      </c>
      <c r="C100" s="1005" t="s">
        <v>2511</v>
      </c>
      <c r="D100" s="310">
        <f>D96+D97+D99</f>
        <v>678.12000000041007</v>
      </c>
      <c r="E100" s="310">
        <f>E96+E97+E99</f>
        <v>6930.7200000002049</v>
      </c>
      <c r="F100" s="323"/>
      <c r="G100" s="329"/>
      <c r="H100" s="325"/>
    </row>
    <row r="101" spans="2:8" s="306" customFormat="1" ht="21.75" customHeight="1" x14ac:dyDescent="0.25">
      <c r="B101" s="307"/>
      <c r="C101" s="330"/>
      <c r="D101" s="331"/>
      <c r="E101" s="332"/>
      <c r="F101" s="307"/>
      <c r="G101" s="333"/>
      <c r="H101" s="321"/>
    </row>
    <row r="102" spans="2:8" s="306" customFormat="1" ht="14.1" customHeight="1" x14ac:dyDescent="0.25">
      <c r="B102" s="307"/>
      <c r="C102" s="307"/>
      <c r="D102" s="331"/>
      <c r="E102" s="332"/>
      <c r="F102" s="307"/>
      <c r="G102" s="333"/>
      <c r="H102" s="321"/>
    </row>
    <row r="103" spans="2:8" s="306" customFormat="1" ht="14.1" customHeight="1" x14ac:dyDescent="0.25">
      <c r="B103" s="333"/>
      <c r="C103" s="334"/>
      <c r="D103" s="335"/>
      <c r="E103" s="336"/>
      <c r="F103" s="307"/>
      <c r="G103" s="333"/>
      <c r="H103" s="321"/>
    </row>
    <row r="104" spans="2:8" s="306" customFormat="1" ht="14.1" customHeight="1" x14ac:dyDescent="0.25">
      <c r="B104" s="333"/>
      <c r="C104" s="334"/>
      <c r="D104" s="335"/>
      <c r="E104" s="336"/>
      <c r="F104" s="307"/>
      <c r="G104" s="333"/>
      <c r="H104" s="321"/>
    </row>
    <row r="105" spans="2:8" s="306" customFormat="1" ht="14.1" customHeight="1" x14ac:dyDescent="0.25">
      <c r="B105" s="333"/>
      <c r="C105" s="334"/>
      <c r="D105" s="335"/>
      <c r="E105" s="336"/>
      <c r="F105" s="307"/>
      <c r="G105" s="333"/>
      <c r="H105" s="321"/>
    </row>
    <row r="106" spans="2:8" s="306" customFormat="1" ht="20.25" customHeight="1" x14ac:dyDescent="0.25">
      <c r="B106" s="333"/>
      <c r="C106" s="337" t="s">
        <v>1055</v>
      </c>
      <c r="D106" s="338">
        <f>D98-D100</f>
        <v>-0.12000000041007297</v>
      </c>
      <c r="E106" s="338">
        <f>E98-E100</f>
        <v>0.27999999979510903</v>
      </c>
      <c r="F106" s="307"/>
      <c r="G106" s="333"/>
      <c r="H106" s="321"/>
    </row>
    <row r="107" spans="2:8" s="306" customFormat="1" ht="14.1" customHeight="1" x14ac:dyDescent="0.25">
      <c r="B107" s="333"/>
      <c r="C107" s="334"/>
      <c r="D107" s="335"/>
      <c r="E107" s="336"/>
      <c r="F107" s="307"/>
      <c r="G107" s="333"/>
      <c r="H107" s="321"/>
    </row>
    <row r="108" spans="2:8" s="306" customFormat="1" ht="14.1" customHeight="1" x14ac:dyDescent="0.25">
      <c r="B108" s="333"/>
      <c r="C108" s="334"/>
      <c r="D108" s="335"/>
      <c r="E108" s="336"/>
      <c r="F108" s="307"/>
      <c r="G108" s="333"/>
      <c r="H108" s="321"/>
    </row>
    <row r="109" spans="2:8" s="306" customFormat="1" ht="14.1" customHeight="1" x14ac:dyDescent="0.25">
      <c r="B109" s="333"/>
      <c r="C109" s="334"/>
      <c r="D109" s="335"/>
      <c r="E109" s="336"/>
      <c r="F109" s="307"/>
      <c r="G109" s="333"/>
      <c r="H109" s="321"/>
    </row>
    <row r="110" spans="2:8" s="306" customFormat="1" ht="14.1" customHeight="1" x14ac:dyDescent="0.25">
      <c r="B110" s="333"/>
      <c r="C110" s="334"/>
      <c r="D110" s="335"/>
      <c r="E110" s="336"/>
      <c r="F110" s="307"/>
      <c r="G110" s="333"/>
      <c r="H110" s="321"/>
    </row>
    <row r="111" spans="2:8" s="306" customFormat="1" ht="14.1" customHeight="1" x14ac:dyDescent="0.25">
      <c r="B111" s="333"/>
      <c r="C111" s="334"/>
      <c r="D111" s="335"/>
      <c r="E111" s="336"/>
      <c r="F111" s="307"/>
      <c r="G111" s="333"/>
      <c r="H111" s="321"/>
    </row>
    <row r="112" spans="2:8" s="306" customFormat="1" ht="14.1" customHeight="1" x14ac:dyDescent="0.25">
      <c r="B112" s="333"/>
      <c r="C112" s="334"/>
      <c r="D112" s="335"/>
      <c r="E112" s="336"/>
      <c r="F112" s="307"/>
      <c r="G112" s="333"/>
      <c r="H112" s="321"/>
    </row>
    <row r="113" spans="2:8" s="306" customFormat="1" ht="14.1" customHeight="1" x14ac:dyDescent="0.25">
      <c r="B113" s="333"/>
      <c r="C113" s="334"/>
      <c r="D113" s="335"/>
      <c r="E113" s="336"/>
      <c r="F113" s="307"/>
      <c r="G113" s="333"/>
      <c r="H113" s="321"/>
    </row>
    <row r="114" spans="2:8" s="306" customFormat="1" ht="14.1" customHeight="1" x14ac:dyDescent="0.25">
      <c r="B114" s="333"/>
      <c r="C114" s="334"/>
      <c r="D114" s="335"/>
      <c r="E114" s="336"/>
      <c r="F114" s="307"/>
      <c r="G114" s="333"/>
      <c r="H114" s="321"/>
    </row>
    <row r="115" spans="2:8" s="306" customFormat="1" ht="14.1" customHeight="1" x14ac:dyDescent="0.25">
      <c r="B115" s="333"/>
      <c r="C115" s="334"/>
      <c r="D115" s="335"/>
      <c r="E115" s="336"/>
      <c r="F115" s="307"/>
      <c r="G115" s="333"/>
      <c r="H115" s="321"/>
    </row>
    <row r="116" spans="2:8" s="306" customFormat="1" ht="14.1" customHeight="1" x14ac:dyDescent="0.25">
      <c r="B116" s="333"/>
      <c r="C116" s="334"/>
      <c r="D116" s="335"/>
      <c r="E116" s="336"/>
      <c r="F116" s="307"/>
      <c r="G116" s="333"/>
      <c r="H116" s="321"/>
    </row>
    <row r="117" spans="2:8" s="306" customFormat="1" ht="14.1" customHeight="1" x14ac:dyDescent="0.25">
      <c r="B117" s="333"/>
      <c r="C117" s="334"/>
      <c r="D117" s="335"/>
      <c r="E117" s="336"/>
      <c r="F117" s="307"/>
      <c r="G117" s="333"/>
      <c r="H117" s="321"/>
    </row>
    <row r="118" spans="2:8" s="306" customFormat="1" ht="14.1" customHeight="1" x14ac:dyDescent="0.25">
      <c r="B118" s="333"/>
      <c r="C118" s="334"/>
      <c r="D118" s="335"/>
      <c r="E118" s="336"/>
      <c r="F118" s="307"/>
      <c r="G118" s="333"/>
      <c r="H118" s="321"/>
    </row>
    <row r="119" spans="2:8" s="306" customFormat="1" ht="14.1" customHeight="1" x14ac:dyDescent="0.25">
      <c r="B119" s="333"/>
      <c r="C119" s="334"/>
      <c r="D119" s="335"/>
      <c r="E119" s="336"/>
      <c r="F119" s="307"/>
      <c r="G119" s="333"/>
      <c r="H119" s="321"/>
    </row>
    <row r="120" spans="2:8" s="306" customFormat="1" ht="14.1" customHeight="1" x14ac:dyDescent="0.25">
      <c r="B120" s="333"/>
      <c r="C120" s="334"/>
      <c r="D120" s="335"/>
      <c r="E120" s="336"/>
      <c r="F120" s="307"/>
      <c r="G120" s="333"/>
      <c r="H120" s="321"/>
    </row>
    <row r="121" spans="2:8" s="306" customFormat="1" ht="14.1" customHeight="1" x14ac:dyDescent="0.25">
      <c r="B121" s="333"/>
      <c r="C121" s="334"/>
      <c r="D121" s="335"/>
      <c r="E121" s="336"/>
      <c r="F121" s="307"/>
      <c r="G121" s="333"/>
      <c r="H121" s="321"/>
    </row>
    <row r="122" spans="2:8" s="306" customFormat="1" ht="14.1" customHeight="1" x14ac:dyDescent="0.25">
      <c r="B122" s="333"/>
      <c r="C122" s="334"/>
      <c r="D122" s="335"/>
      <c r="E122" s="336"/>
      <c r="F122" s="307"/>
      <c r="G122" s="333"/>
      <c r="H122" s="321"/>
    </row>
    <row r="123" spans="2:8" s="306" customFormat="1" ht="14.1" customHeight="1" x14ac:dyDescent="0.25">
      <c r="B123" s="2195"/>
      <c r="C123" s="2195"/>
      <c r="D123" s="2195"/>
      <c r="E123" s="2195"/>
      <c r="F123" s="307"/>
      <c r="G123" s="333"/>
      <c r="H123" s="321"/>
    </row>
    <row r="124" spans="2:8" x14ac:dyDescent="0.25">
      <c r="B124" s="339"/>
      <c r="C124" s="340"/>
      <c r="D124" s="336"/>
      <c r="E124" s="336"/>
      <c r="F124" s="341"/>
      <c r="G124" s="339"/>
      <c r="H124" s="321"/>
    </row>
    <row r="125" spans="2:8" x14ac:dyDescent="0.25">
      <c r="B125" s="339"/>
      <c r="C125" s="340"/>
      <c r="D125" s="336"/>
      <c r="E125" s="336"/>
      <c r="F125" s="341"/>
      <c r="G125" s="339"/>
      <c r="H125" s="321"/>
    </row>
    <row r="126" spans="2:8" x14ac:dyDescent="0.25">
      <c r="B126" s="339"/>
      <c r="C126" s="340"/>
      <c r="D126" s="336"/>
      <c r="E126" s="336"/>
      <c r="F126" s="341"/>
      <c r="G126" s="339"/>
      <c r="H126" s="321"/>
    </row>
    <row r="127" spans="2:8" x14ac:dyDescent="0.25">
      <c r="B127" s="339"/>
      <c r="C127" s="340"/>
      <c r="D127" s="336"/>
      <c r="E127" s="336"/>
      <c r="F127" s="341"/>
      <c r="G127" s="339"/>
      <c r="H127" s="321"/>
    </row>
    <row r="128" spans="2:8" x14ac:dyDescent="0.25">
      <c r="B128" s="339"/>
      <c r="C128" s="340"/>
      <c r="D128" s="336"/>
      <c r="E128" s="336"/>
      <c r="F128" s="341"/>
      <c r="G128" s="339"/>
      <c r="H128" s="321"/>
    </row>
    <row r="129" spans="2:8" x14ac:dyDescent="0.25">
      <c r="B129" s="339"/>
      <c r="C129" s="340"/>
      <c r="D129" s="336"/>
      <c r="E129" s="336"/>
      <c r="F129" s="341"/>
      <c r="G129" s="339"/>
      <c r="H129" s="321"/>
    </row>
    <row r="130" spans="2:8" x14ac:dyDescent="0.25">
      <c r="B130" s="339"/>
      <c r="C130" s="340"/>
      <c r="D130" s="336"/>
      <c r="E130" s="336"/>
      <c r="F130" s="341"/>
      <c r="G130" s="339"/>
      <c r="H130" s="321"/>
    </row>
    <row r="131" spans="2:8" x14ac:dyDescent="0.25">
      <c r="B131" s="339"/>
      <c r="C131" s="340"/>
      <c r="D131" s="336"/>
      <c r="E131" s="336"/>
      <c r="F131" s="341"/>
      <c r="G131" s="339"/>
      <c r="H131" s="321"/>
    </row>
    <row r="132" spans="2:8" x14ac:dyDescent="0.25">
      <c r="B132" s="339"/>
      <c r="C132" s="340"/>
      <c r="D132" s="336"/>
      <c r="E132" s="336"/>
      <c r="F132" s="341"/>
      <c r="G132" s="339"/>
      <c r="H132" s="321"/>
    </row>
    <row r="133" spans="2:8" x14ac:dyDescent="0.25">
      <c r="B133" s="339"/>
      <c r="C133" s="340"/>
      <c r="D133" s="336"/>
      <c r="E133" s="336"/>
      <c r="F133" s="339"/>
      <c r="G133" s="339"/>
      <c r="H133" s="321"/>
    </row>
    <row r="134" spans="2:8" x14ac:dyDescent="0.25">
      <c r="B134" s="339"/>
      <c r="C134" s="340"/>
      <c r="D134" s="336"/>
      <c r="E134" s="336"/>
      <c r="F134" s="339"/>
      <c r="G134" s="339"/>
      <c r="H134" s="321"/>
    </row>
    <row r="135" spans="2:8" x14ac:dyDescent="0.25">
      <c r="B135" s="339"/>
      <c r="C135" s="340"/>
      <c r="D135" s="336"/>
      <c r="E135" s="336"/>
      <c r="F135" s="339"/>
      <c r="G135" s="339"/>
      <c r="H135" s="321"/>
    </row>
    <row r="136" spans="2:8" x14ac:dyDescent="0.25">
      <c r="B136" s="339"/>
      <c r="C136" s="340"/>
      <c r="D136" s="336"/>
      <c r="E136" s="336"/>
      <c r="F136" s="339"/>
      <c r="G136" s="339"/>
      <c r="H136" s="321"/>
    </row>
    <row r="137" spans="2:8" x14ac:dyDescent="0.25">
      <c r="B137" s="339"/>
      <c r="C137" s="340"/>
      <c r="D137" s="336"/>
      <c r="E137" s="336"/>
      <c r="F137" s="339"/>
      <c r="G137" s="339"/>
      <c r="H137" s="321"/>
    </row>
    <row r="138" spans="2:8" x14ac:dyDescent="0.25">
      <c r="B138" s="339"/>
      <c r="C138" s="340"/>
      <c r="D138" s="336"/>
      <c r="E138" s="336"/>
      <c r="F138" s="339"/>
      <c r="G138" s="339"/>
      <c r="H138" s="321"/>
    </row>
    <row r="139" spans="2:8" x14ac:dyDescent="0.25">
      <c r="B139" s="339"/>
      <c r="C139" s="340"/>
      <c r="D139" s="336"/>
      <c r="E139" s="336"/>
      <c r="F139" s="339"/>
      <c r="G139" s="339"/>
      <c r="H139" s="321"/>
    </row>
    <row r="140" spans="2:8" x14ac:dyDescent="0.25">
      <c r="B140" s="339"/>
      <c r="C140" s="340"/>
      <c r="D140" s="336"/>
      <c r="E140" s="336"/>
      <c r="F140" s="339"/>
      <c r="G140" s="339"/>
      <c r="H140" s="321"/>
    </row>
    <row r="141" spans="2:8" x14ac:dyDescent="0.25">
      <c r="B141" s="339"/>
      <c r="C141" s="340"/>
      <c r="D141" s="336"/>
      <c r="E141" s="336"/>
      <c r="F141" s="339"/>
      <c r="G141" s="339"/>
      <c r="H141" s="321"/>
    </row>
    <row r="142" spans="2:8" x14ac:dyDescent="0.25">
      <c r="B142" s="339"/>
      <c r="C142" s="340"/>
      <c r="D142" s="336"/>
      <c r="E142" s="336"/>
      <c r="F142" s="339"/>
      <c r="G142" s="339"/>
      <c r="H142" s="321"/>
    </row>
    <row r="143" spans="2:8" x14ac:dyDescent="0.25">
      <c r="B143" s="339"/>
      <c r="C143" s="340"/>
      <c r="D143" s="336"/>
      <c r="E143" s="336"/>
      <c r="F143" s="339"/>
      <c r="G143" s="339"/>
      <c r="H143" s="321"/>
    </row>
    <row r="144" spans="2:8" x14ac:dyDescent="0.25">
      <c r="B144" s="339"/>
      <c r="C144" s="340"/>
      <c r="D144" s="336"/>
      <c r="E144" s="336"/>
      <c r="F144" s="339"/>
      <c r="G144" s="339"/>
      <c r="H144" s="321"/>
    </row>
    <row r="145" spans="2:8" x14ac:dyDescent="0.25">
      <c r="B145" s="339"/>
      <c r="C145" s="340"/>
      <c r="D145" s="336"/>
      <c r="E145" s="336"/>
      <c r="F145" s="339"/>
      <c r="G145" s="339"/>
      <c r="H145" s="321"/>
    </row>
    <row r="146" spans="2:8" x14ac:dyDescent="0.25">
      <c r="B146" s="339"/>
      <c r="C146" s="340"/>
      <c r="D146" s="336"/>
      <c r="E146" s="336"/>
      <c r="F146" s="339"/>
      <c r="G146" s="339"/>
      <c r="H146" s="321"/>
    </row>
    <row r="147" spans="2:8" x14ac:dyDescent="0.25">
      <c r="B147" s="339"/>
      <c r="C147" s="340"/>
      <c r="D147" s="336"/>
      <c r="E147" s="336"/>
      <c r="F147" s="339"/>
      <c r="G147" s="339"/>
      <c r="H147" s="321"/>
    </row>
    <row r="148" spans="2:8" x14ac:dyDescent="0.25">
      <c r="B148" s="339"/>
      <c r="C148" s="340"/>
      <c r="D148" s="336"/>
      <c r="E148" s="336"/>
      <c r="F148" s="339"/>
      <c r="G148" s="339"/>
      <c r="H148" s="321"/>
    </row>
    <row r="149" spans="2:8" x14ac:dyDescent="0.25">
      <c r="B149" s="339"/>
      <c r="C149" s="340"/>
      <c r="D149" s="336"/>
      <c r="E149" s="336"/>
      <c r="F149" s="339"/>
      <c r="G149" s="339"/>
      <c r="H149" s="321"/>
    </row>
    <row r="150" spans="2:8" x14ac:dyDescent="0.25">
      <c r="B150" s="339"/>
      <c r="C150" s="340"/>
      <c r="D150" s="336"/>
      <c r="E150" s="336"/>
      <c r="F150" s="339"/>
      <c r="G150" s="339"/>
      <c r="H150" s="321"/>
    </row>
    <row r="151" spans="2:8" x14ac:dyDescent="0.25">
      <c r="B151" s="339"/>
      <c r="C151" s="340"/>
      <c r="D151" s="336"/>
      <c r="E151" s="336"/>
      <c r="F151" s="339"/>
      <c r="G151" s="339"/>
      <c r="H151" s="321"/>
    </row>
    <row r="152" spans="2:8" x14ac:dyDescent="0.25">
      <c r="B152" s="339"/>
      <c r="C152" s="340"/>
      <c r="D152" s="336"/>
      <c r="E152" s="336"/>
      <c r="F152" s="339"/>
      <c r="G152" s="339"/>
      <c r="H152" s="321"/>
    </row>
    <row r="153" spans="2:8" x14ac:dyDescent="0.25">
      <c r="B153" s="339"/>
      <c r="C153" s="340"/>
      <c r="D153" s="336"/>
      <c r="E153" s="336"/>
      <c r="F153" s="339"/>
      <c r="G153" s="339"/>
      <c r="H153" s="321"/>
    </row>
    <row r="154" spans="2:8" x14ac:dyDescent="0.25">
      <c r="B154" s="339"/>
      <c r="C154" s="340"/>
      <c r="D154" s="336"/>
      <c r="E154" s="336"/>
      <c r="F154" s="339"/>
      <c r="G154" s="339"/>
      <c r="H154" s="321"/>
    </row>
    <row r="155" spans="2:8" x14ac:dyDescent="0.25">
      <c r="B155" s="339"/>
      <c r="C155" s="340"/>
      <c r="D155" s="336"/>
      <c r="E155" s="336"/>
      <c r="F155" s="339"/>
      <c r="G155" s="339"/>
      <c r="H155" s="321"/>
    </row>
    <row r="156" spans="2:8" x14ac:dyDescent="0.25">
      <c r="B156" s="339"/>
      <c r="C156" s="340"/>
      <c r="D156" s="336"/>
      <c r="E156" s="336"/>
      <c r="F156" s="339"/>
      <c r="G156" s="339"/>
      <c r="H156" s="321"/>
    </row>
    <row r="157" spans="2:8" x14ac:dyDescent="0.25">
      <c r="B157" s="339"/>
      <c r="C157" s="340"/>
      <c r="D157" s="336"/>
      <c r="E157" s="336"/>
      <c r="F157" s="339"/>
      <c r="G157" s="339"/>
      <c r="H157" s="321"/>
    </row>
    <row r="158" spans="2:8" x14ac:dyDescent="0.25">
      <c r="B158" s="339"/>
      <c r="C158" s="340"/>
      <c r="D158" s="336"/>
      <c r="E158" s="336"/>
      <c r="F158" s="339"/>
      <c r="G158" s="339"/>
      <c r="H158" s="321"/>
    </row>
    <row r="159" spans="2:8" x14ac:dyDescent="0.25">
      <c r="B159" s="339"/>
      <c r="C159" s="340"/>
      <c r="D159" s="336"/>
      <c r="E159" s="336"/>
      <c r="F159" s="339"/>
      <c r="G159" s="339"/>
      <c r="H159" s="321"/>
    </row>
    <row r="160" spans="2:8" x14ac:dyDescent="0.25">
      <c r="B160" s="339"/>
      <c r="C160" s="340"/>
      <c r="D160" s="336"/>
      <c r="E160" s="336"/>
      <c r="F160" s="339"/>
      <c r="G160" s="339"/>
      <c r="H160" s="321"/>
    </row>
    <row r="161" spans="2:8" x14ac:dyDescent="0.25">
      <c r="B161" s="339"/>
      <c r="C161" s="340"/>
      <c r="D161" s="336"/>
      <c r="E161" s="336"/>
      <c r="F161" s="339"/>
      <c r="G161" s="339"/>
      <c r="H161" s="321"/>
    </row>
    <row r="162" spans="2:8" x14ac:dyDescent="0.25">
      <c r="B162" s="339"/>
      <c r="C162" s="340"/>
      <c r="D162" s="336"/>
      <c r="E162" s="336"/>
      <c r="F162" s="339"/>
      <c r="G162" s="339"/>
      <c r="H162" s="321"/>
    </row>
    <row r="163" spans="2:8" x14ac:dyDescent="0.25">
      <c r="B163" s="339"/>
      <c r="C163" s="340"/>
      <c r="D163" s="336"/>
      <c r="E163" s="336"/>
      <c r="F163" s="339"/>
      <c r="G163" s="339"/>
      <c r="H163" s="321"/>
    </row>
    <row r="164" spans="2:8" x14ac:dyDescent="0.25">
      <c r="B164" s="339"/>
      <c r="C164" s="340"/>
      <c r="D164" s="336"/>
      <c r="E164" s="336"/>
      <c r="F164" s="339"/>
      <c r="G164" s="339"/>
      <c r="H164" s="321"/>
    </row>
    <row r="165" spans="2:8" x14ac:dyDescent="0.25">
      <c r="B165" s="339"/>
      <c r="C165" s="340"/>
      <c r="D165" s="336"/>
      <c r="E165" s="336"/>
      <c r="F165" s="339"/>
      <c r="G165" s="339"/>
      <c r="H165" s="321"/>
    </row>
    <row r="166" spans="2:8" x14ac:dyDescent="0.25">
      <c r="B166" s="339"/>
      <c r="C166" s="340"/>
      <c r="D166" s="336"/>
      <c r="E166" s="336"/>
      <c r="F166" s="339"/>
      <c r="G166" s="339"/>
      <c r="H166" s="321"/>
    </row>
    <row r="167" spans="2:8" x14ac:dyDescent="0.25">
      <c r="B167" s="339"/>
      <c r="C167" s="340"/>
      <c r="D167" s="336"/>
      <c r="E167" s="336"/>
      <c r="F167" s="339"/>
      <c r="G167" s="339"/>
      <c r="H167" s="321"/>
    </row>
    <row r="168" spans="2:8" x14ac:dyDescent="0.25">
      <c r="B168" s="339"/>
      <c r="C168" s="340"/>
      <c r="D168" s="336"/>
      <c r="E168" s="336"/>
      <c r="F168" s="339"/>
      <c r="G168" s="339"/>
      <c r="H168" s="321"/>
    </row>
    <row r="169" spans="2:8" x14ac:dyDescent="0.25">
      <c r="B169" s="339"/>
      <c r="C169" s="340"/>
      <c r="D169" s="336"/>
      <c r="E169" s="336"/>
      <c r="F169" s="339"/>
      <c r="G169" s="339"/>
      <c r="H169" s="321"/>
    </row>
    <row r="170" spans="2:8" x14ac:dyDescent="0.25">
      <c r="B170" s="339"/>
      <c r="C170" s="340"/>
      <c r="D170" s="336"/>
      <c r="E170" s="336"/>
      <c r="F170" s="339"/>
      <c r="G170" s="339"/>
      <c r="H170" s="321"/>
    </row>
    <row r="171" spans="2:8" x14ac:dyDescent="0.25">
      <c r="B171" s="339"/>
      <c r="C171" s="340"/>
      <c r="D171" s="336"/>
      <c r="E171" s="336"/>
      <c r="F171" s="339"/>
      <c r="G171" s="339"/>
      <c r="H171" s="321"/>
    </row>
    <row r="172" spans="2:8" x14ac:dyDescent="0.25">
      <c r="B172" s="339"/>
      <c r="C172" s="340"/>
      <c r="D172" s="336"/>
      <c r="E172" s="336"/>
      <c r="F172" s="339"/>
      <c r="G172" s="339"/>
      <c r="H172" s="321"/>
    </row>
    <row r="173" spans="2:8" x14ac:dyDescent="0.25">
      <c r="B173" s="339"/>
      <c r="C173" s="340"/>
      <c r="D173" s="336"/>
      <c r="E173" s="336"/>
      <c r="F173" s="339"/>
      <c r="G173" s="339"/>
      <c r="H173" s="321"/>
    </row>
    <row r="174" spans="2:8" x14ac:dyDescent="0.25">
      <c r="B174" s="339"/>
      <c r="C174" s="340"/>
      <c r="D174" s="336"/>
      <c r="E174" s="336"/>
      <c r="F174" s="339"/>
      <c r="G174" s="339"/>
      <c r="H174" s="321"/>
    </row>
    <row r="175" spans="2:8" x14ac:dyDescent="0.25">
      <c r="B175" s="339"/>
      <c r="C175" s="340"/>
      <c r="D175" s="336"/>
      <c r="E175" s="336"/>
      <c r="F175" s="339"/>
      <c r="G175" s="339"/>
      <c r="H175" s="321"/>
    </row>
    <row r="176" spans="2:8" x14ac:dyDescent="0.25">
      <c r="B176" s="339"/>
      <c r="C176" s="340"/>
      <c r="D176" s="336"/>
      <c r="E176" s="336"/>
      <c r="F176" s="339"/>
      <c r="G176" s="339"/>
      <c r="H176" s="321"/>
    </row>
    <row r="177" spans="2:8" x14ac:dyDescent="0.25">
      <c r="B177" s="339"/>
      <c r="C177" s="340"/>
      <c r="D177" s="336"/>
      <c r="E177" s="336"/>
      <c r="F177" s="339"/>
      <c r="G177" s="339"/>
      <c r="H177" s="321"/>
    </row>
    <row r="178" spans="2:8" x14ac:dyDescent="0.25">
      <c r="B178" s="339"/>
      <c r="C178" s="340"/>
      <c r="D178" s="336"/>
      <c r="E178" s="336"/>
      <c r="F178" s="339"/>
      <c r="G178" s="339"/>
      <c r="H178" s="321"/>
    </row>
    <row r="179" spans="2:8" x14ac:dyDescent="0.25">
      <c r="B179" s="339"/>
      <c r="C179" s="340"/>
      <c r="D179" s="336"/>
      <c r="E179" s="336"/>
      <c r="F179" s="339"/>
      <c r="G179" s="339"/>
      <c r="H179" s="321"/>
    </row>
    <row r="180" spans="2:8" x14ac:dyDescent="0.25">
      <c r="B180" s="339"/>
      <c r="C180" s="340"/>
      <c r="D180" s="336"/>
      <c r="E180" s="336"/>
      <c r="F180" s="339"/>
      <c r="G180" s="339"/>
      <c r="H180" s="321"/>
    </row>
    <row r="181" spans="2:8" x14ac:dyDescent="0.25">
      <c r="B181" s="339"/>
      <c r="C181" s="340"/>
      <c r="D181" s="336"/>
      <c r="E181" s="336"/>
      <c r="F181" s="339"/>
      <c r="G181" s="339"/>
      <c r="H181" s="321"/>
    </row>
    <row r="182" spans="2:8" x14ac:dyDescent="0.25">
      <c r="B182" s="339"/>
      <c r="C182" s="340"/>
      <c r="D182" s="336"/>
      <c r="E182" s="336"/>
      <c r="F182" s="339"/>
      <c r="G182" s="339"/>
      <c r="H182" s="321"/>
    </row>
    <row r="183" spans="2:8" x14ac:dyDescent="0.25">
      <c r="B183" s="339"/>
      <c r="C183" s="340"/>
      <c r="D183" s="336"/>
      <c r="E183" s="336"/>
      <c r="F183" s="339"/>
      <c r="G183" s="339"/>
      <c r="H183" s="321"/>
    </row>
    <row r="184" spans="2:8" x14ac:dyDescent="0.25">
      <c r="B184" s="339"/>
      <c r="C184" s="340"/>
      <c r="D184" s="336"/>
      <c r="E184" s="336"/>
      <c r="F184" s="339"/>
      <c r="G184" s="339"/>
      <c r="H184" s="321"/>
    </row>
    <row r="185" spans="2:8" x14ac:dyDescent="0.25">
      <c r="B185" s="339"/>
      <c r="C185" s="340"/>
      <c r="D185" s="336"/>
      <c r="E185" s="336"/>
      <c r="F185" s="339"/>
      <c r="G185" s="339"/>
      <c r="H185" s="321"/>
    </row>
    <row r="186" spans="2:8" x14ac:dyDescent="0.25">
      <c r="B186" s="339"/>
      <c r="C186" s="340"/>
      <c r="D186" s="336"/>
      <c r="E186" s="336"/>
      <c r="F186" s="339"/>
      <c r="G186" s="339"/>
      <c r="H186" s="321"/>
    </row>
    <row r="187" spans="2:8" x14ac:dyDescent="0.25">
      <c r="B187" s="339"/>
      <c r="C187" s="340"/>
      <c r="D187" s="336"/>
      <c r="E187" s="336"/>
      <c r="F187" s="339"/>
      <c r="G187" s="339"/>
      <c r="H187" s="321"/>
    </row>
    <row r="188" spans="2:8" x14ac:dyDescent="0.25">
      <c r="B188" s="339"/>
      <c r="C188" s="340"/>
      <c r="D188" s="336"/>
      <c r="E188" s="336"/>
      <c r="F188" s="339"/>
      <c r="G188" s="339"/>
      <c r="H188" s="321"/>
    </row>
    <row r="189" spans="2:8" x14ac:dyDescent="0.25">
      <c r="B189" s="339"/>
      <c r="C189" s="340"/>
      <c r="D189" s="336"/>
      <c r="E189" s="336"/>
      <c r="F189" s="339"/>
      <c r="G189" s="339"/>
      <c r="H189" s="321"/>
    </row>
    <row r="190" spans="2:8" x14ac:dyDescent="0.25">
      <c r="B190" s="339"/>
      <c r="C190" s="340"/>
      <c r="D190" s="336"/>
      <c r="E190" s="336"/>
      <c r="F190" s="339"/>
      <c r="G190" s="339"/>
      <c r="H190" s="321"/>
    </row>
    <row r="191" spans="2:8" x14ac:dyDescent="0.25">
      <c r="B191" s="339"/>
      <c r="C191" s="340"/>
      <c r="D191" s="336"/>
      <c r="E191" s="336"/>
      <c r="F191" s="339"/>
      <c r="G191" s="339"/>
      <c r="H191" s="321"/>
    </row>
    <row r="192" spans="2:8" x14ac:dyDescent="0.25">
      <c r="B192" s="339"/>
      <c r="C192" s="340"/>
      <c r="D192" s="336"/>
      <c r="E192" s="336"/>
      <c r="F192" s="339"/>
      <c r="G192" s="339"/>
      <c r="H192" s="321"/>
    </row>
    <row r="193" spans="2:8" x14ac:dyDescent="0.25">
      <c r="B193" s="339"/>
      <c r="C193" s="340"/>
      <c r="D193" s="336"/>
      <c r="E193" s="336"/>
      <c r="F193" s="339"/>
      <c r="G193" s="339"/>
      <c r="H193" s="321"/>
    </row>
    <row r="194" spans="2:8" x14ac:dyDescent="0.25">
      <c r="B194" s="339"/>
      <c r="C194" s="340"/>
      <c r="D194" s="336"/>
      <c r="E194" s="336"/>
      <c r="F194" s="339"/>
      <c r="G194" s="339"/>
      <c r="H194" s="321"/>
    </row>
    <row r="195" spans="2:8" x14ac:dyDescent="0.25">
      <c r="B195" s="339"/>
      <c r="C195" s="340"/>
      <c r="D195" s="336"/>
      <c r="E195" s="336"/>
      <c r="F195" s="339"/>
      <c r="G195" s="339"/>
      <c r="H195" s="321"/>
    </row>
    <row r="196" spans="2:8" x14ac:dyDescent="0.25">
      <c r="B196" s="339"/>
      <c r="C196" s="340"/>
      <c r="D196" s="336"/>
      <c r="E196" s="336"/>
      <c r="F196" s="339"/>
      <c r="G196" s="339"/>
      <c r="H196" s="321"/>
    </row>
    <row r="197" spans="2:8" x14ac:dyDescent="0.25">
      <c r="B197" s="339"/>
      <c r="C197" s="340"/>
      <c r="D197" s="336"/>
      <c r="E197" s="336"/>
      <c r="F197" s="339"/>
      <c r="G197" s="339"/>
      <c r="H197" s="321"/>
    </row>
    <row r="198" spans="2:8" x14ac:dyDescent="0.25">
      <c r="B198" s="339"/>
      <c r="C198" s="340"/>
      <c r="D198" s="336"/>
      <c r="E198" s="336"/>
      <c r="F198" s="339"/>
      <c r="G198" s="339"/>
      <c r="H198" s="321"/>
    </row>
    <row r="199" spans="2:8" x14ac:dyDescent="0.25">
      <c r="B199" s="339"/>
      <c r="C199" s="340"/>
      <c r="D199" s="336"/>
      <c r="E199" s="336"/>
      <c r="F199" s="339"/>
      <c r="G199" s="339"/>
      <c r="H199" s="321"/>
    </row>
    <row r="200" spans="2:8" x14ac:dyDescent="0.25">
      <c r="B200" s="339"/>
      <c r="C200" s="340"/>
      <c r="D200" s="336"/>
      <c r="E200" s="336"/>
      <c r="F200" s="339"/>
      <c r="G200" s="339"/>
      <c r="H200" s="321"/>
    </row>
    <row r="201" spans="2:8" x14ac:dyDescent="0.25">
      <c r="B201" s="339"/>
      <c r="C201" s="340"/>
      <c r="D201" s="336"/>
      <c r="E201" s="336"/>
      <c r="F201" s="339"/>
      <c r="G201" s="339"/>
      <c r="H201" s="321"/>
    </row>
    <row r="202" spans="2:8" x14ac:dyDescent="0.25">
      <c r="B202" s="339"/>
      <c r="C202" s="340"/>
      <c r="D202" s="336"/>
      <c r="E202" s="336"/>
      <c r="F202" s="339"/>
      <c r="G202" s="339"/>
      <c r="H202" s="321"/>
    </row>
    <row r="203" spans="2:8" x14ac:dyDescent="0.25">
      <c r="B203" s="339"/>
      <c r="C203" s="340"/>
      <c r="D203" s="336"/>
      <c r="E203" s="336"/>
      <c r="F203" s="339"/>
      <c r="G203" s="339"/>
      <c r="H203" s="321"/>
    </row>
    <row r="204" spans="2:8" x14ac:dyDescent="0.25">
      <c r="B204" s="339"/>
      <c r="C204" s="340"/>
      <c r="D204" s="336"/>
      <c r="E204" s="336"/>
      <c r="F204" s="339"/>
      <c r="G204" s="339"/>
      <c r="H204" s="321"/>
    </row>
    <row r="205" spans="2:8" x14ac:dyDescent="0.25">
      <c r="B205" s="339"/>
      <c r="C205" s="340"/>
      <c r="D205" s="336"/>
      <c r="E205" s="336"/>
      <c r="F205" s="339"/>
      <c r="G205" s="339"/>
      <c r="H205" s="321"/>
    </row>
    <row r="206" spans="2:8" x14ac:dyDescent="0.25">
      <c r="B206" s="339"/>
      <c r="C206" s="340"/>
      <c r="D206" s="336"/>
      <c r="E206" s="336"/>
      <c r="F206" s="339"/>
      <c r="G206" s="339"/>
      <c r="H206" s="321"/>
    </row>
    <row r="207" spans="2:8" x14ac:dyDescent="0.25">
      <c r="B207" s="339"/>
      <c r="C207" s="340"/>
      <c r="D207" s="336"/>
      <c r="E207" s="336"/>
      <c r="F207" s="339"/>
      <c r="G207" s="339"/>
      <c r="H207" s="321"/>
    </row>
    <row r="208" spans="2:8" x14ac:dyDescent="0.25">
      <c r="B208" s="339"/>
      <c r="C208" s="340"/>
      <c r="D208" s="336"/>
      <c r="E208" s="336"/>
      <c r="F208" s="339"/>
      <c r="G208" s="339"/>
      <c r="H208" s="321"/>
    </row>
  </sheetData>
  <mergeCells count="4">
    <mergeCell ref="B123:E123"/>
    <mergeCell ref="B7:B9"/>
    <mergeCell ref="C7:C9"/>
    <mergeCell ref="D7:E7"/>
  </mergeCells>
  <pageMargins left="0.4" right="0.27559055118110237" top="0.74803149606299213" bottom="0.47244094488188981" header="0.11811023622047245" footer="0.51181102362204722"/>
  <pageSetup paperSize="9" scale="44" fitToHeight="2" orientation="portrait" r:id="rId1"/>
  <headerFooter alignWithMargins="0"/>
  <rowBreaks count="1" manualBreakCount="1">
    <brk id="64" max="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K54"/>
  <sheetViews>
    <sheetView showGridLines="0" view="pageBreakPreview" zoomScaleNormal="100" zoomScaleSheetLayoutView="100" workbookViewId="0">
      <selection activeCell="AH3" sqref="AH3"/>
    </sheetView>
  </sheetViews>
  <sheetFormatPr defaultRowHeight="12.75" x14ac:dyDescent="0.25"/>
  <cols>
    <col min="1" max="37" width="2.5703125" style="1307" customWidth="1"/>
    <col min="38" max="38" width="1.85546875" style="1307" customWidth="1"/>
    <col min="39" max="45" width="2.5703125" style="1307" customWidth="1"/>
    <col min="46" max="46" width="7.7109375" style="1307" customWidth="1"/>
    <col min="47" max="61" width="2.5703125" style="1307" customWidth="1"/>
    <col min="62" max="16384" width="9.140625" style="1307"/>
  </cols>
  <sheetData>
    <row r="1" spans="1:37" s="508" customFormat="1" ht="9.75" x14ac:dyDescent="0.25">
      <c r="C1" s="509" t="s">
        <v>2623</v>
      </c>
    </row>
    <row r="2" spans="1:37" s="405" customFormat="1" ht="21" customHeight="1" x14ac:dyDescent="0.25">
      <c r="C2" s="507" t="s">
        <v>2624</v>
      </c>
      <c r="D2" s="506"/>
      <c r="E2" s="506"/>
      <c r="F2" s="506"/>
      <c r="G2" s="506"/>
      <c r="H2" s="506"/>
      <c r="I2" s="506"/>
      <c r="J2" s="505"/>
      <c r="M2" s="504" t="s">
        <v>3037</v>
      </c>
    </row>
    <row r="3" spans="1:37" ht="13.5" thickBot="1" x14ac:dyDescent="0.3">
      <c r="M3" s="1324" t="s">
        <v>3038</v>
      </c>
      <c r="O3" s="1308"/>
      <c r="P3" s="1308"/>
    </row>
    <row r="4" spans="1:37" ht="28.5" customHeight="1" thickBot="1" x14ac:dyDescent="0.3">
      <c r="M4" s="1309" t="s">
        <v>1450</v>
      </c>
      <c r="N4" s="1310"/>
      <c r="O4" s="1310"/>
      <c r="P4" s="1310"/>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61" t="str">
        <f>+MID('Input data'!$B$14,4,1)</f>
        <v>4</v>
      </c>
    </row>
    <row r="5" spans="1:37" ht="6" customHeight="1" thickBot="1" x14ac:dyDescent="0.3"/>
    <row r="6" spans="1:37" s="495" customFormat="1" ht="14.25" customHeight="1" x14ac:dyDescent="0.25">
      <c r="A6" s="498" t="s">
        <v>2622</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1561</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row r="10" spans="1:37" s="470" customFormat="1" ht="14.25" customHeight="1" x14ac:dyDescent="0.25">
      <c r="A10" s="472" t="s">
        <v>1453</v>
      </c>
      <c r="B10" s="471"/>
      <c r="C10" s="471"/>
      <c r="D10" s="471"/>
      <c r="E10" s="471"/>
      <c r="F10" s="471"/>
      <c r="G10" s="471"/>
      <c r="H10" s="471"/>
      <c r="I10" s="415"/>
      <c r="J10" s="414"/>
      <c r="K10" s="488" t="s">
        <v>1454</v>
      </c>
      <c r="L10" s="471"/>
      <c r="M10" s="489"/>
      <c r="N10" s="489"/>
      <c r="O10" s="489"/>
      <c r="P10" s="471"/>
      <c r="Q10" s="488" t="s">
        <v>2974</v>
      </c>
      <c r="R10" s="471"/>
      <c r="S10" s="415"/>
      <c r="T10" s="471"/>
      <c r="U10" s="471"/>
      <c r="V10" s="487"/>
      <c r="W10" s="1325"/>
      <c r="X10" s="471"/>
      <c r="Y10" s="471"/>
      <c r="Z10" s="471"/>
      <c r="AA10" s="471"/>
      <c r="AB10" s="471"/>
      <c r="AC10" s="471"/>
      <c r="AD10" s="488" t="s">
        <v>1455</v>
      </c>
      <c r="AE10" s="488"/>
      <c r="AF10" s="488"/>
      <c r="AG10" s="488" t="s">
        <v>1456</v>
      </c>
      <c r="AH10" s="471"/>
      <c r="AI10" s="471"/>
      <c r="AJ10" s="471"/>
      <c r="AK10" s="487"/>
    </row>
    <row r="11" spans="1:37" s="470" customFormat="1" ht="19.5" customHeight="1" x14ac:dyDescent="0.2">
      <c r="A11" s="484" t="str">
        <f>LEFT('Input data'!C24,1)</f>
        <v>2</v>
      </c>
      <c r="B11" s="449" t="str">
        <f>MID('Input data'!$C$24,2,1)</f>
        <v>0</v>
      </c>
      <c r="C11" s="449" t="str">
        <f>MID('Input data'!$C$24,3,1)</f>
        <v>2</v>
      </c>
      <c r="D11" s="449" t="str">
        <f>MID('Input data'!$C$24,4,1)</f>
        <v>2</v>
      </c>
      <c r="E11" s="449" t="str">
        <f>MID('Input data'!$C$24,5,1)</f>
        <v>5</v>
      </c>
      <c r="F11" s="449" t="str">
        <f>MID('Input data'!$C$24,6,1)</f>
        <v>8</v>
      </c>
      <c r="G11" s="449" t="str">
        <f>MID('Input data'!$C$24,7,1)</f>
        <v>4</v>
      </c>
      <c r="H11" s="449" t="str">
        <f>MID('Input data'!$C$24,8,1)</f>
        <v>0</v>
      </c>
      <c r="I11" s="449" t="str">
        <f>MID('Input data'!$C$24,9,1)</f>
        <v>8</v>
      </c>
      <c r="J11" s="456" t="str">
        <f>MID('Input data'!$C$24,10,1)</f>
        <v>0</v>
      </c>
      <c r="K11" s="407"/>
      <c r="L11" s="473"/>
      <c r="M11" s="473"/>
      <c r="N11" s="473"/>
      <c r="O11" s="473"/>
      <c r="P11" s="473"/>
      <c r="Q11" s="473"/>
      <c r="R11" s="473"/>
      <c r="S11" s="473"/>
      <c r="T11" s="473"/>
      <c r="U11" s="473"/>
      <c r="V11" s="479"/>
      <c r="W11" s="1326" t="s">
        <v>1457</v>
      </c>
      <c r="X11" s="473"/>
      <c r="Y11" s="473"/>
      <c r="Z11" s="473"/>
      <c r="AA11" s="473"/>
      <c r="AB11" s="478" t="s">
        <v>1458</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thickBot="1" x14ac:dyDescent="0.3">
      <c r="A12" s="411" t="s">
        <v>1459</v>
      </c>
      <c r="B12" s="473"/>
      <c r="C12" s="473"/>
      <c r="D12" s="473"/>
      <c r="E12" s="473"/>
      <c r="F12" s="473"/>
      <c r="G12" s="473"/>
      <c r="H12" s="407"/>
      <c r="I12" s="407"/>
      <c r="J12" s="406"/>
      <c r="K12" s="407"/>
      <c r="L12" s="486" t="str">
        <f>IF('Input data'!D7="x","x"," ")</f>
        <v>x</v>
      </c>
      <c r="M12" s="478" t="s">
        <v>1460</v>
      </c>
      <c r="N12" s="480"/>
      <c r="O12" s="480"/>
      <c r="P12" s="480"/>
      <c r="Q12" s="480"/>
      <c r="R12" s="486" t="str">
        <f>IF('Input data'!D17="x","x"," ")</f>
        <v xml:space="preserve"> </v>
      </c>
      <c r="S12" s="478" t="s">
        <v>2638</v>
      </c>
      <c r="T12" s="473"/>
      <c r="U12" s="473"/>
      <c r="V12" s="479"/>
      <c r="W12" s="485"/>
      <c r="X12" s="475"/>
      <c r="Y12" s="475"/>
      <c r="Z12" s="475"/>
      <c r="AA12" s="475"/>
      <c r="AB12" s="474" t="s">
        <v>1462</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7" s="470" customFormat="1" ht="19.5" customHeight="1" x14ac:dyDescent="0.2">
      <c r="A13" s="484" t="str">
        <f>LEFT('Input data'!C26,1)</f>
        <v>4</v>
      </c>
      <c r="B13" s="449" t="str">
        <f>MID('Input data'!$C$26,2,1)</f>
        <v>4</v>
      </c>
      <c r="C13" s="449" t="str">
        <f>MID('Input data'!$C$26,3,1)</f>
        <v>0</v>
      </c>
      <c r="D13" s="449" t="str">
        <f>MID('Input data'!$C$26,4,1)</f>
        <v>4</v>
      </c>
      <c r="E13" s="449" t="str">
        <f>MID('Input data'!$C$26,5,1)</f>
        <v>0</v>
      </c>
      <c r="F13" s="449" t="str">
        <f>MID('Input data'!$C$26,6,1)</f>
        <v>1</v>
      </c>
      <c r="G13" s="449" t="str">
        <f>MID('Input data'!$C$26,7,1)</f>
        <v>4</v>
      </c>
      <c r="H13" s="449" t="str">
        <f>MID('Input data'!$C$26,8,1)</f>
        <v>8</v>
      </c>
      <c r="I13" s="407"/>
      <c r="J13" s="406"/>
      <c r="K13" s="407"/>
      <c r="L13" s="482" t="str">
        <f>IF('Input data'!D8="x","x", "")</f>
        <v/>
      </c>
      <c r="M13" s="478" t="s">
        <v>1463</v>
      </c>
      <c r="N13" s="480"/>
      <c r="O13" s="480"/>
      <c r="P13" s="480"/>
      <c r="Q13" s="480"/>
      <c r="R13" s="483" t="str">
        <f>IF('Input data'!D18="x","x"," ")</f>
        <v>x</v>
      </c>
      <c r="S13" s="478" t="s">
        <v>2637</v>
      </c>
      <c r="T13" s="473"/>
      <c r="U13" s="473"/>
      <c r="V13" s="479"/>
      <c r="W13" s="2201" t="s">
        <v>1465</v>
      </c>
      <c r="X13" s="2202"/>
      <c r="Y13" s="2202"/>
      <c r="Z13" s="2202"/>
      <c r="AA13" s="2202"/>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406"/>
      <c r="K14" s="407"/>
      <c r="L14" s="486" t="str">
        <f>IF('Input data'!D9="x","x"," ")</f>
        <v xml:space="preserve"> </v>
      </c>
      <c r="M14" s="478" t="s">
        <v>2975</v>
      </c>
      <c r="N14" s="480"/>
      <c r="O14" s="480"/>
      <c r="P14" s="480"/>
      <c r="Q14" s="480"/>
      <c r="R14" s="481" t="s">
        <v>1466</v>
      </c>
      <c r="S14" s="480"/>
      <c r="T14" s="473"/>
      <c r="U14" s="473"/>
      <c r="V14" s="479"/>
      <c r="W14" s="2203"/>
      <c r="X14" s="2204"/>
      <c r="Y14" s="2204"/>
      <c r="Z14" s="2204"/>
      <c r="AA14" s="2204"/>
      <c r="AB14" s="478" t="s">
        <v>1458</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x14ac:dyDescent="0.25">
      <c r="A15" s="477" t="str">
        <f>LEFT('Input data'!$F$7,1)</f>
        <v>4</v>
      </c>
      <c r="B15" s="402" t="str">
        <f>MID('Input data'!$F$7,2,1)</f>
        <v>5</v>
      </c>
      <c r="C15" s="475" t="s">
        <v>1063</v>
      </c>
      <c r="D15" s="402" t="str">
        <f>MID('Input data'!$F$7,3,1)</f>
        <v>1</v>
      </c>
      <c r="E15" s="402" t="str">
        <f>MID('Input data'!$F$7,4,1)</f>
        <v>1</v>
      </c>
      <c r="F15" s="864" t="s">
        <v>1063</v>
      </c>
      <c r="G15" s="402" t="str">
        <f>MID('Input data'!$F$7,5,1)</f>
        <v>0</v>
      </c>
      <c r="H15" s="402"/>
      <c r="I15" s="402"/>
      <c r="J15" s="401"/>
      <c r="K15" s="402"/>
      <c r="L15" s="1062" t="str">
        <f>IF('Input data'!D10="x","x", "")</f>
        <v/>
      </c>
      <c r="M15" s="474"/>
      <c r="N15" s="1063"/>
      <c r="O15" s="1063"/>
      <c r="P15" s="402"/>
      <c r="Q15" s="402"/>
      <c r="R15" s="402"/>
      <c r="S15" s="402"/>
      <c r="T15" s="475"/>
      <c r="U15" s="475"/>
      <c r="V15" s="476"/>
      <c r="W15" s="2205"/>
      <c r="X15" s="2206"/>
      <c r="Y15" s="2206"/>
      <c r="Z15" s="2206"/>
      <c r="AA15" s="2206"/>
      <c r="AB15" s="474" t="s">
        <v>1462</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3.75" customHeight="1" thickBot="1" x14ac:dyDescent="0.3">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00000000000001" customHeight="1" x14ac:dyDescent="0.25">
      <c r="A17" s="472" t="s">
        <v>2983</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00000000000001" customHeight="1" x14ac:dyDescent="0.2">
      <c r="A18" s="1066"/>
      <c r="B18" s="486" t="str">
        <f>IF('Input data'!D12="x","x"," ")</f>
        <v>x</v>
      </c>
      <c r="C18" s="478" t="s">
        <v>2980</v>
      </c>
      <c r="D18" s="480"/>
      <c r="E18" s="473"/>
      <c r="F18" s="473"/>
      <c r="G18" s="473"/>
      <c r="H18" s="407"/>
      <c r="I18" s="407"/>
      <c r="J18" s="407"/>
      <c r="K18" s="473"/>
      <c r="L18" s="473"/>
      <c r="M18" s="473"/>
      <c r="N18" s="486" t="str">
        <f>IF('Input data'!D13="x","x"," ")</f>
        <v>x</v>
      </c>
      <c r="O18" s="478" t="s">
        <v>2976</v>
      </c>
      <c r="P18" s="407"/>
      <c r="Q18" s="407"/>
      <c r="R18" s="407"/>
      <c r="S18" s="407"/>
      <c r="T18" s="407"/>
      <c r="U18" s="407"/>
      <c r="V18" s="407"/>
      <c r="W18" s="473"/>
      <c r="X18" s="473"/>
      <c r="Y18" s="473"/>
      <c r="Z18" s="486" t="str">
        <f>IF('Input data'!D14="x","x"," ")</f>
        <v>x</v>
      </c>
      <c r="AA18" s="478" t="s">
        <v>2977</v>
      </c>
      <c r="AB18" s="478"/>
      <c r="AC18" s="407"/>
      <c r="AD18" s="407"/>
      <c r="AE18" s="407"/>
      <c r="AF18" s="407"/>
      <c r="AG18" s="407"/>
      <c r="AH18" s="407"/>
      <c r="AI18" s="407"/>
      <c r="AJ18" s="407"/>
      <c r="AK18" s="406"/>
    </row>
    <row r="19" spans="1:37" s="470" customFormat="1" ht="17.100000000000001" customHeight="1" thickBot="1" x14ac:dyDescent="0.25">
      <c r="A19" s="1067"/>
      <c r="B19" s="475"/>
      <c r="C19" s="1068" t="s">
        <v>2978</v>
      </c>
      <c r="D19" s="475"/>
      <c r="E19" s="475"/>
      <c r="F19" s="475"/>
      <c r="G19" s="475"/>
      <c r="H19" s="402"/>
      <c r="I19" s="402"/>
      <c r="J19" s="402"/>
      <c r="K19" s="475"/>
      <c r="L19" s="475"/>
      <c r="M19" s="475"/>
      <c r="N19" s="402"/>
      <c r="O19" s="1068" t="s">
        <v>2978</v>
      </c>
      <c r="P19" s="402"/>
      <c r="Q19" s="402"/>
      <c r="R19" s="402"/>
      <c r="S19" s="402"/>
      <c r="T19" s="402"/>
      <c r="U19" s="402"/>
      <c r="V19" s="402"/>
      <c r="W19" s="475"/>
      <c r="X19" s="475"/>
      <c r="Y19" s="475"/>
      <c r="Z19" s="402"/>
      <c r="AA19" s="1068" t="s">
        <v>2979</v>
      </c>
      <c r="AB19" s="1068"/>
      <c r="AC19" s="402"/>
      <c r="AD19" s="402"/>
      <c r="AE19" s="402"/>
      <c r="AF19" s="402"/>
      <c r="AG19" s="402"/>
      <c r="AH19" s="402"/>
      <c r="AI19" s="402"/>
      <c r="AJ19" s="402"/>
      <c r="AK19" s="401"/>
    </row>
    <row r="20" spans="1:37" s="470" customFormat="1" ht="3.75" customHeight="1" thickBot="1" x14ac:dyDescent="0.3">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6.5" x14ac:dyDescent="0.25">
      <c r="A21" s="472" t="s">
        <v>1467</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x14ac:dyDescent="0.25">
      <c r="A22" s="457" t="str">
        <f>+LEFT('Input data'!$F$3,1)</f>
        <v>M</v>
      </c>
      <c r="B22" s="449" t="str">
        <f>+MID('Input data'!$F$3,2,1)</f>
        <v>o</v>
      </c>
      <c r="C22" s="449" t="str">
        <f>+MID('Input data'!$F$3,3,1)</f>
        <v>t</v>
      </c>
      <c r="D22" s="449" t="str">
        <f>+MID('Input data'!$F$3,4,1)</f>
        <v>o</v>
      </c>
      <c r="E22" s="449" t="str">
        <f>+MID('Input data'!$F$3,5,1)</f>
        <v>r</v>
      </c>
      <c r="F22" s="449" t="str">
        <f>+MID('Input data'!$F$3,6,1)</f>
        <v xml:space="preserve"> </v>
      </c>
      <c r="G22" s="449" t="str">
        <f>+MID('Input data'!$F$3,7,1)</f>
        <v>-</v>
      </c>
      <c r="H22" s="449" t="str">
        <f>+MID('Input data'!$F$3,8,1)</f>
        <v xml:space="preserve"> </v>
      </c>
      <c r="I22" s="449" t="str">
        <f>+MID('Input data'!$F$3,9,1)</f>
        <v>C</v>
      </c>
      <c r="J22" s="449" t="str">
        <f>+MID('Input data'!$F$3,10,1)</f>
        <v>a</v>
      </c>
      <c r="K22" s="449" t="str">
        <f>+MID('Input data'!$F$3,11,1)</f>
        <v>r</v>
      </c>
      <c r="L22" s="449" t="str">
        <f>+MID('Input data'!$F$3,12,1)</f>
        <v xml:space="preserve"> </v>
      </c>
      <c r="M22" s="449" t="str">
        <f>+MID('Input data'!$F$3,13,1)</f>
        <v>H</v>
      </c>
      <c r="N22" s="449" t="str">
        <f>+MID('Input data'!$F$3,14,1)</f>
        <v>u</v>
      </c>
      <c r="O22" s="449" t="str">
        <f>+MID('Input data'!$F$3,15,1)</f>
        <v>m</v>
      </c>
      <c r="P22" s="449" t="str">
        <f>+MID('Input data'!$F$3,16,1)</f>
        <v>e</v>
      </c>
      <c r="Q22" s="449" t="str">
        <f>+MID('Input data'!$F$3,17,1)</f>
        <v>n</v>
      </c>
      <c r="R22" s="449" t="str">
        <f>+MID('Input data'!$F$3,18,1)</f>
        <v>n</v>
      </c>
      <c r="S22" s="449" t="str">
        <f>+MID('Input data'!$F$3,19,1)</f>
        <v>é</v>
      </c>
      <c r="T22" s="449" t="str">
        <f>+MID('Input data'!$F$3,20,1)</f>
        <v>,</v>
      </c>
      <c r="U22" s="449" t="str">
        <f>+MID('Input data'!$F$3,21,1)</f>
        <v xml:space="preserve"> </v>
      </c>
      <c r="V22" s="449" t="str">
        <f>+MID('Input data'!$F$3,22,1)</f>
        <v>s</v>
      </c>
      <c r="W22" s="449" t="str">
        <f>+MID('Input data'!$F$3,23,1)</f>
        <v>p</v>
      </c>
      <c r="X22" s="449" t="str">
        <f>+MID('Input data'!$F$3,24,1)</f>
        <v>o</v>
      </c>
      <c r="Y22" s="449" t="str">
        <f>+MID('Input data'!$F$3,25,1)</f>
        <v>l</v>
      </c>
      <c r="Z22" s="449" t="str">
        <f>+MID('Input data'!$F$3,26,1)</f>
        <v>.</v>
      </c>
      <c r="AA22" s="449" t="str">
        <f>+MID('Input data'!$F$3,27,1)</f>
        <v xml:space="preserve"> </v>
      </c>
      <c r="AB22" s="449" t="str">
        <f>+MID('Input data'!$F$3,28,1)</f>
        <v>s</v>
      </c>
      <c r="AC22" s="449" t="str">
        <f>+MID('Input data'!$F$3,29,1)</f>
        <v xml:space="preserve"> </v>
      </c>
      <c r="AD22" s="449" t="str">
        <f>+MID('Input data'!$F$3,30,1)</f>
        <v>r</v>
      </c>
      <c r="AE22" s="449" t="str">
        <f>+MID('Input data'!$F$3,31,1)</f>
        <v>.</v>
      </c>
      <c r="AF22" s="449" t="str">
        <f>+MID('Input data'!$F$3,32,1)</f>
        <v>o</v>
      </c>
      <c r="AG22" s="449" t="str">
        <f>+MID('Input data'!$F$3,33,1)</f>
        <v>.</v>
      </c>
      <c r="AH22" s="449" t="str">
        <f>+MID('Input data'!$F$3,34,1)</f>
        <v/>
      </c>
      <c r="AI22" s="449" t="str">
        <f>+MID('Input data'!$F$3,35,1)</f>
        <v/>
      </c>
      <c r="AJ22" s="449" t="str">
        <f>+MID('Input data'!$F$3,36,1)</f>
        <v/>
      </c>
      <c r="AK22" s="456" t="str">
        <f>+MID('Input data'!$F$3,37,1)</f>
        <v/>
      </c>
    </row>
    <row r="23" spans="1:37" ht="19.5" customHeight="1" x14ac:dyDescent="0.25">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x14ac:dyDescent="0.25">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x14ac:dyDescent="0.25">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x14ac:dyDescent="0.25">
      <c r="A26" s="462" t="s">
        <v>1468</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x14ac:dyDescent="0.25">
      <c r="A27" s="454" t="s">
        <v>1469</v>
      </c>
      <c r="B27" s="1308"/>
      <c r="C27" s="1308"/>
      <c r="D27" s="1308"/>
      <c r="E27" s="1308"/>
      <c r="F27" s="1308"/>
      <c r="G27" s="1308"/>
      <c r="H27" s="1308"/>
      <c r="I27" s="1308"/>
      <c r="J27" s="1308"/>
      <c r="K27" s="1308"/>
      <c r="L27" s="1308"/>
      <c r="M27" s="1308"/>
      <c r="N27" s="1308"/>
      <c r="O27" s="1308"/>
      <c r="P27" s="1308"/>
      <c r="Q27" s="1308"/>
      <c r="R27" s="1308"/>
      <c r="S27" s="1308"/>
      <c r="T27" s="1308"/>
      <c r="U27" s="1308"/>
      <c r="V27" s="1308"/>
      <c r="W27" s="407"/>
      <c r="X27" s="407"/>
      <c r="Y27" s="407"/>
      <c r="Z27" s="407"/>
      <c r="AA27" s="407"/>
      <c r="AB27" s="1308"/>
      <c r="AC27" s="407"/>
      <c r="AD27" s="410" t="s">
        <v>1470</v>
      </c>
      <c r="AE27" s="407"/>
      <c r="AF27" s="407"/>
      <c r="AG27" s="407"/>
      <c r="AH27" s="407"/>
      <c r="AI27" s="407"/>
      <c r="AJ27" s="407"/>
      <c r="AK27" s="406"/>
    </row>
    <row r="28" spans="1:37" ht="19.5" customHeight="1" x14ac:dyDescent="0.25">
      <c r="A28" s="457" t="str">
        <f>+LEFT('Input data'!$C$28,1)</f>
        <v>M</v>
      </c>
      <c r="B28" s="449" t="str">
        <f>+MID('Input data'!$C$28,2,1)</f>
        <v>i</v>
      </c>
      <c r="C28" s="449" t="str">
        <f>+MID('Input data'!$C$28,3,1)</f>
        <v>e</v>
      </c>
      <c r="D28" s="449" t="str">
        <f>+MID('Input data'!$C$28,4,1)</f>
        <v>r</v>
      </c>
      <c r="E28" s="449" t="str">
        <f>+MID('Input data'!$C$28,5,1)</f>
        <v>o</v>
      </c>
      <c r="F28" s="449" t="str">
        <f>+MID('Input data'!$C$28,6,1)</f>
        <v>v</v>
      </c>
      <c r="G28" s="449" t="str">
        <f>+MID('Input data'!$C$28,7,1)</f>
        <v>á</v>
      </c>
      <c r="H28" s="449" t="str">
        <f>+MID('Input data'!$C$28,8,1)</f>
        <v/>
      </c>
      <c r="I28" s="449" t="str">
        <f>+MID('Input data'!$C$28,9,1)</f>
        <v/>
      </c>
      <c r="J28" s="449" t="str">
        <f>+MID('Input data'!$C$28,10,1)</f>
        <v/>
      </c>
      <c r="K28" s="449" t="str">
        <f>+MID('Input data'!$C$28,11,1)</f>
        <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6</v>
      </c>
      <c r="AE28" s="449" t="str">
        <f>+MID('Input data'!$C$30,2,1)</f>
        <v>1</v>
      </c>
      <c r="AF28" s="449" t="str">
        <f>+MID('Input data'!$C$30,3,1)</f>
        <v>6</v>
      </c>
      <c r="AG28" s="449" t="str">
        <f>+MID('Input data'!$C$30,4,1)</f>
        <v>4</v>
      </c>
      <c r="AH28" s="449" t="str">
        <f>+MID('Input data'!$C$30,5,1)</f>
        <v>/</v>
      </c>
      <c r="AI28" s="449" t="str">
        <f>+MID('Input data'!$C$30,6,1)</f>
        <v>1</v>
      </c>
      <c r="AJ28" s="449" t="str">
        <f>+MID('Input data'!$C$30,7,1)</f>
        <v>0</v>
      </c>
      <c r="AK28" s="456" t="str">
        <f>+MID('Input data'!$C$30,8,1)</f>
        <v>2</v>
      </c>
    </row>
    <row r="29" spans="1:37" x14ac:dyDescent="0.25">
      <c r="A29" s="454" t="s">
        <v>1471</v>
      </c>
      <c r="B29" s="1308"/>
      <c r="C29" s="1308"/>
      <c r="D29" s="1308"/>
      <c r="E29" s="1308"/>
      <c r="F29" s="1308"/>
      <c r="G29" s="453" t="s">
        <v>1472</v>
      </c>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x14ac:dyDescent="0.25">
      <c r="A30" s="457" t="str">
        <f>+LEFT('Input data'!$C$32,1)</f>
        <v>0</v>
      </c>
      <c r="B30" s="449" t="str">
        <f>+MID('Input data'!$C$32,2,1)</f>
        <v>6</v>
      </c>
      <c r="C30" s="449" t="str">
        <f>+MID('Input data'!$C$32,3,1)</f>
        <v>6</v>
      </c>
      <c r="D30" s="449" t="str">
        <f>+MID('Input data'!$C$32,4,1)</f>
        <v>0</v>
      </c>
      <c r="E30" s="449" t="str">
        <f>+MID('Input data'!$C$32,5,1)</f>
        <v>1</v>
      </c>
      <c r="F30" s="449"/>
      <c r="G30" s="449" t="str">
        <f>+LEFT('Input data'!$C$34,1)</f>
        <v>H</v>
      </c>
      <c r="H30" s="449" t="str">
        <f>+MID('Input data'!$C$34,2,1)</f>
        <v>u</v>
      </c>
      <c r="I30" s="449" t="str">
        <f>+MID('Input data'!$C$34,3,1)</f>
        <v>m</v>
      </c>
      <c r="J30" s="449" t="str">
        <f>+MID('Input data'!$C$34,4,1)</f>
        <v>e</v>
      </c>
      <c r="K30" s="449" t="str">
        <f>+MID('Input data'!$C$34,5,1)</f>
        <v>n</v>
      </c>
      <c r="L30" s="449" t="str">
        <f>+MID('Input data'!$C$34,6,1)</f>
        <v>n</v>
      </c>
      <c r="M30" s="449" t="str">
        <f>+MID('Input data'!$C$34,7,1)</f>
        <v>é</v>
      </c>
      <c r="N30" s="449" t="str">
        <f>+MID('Input data'!$C$34,8,1)</f>
        <v/>
      </c>
      <c r="O30" s="449" t="str">
        <f>+MID('Input data'!$C$34,9,1)</f>
        <v/>
      </c>
      <c r="P30" s="449" t="str">
        <f>+MID('Input data'!$C$34,10,1)</f>
        <v/>
      </c>
      <c r="Q30" s="449" t="str">
        <f>+MID('Input data'!$C$34,11,1)</f>
        <v/>
      </c>
      <c r="R30" s="449" t="str">
        <f>+MID('Input data'!$C$34,12,1)</f>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x14ac:dyDescent="0.25">
      <c r="A31" s="454" t="s">
        <v>2981</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x14ac:dyDescent="0.25">
      <c r="A32" s="457" t="str">
        <f>+LEFT('Input data'!$F$22,1)</f>
        <v>O</v>
      </c>
      <c r="B32" s="449" t="str">
        <f>+MID('Input data'!$F$22,2,1)</f>
        <v>k</v>
      </c>
      <c r="C32" s="449" t="str">
        <f>+MID('Input data'!$F$22,3,1)</f>
        <v>r</v>
      </c>
      <c r="D32" s="449" t="str">
        <f>+MID('Input data'!$F$22,4,1)</f>
        <v>e</v>
      </c>
      <c r="E32" s="449" t="str">
        <f>+MID('Input data'!$F$22,5,1)</f>
        <v>s</v>
      </c>
      <c r="F32" s="449" t="str">
        <f>+MID('Input data'!$F$22,6,1)</f>
        <v>n</v>
      </c>
      <c r="G32" s="449" t="str">
        <f>+MID('Input data'!$F$22,7,1)</f>
        <v>ý</v>
      </c>
      <c r="H32" s="449" t="str">
        <f>+MID('Input data'!$F$22,8,1)</f>
        <v xml:space="preserve"> </v>
      </c>
      <c r="I32" s="449" t="str">
        <f>+MID('Input data'!$F$22,9,1)</f>
        <v>s</v>
      </c>
      <c r="J32" s="449" t="str">
        <f>+MID('Input data'!$F$22,10,1)</f>
        <v>ú</v>
      </c>
      <c r="K32" s="449" t="str">
        <f>+MID('Input data'!$F$22,11,1)</f>
        <v>d</v>
      </c>
      <c r="L32" s="449" t="str">
        <f>+MID('Input data'!$F$22,12,1)</f>
        <v xml:space="preserve"> </v>
      </c>
      <c r="M32" s="449" t="str">
        <f>+MID('Input data'!$F$22,13,1)</f>
        <v>P</v>
      </c>
      <c r="N32" s="449" t="str">
        <f>+MID('Input data'!$F$22,14,1)</f>
        <v>r</v>
      </c>
      <c r="O32" s="449" t="str">
        <f>+MID('Input data'!$F$22,15,1)</f>
        <v>e</v>
      </c>
      <c r="P32" s="449" t="str">
        <f>+MID('Input data'!$F$22,16,1)</f>
        <v>š</v>
      </c>
      <c r="Q32" s="449" t="str">
        <f>+MID('Input data'!$F$22,17,1)</f>
        <v>o</v>
      </c>
      <c r="R32" s="449" t="str">
        <f>+MID('Input data'!$F$22,18,1)</f>
        <v>v</v>
      </c>
      <c r="S32" s="449" t="str">
        <f>+MID('Input data'!$F$22,19,1)</f>
        <v>,</v>
      </c>
      <c r="T32" s="449" t="str">
        <f>+MID('Input data'!$F$22,20,1)</f>
        <v xml:space="preserve"> </v>
      </c>
      <c r="U32" s="449" t="str">
        <f>+MID('Input data'!$F$22,21,1)</f>
        <v>O</v>
      </c>
      <c r="V32" s="449" t="str">
        <f>+MID('Input data'!$F$22,22,1)</f>
        <v>d</v>
      </c>
      <c r="W32" s="449" t="str">
        <f>+MID('Input data'!$F$22,23,1)</f>
        <v>d</v>
      </c>
      <c r="X32" s="449" t="str">
        <f>+MID('Input data'!$F$22,24,1)</f>
        <v>i</v>
      </c>
      <c r="Y32" s="449" t="str">
        <f>+MID('Input data'!$F$22,25,1)</f>
        <v>e</v>
      </c>
      <c r="Z32" s="449" t="str">
        <f>+MID('Input data'!$F$22,26,1)</f>
        <v>l</v>
      </c>
      <c r="AA32" s="449" t="str">
        <f>+MID('Input data'!$F$22,27,1)</f>
        <v>:</v>
      </c>
      <c r="AB32" s="449" t="str">
        <f>+MID('Input data'!$F$22,28,1)</f>
        <v xml:space="preserve"> </v>
      </c>
      <c r="AC32" s="449" t="str">
        <f>+MID('Input data'!$F$22,29,1)</f>
        <v>S</v>
      </c>
      <c r="AD32" s="449" t="str">
        <f>+MID('Input data'!$F$22,30,1)</f>
        <v>r</v>
      </c>
      <c r="AE32" s="449" t="str">
        <f>+MID('Input data'!$F$22,31,1)</f>
        <v>o</v>
      </c>
      <c r="AF32" s="449" t="str">
        <f>+MID('Input data'!$F$22,32,1)</f>
        <v xml:space="preserve"> </v>
      </c>
      <c r="AG32" s="449" t="str">
        <f>+MID('Input data'!$F$22,33,1)</f>
        <v xml:space="preserve"> </v>
      </c>
      <c r="AH32" s="449" t="str">
        <f>+MID('Input data'!$F$22,34,1)</f>
        <v xml:space="preserve"> </v>
      </c>
      <c r="AI32" s="449" t="str">
        <f>+MID('Input data'!$F$22,35,1)</f>
        <v xml:space="preserve"> </v>
      </c>
      <c r="AJ32" s="449" t="str">
        <f>+MID('Input data'!$F$22,36,1)</f>
        <v xml:space="preserve"> </v>
      </c>
      <c r="AK32" s="456" t="str">
        <f>+MID('Input data'!$F$22,37,1)</f>
        <v xml:space="preserve"> </v>
      </c>
    </row>
    <row r="33" spans="1:37" s="455" customFormat="1" ht="19.5" customHeight="1" x14ac:dyDescent="0.25">
      <c r="A33" s="457" t="str">
        <f>+MID('Input data'!$F$22,38,1)</f>
        <v>v</v>
      </c>
      <c r="B33" s="449" t="str">
        <f>+MID('Input data'!$F$22,39,1)</f>
        <v>l</v>
      </c>
      <c r="C33" s="449" t="str">
        <f>+MID('Input data'!$F$22,40,1)</f>
        <v>o</v>
      </c>
      <c r="D33" s="449" t="str">
        <f>+MID('Input data'!$F$22,41,1)</f>
        <v>ž</v>
      </c>
      <c r="E33" s="449" t="str">
        <f>+MID('Input data'!$F$22,42,1)</f>
        <v>k</v>
      </c>
      <c r="F33" s="449" t="str">
        <f>+MID('Input data'!$F$22,43,1)</f>
        <v>a</v>
      </c>
      <c r="G33" s="449" t="str">
        <f>+MID('Input data'!$F$22,44,1)</f>
        <v xml:space="preserve"> </v>
      </c>
      <c r="H33" s="449" t="str">
        <f>+MID('Input data'!$F$22,45,1)</f>
        <v>č</v>
      </c>
      <c r="I33" s="449" t="str">
        <f>+MID('Input data'!$F$22,46,1)</f>
        <v>í</v>
      </c>
      <c r="J33" s="449" t="str">
        <f>+MID('Input data'!$F$22,47,1)</f>
        <v>s</v>
      </c>
      <c r="K33" s="449" t="str">
        <f>+MID('Input data'!$F$22,48,1)</f>
        <v>l</v>
      </c>
      <c r="L33" s="449" t="str">
        <f>+MID('Input data'!$F$22,49,1)</f>
        <v>o</v>
      </c>
      <c r="M33" s="449" t="str">
        <f>+MID('Input data'!$F$22,50,1)</f>
        <v xml:space="preserve"> </v>
      </c>
      <c r="N33" s="449" t="str">
        <f>+MID('Input data'!$F$22,51,1)</f>
        <v>2</v>
      </c>
      <c r="O33" s="449" t="str">
        <f>+MID('Input data'!$F$22,52,1)</f>
        <v>0</v>
      </c>
      <c r="P33" s="449" t="str">
        <f>+MID('Input data'!$F$22,53,1)</f>
        <v>4</v>
      </c>
      <c r="Q33" s="449" t="str">
        <f>+MID('Input data'!$F$22,54,1)</f>
        <v>8</v>
      </c>
      <c r="R33" s="449" t="str">
        <f>+MID('Input data'!$F$22,55,1)</f>
        <v>2</v>
      </c>
      <c r="S33" s="449" t="str">
        <f>+MID('Input data'!$F$22,56,1)</f>
        <v>/</v>
      </c>
      <c r="T33" s="449" t="str">
        <f>+MID('Input data'!$F$22,57,1)</f>
        <v>P</v>
      </c>
      <c r="U33" s="449" t="str">
        <f>+MID('Input data'!$F$22,58,1)</f>
        <v/>
      </c>
      <c r="V33" s="449" t="str">
        <f>+MID('Input data'!$F$22,59,1)</f>
        <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x14ac:dyDescent="0.25">
      <c r="A34" s="454" t="s">
        <v>1473</v>
      </c>
      <c r="B34" s="1308"/>
      <c r="C34" s="1308"/>
      <c r="D34" s="1308"/>
      <c r="E34" s="1308"/>
      <c r="F34" s="1308"/>
      <c r="G34" s="453"/>
      <c r="H34" s="453"/>
      <c r="I34" s="453"/>
      <c r="J34" s="453"/>
      <c r="K34" s="453"/>
      <c r="L34" s="453"/>
      <c r="M34" s="453"/>
      <c r="N34" s="1308"/>
      <c r="O34" s="453" t="s">
        <v>1474</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x14ac:dyDescent="0.25">
      <c r="A35" s="452">
        <v>0</v>
      </c>
      <c r="B35" s="449" t="str">
        <f>+LEFT('Input data'!$C$36,1)</f>
        <v>9</v>
      </c>
      <c r="C35" s="449" t="str">
        <f>+MID('Input data'!$C$36,2,1)</f>
        <v>1</v>
      </c>
      <c r="D35" s="449" t="str">
        <f>+MID('Input data'!$C$36,3,1)</f>
        <v>8</v>
      </c>
      <c r="E35" s="449" t="s">
        <v>1092</v>
      </c>
      <c r="F35" s="449" t="str">
        <f>+LEFT('Input data'!$C$38,1)</f>
        <v>4</v>
      </c>
      <c r="G35" s="449" t="str">
        <f>+MID('Input data'!$C$38,2,1)</f>
        <v>2</v>
      </c>
      <c r="H35" s="449" t="str">
        <f>+MID('Input data'!$C$38,3,1)</f>
        <v>4</v>
      </c>
      <c r="I35" s="449" t="str">
        <f>+MID('Input data'!$C$38,4,1)</f>
        <v>3</v>
      </c>
      <c r="J35" s="449" t="str">
        <f>+MID('Input data'!$C$38,5,1)</f>
        <v>1</v>
      </c>
      <c r="K35" s="449" t="str">
        <f>+MID('Input data'!$C$38,6,1)</f>
        <v>8</v>
      </c>
      <c r="L35" s="449" t="str">
        <f>+MID('Input data'!$C$38,7,1)</f>
        <v/>
      </c>
      <c r="M35" s="449" t="str">
        <f>+MID('Input data'!$C$38,8,1)</f>
        <v/>
      </c>
      <c r="N35" s="451"/>
      <c r="O35" s="450">
        <v>0</v>
      </c>
      <c r="P35" s="449" t="str">
        <f>+LEFT('Input data'!$C$36,1)</f>
        <v>9</v>
      </c>
      <c r="Q35" s="449" t="str">
        <f>+MID('Input data'!$C$36,2,1)</f>
        <v>1</v>
      </c>
      <c r="R35" s="449" t="str">
        <f>+MID('Input data'!$C$36,3,1)</f>
        <v>8</v>
      </c>
      <c r="S35" s="449" t="s">
        <v>1092</v>
      </c>
      <c r="T35" s="449" t="str">
        <f>+LEFT('Input data'!$C$40,1)</f>
        <v/>
      </c>
      <c r="U35" s="449" t="str">
        <f>+MID('Input data'!$C$40,2,1)</f>
        <v/>
      </c>
      <c r="V35" s="449" t="str">
        <f>+MID('Input data'!$C$40,3,1)</f>
        <v/>
      </c>
      <c r="W35" s="449" t="str">
        <f>+MID('Input data'!$C$40,4,1)</f>
        <v/>
      </c>
      <c r="X35" s="449" t="str">
        <f>+MID('Input data'!$C$40,5,1)</f>
        <v/>
      </c>
      <c r="Y35" s="449" t="str">
        <f>+MID('Input data'!$C$40,6,1)</f>
        <v/>
      </c>
      <c r="Z35" s="449" t="str">
        <f>+MID('Input data'!$C$40,7,1)</f>
        <v/>
      </c>
      <c r="AA35" s="449" t="str">
        <f>+MID('Input data'!$C$40,8,1)</f>
        <v/>
      </c>
      <c r="AB35" s="449"/>
      <c r="AC35" s="449"/>
      <c r="AD35" s="449"/>
      <c r="AE35" s="407"/>
      <c r="AF35" s="407"/>
      <c r="AG35" s="407" t="s">
        <v>1093</v>
      </c>
      <c r="AH35" s="407"/>
      <c r="AI35" s="407"/>
      <c r="AJ35" s="407"/>
      <c r="AK35" s="406"/>
    </row>
    <row r="36" spans="1:37" s="399" customFormat="1" x14ac:dyDescent="0.25">
      <c r="A36" s="411" t="s">
        <v>1475</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x14ac:dyDescent="0.3">
      <c r="A37" s="448" t="str">
        <f>+LEFT('Input data'!$B$42,1)</f>
        <v>i</v>
      </c>
      <c r="B37" s="447" t="str">
        <f>+MID('Input data'!$B$42,2,1)</f>
        <v>.</v>
      </c>
      <c r="C37" s="447" t="str">
        <f>+MID('Input data'!$B$42,3,1)</f>
        <v>t</v>
      </c>
      <c r="D37" s="447" t="str">
        <f>+MID('Input data'!$B$42,4,1)</f>
        <v>r</v>
      </c>
      <c r="E37" s="447" t="str">
        <f>+MID('Input data'!$B$42,5,1)</f>
        <v>e</v>
      </c>
      <c r="F37" s="447" t="str">
        <f>+MID('Input data'!$B$42,6,1)</f>
        <v>b</v>
      </c>
      <c r="G37" s="447" t="str">
        <f>+MID('Input data'!$B$42,7,1)</f>
        <v>i</v>
      </c>
      <c r="H37" s="447" t="str">
        <f>+MID('Input data'!$B$42,8,1)</f>
        <v>s</v>
      </c>
      <c r="I37" s="447" t="str">
        <f>+MID('Input data'!$B$42,9,1)</f>
        <v>o</v>
      </c>
      <c r="J37" s="447" t="str">
        <f>+MID('Input data'!$B$42,10,1)</f>
        <v>v</v>
      </c>
      <c r="K37" s="447" t="str">
        <f>+MID('Input data'!$B$42,11,1)</f>
        <v>s</v>
      </c>
      <c r="L37" s="447" t="str">
        <f>+MID('Input data'!$B$42,12,1)</f>
        <v>k</v>
      </c>
      <c r="M37" s="447" t="str">
        <f>+MID('Input data'!$B$42,13,1)</f>
        <v>y</v>
      </c>
      <c r="N37" s="447" t="str">
        <f>+MID('Input data'!$B$42,14,1)</f>
        <v>@</v>
      </c>
      <c r="O37" s="447" t="str">
        <f>+MID('Input data'!$B$42,15,1)</f>
        <v>m</v>
      </c>
      <c r="P37" s="447" t="str">
        <f>+MID('Input data'!$B$42,16,1)</f>
        <v>o</v>
      </c>
      <c r="Q37" s="447" t="str">
        <f>+MID('Input data'!$B$42,17,1)</f>
        <v>t</v>
      </c>
      <c r="R37" s="447" t="str">
        <f>+MID('Input data'!$B$42,18,1)</f>
        <v>o</v>
      </c>
      <c r="S37" s="447" t="str">
        <f>+MID('Input data'!$B$42,19,1)</f>
        <v>r</v>
      </c>
      <c r="T37" s="447" t="str">
        <f>+MID('Input data'!$B$42,20,1)</f>
        <v>-</v>
      </c>
      <c r="U37" s="447" t="str">
        <f>+MID('Input data'!$B$42,21,1)</f>
        <v>c</v>
      </c>
      <c r="V37" s="447" t="str">
        <f>+MID('Input data'!$B$42,22,1)</f>
        <v>a</v>
      </c>
      <c r="W37" s="447" t="str">
        <f>+MID('Input data'!$B$42,23,1)</f>
        <v>r</v>
      </c>
      <c r="X37" s="447" t="str">
        <f>+MID('Input data'!$B$42,24,1)</f>
        <v>.</v>
      </c>
      <c r="Y37" s="447" t="str">
        <f>+MID('Input data'!$B$42,25,1)</f>
        <v>s</v>
      </c>
      <c r="Z37" s="447" t="str">
        <f>+MID('Input data'!$B$42,26,1)</f>
        <v>k</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x14ac:dyDescent="0.3">
      <c r="W38" s="400"/>
      <c r="X38" s="400"/>
      <c r="Y38" s="400"/>
      <c r="Z38" s="400"/>
      <c r="AA38" s="400"/>
      <c r="AB38" s="400"/>
      <c r="AC38" s="400"/>
      <c r="AD38" s="400"/>
      <c r="AE38" s="400"/>
      <c r="AF38" s="400"/>
      <c r="AG38" s="400"/>
      <c r="AH38" s="400"/>
      <c r="AI38" s="400"/>
      <c r="AJ38" s="400"/>
      <c r="AK38" s="400"/>
    </row>
    <row r="39" spans="1:37" s="442" customFormat="1" ht="12.75" customHeight="1" x14ac:dyDescent="0.25">
      <c r="A39" s="445" t="s">
        <v>1311</v>
      </c>
      <c r="B39" s="444"/>
      <c r="C39" s="444"/>
      <c r="D39" s="444"/>
      <c r="E39" s="444"/>
      <c r="F39" s="444"/>
      <c r="G39" s="444"/>
      <c r="H39" s="444"/>
      <c r="I39" s="444"/>
      <c r="J39" s="444"/>
      <c r="K39" s="848"/>
      <c r="L39" s="1327" t="s">
        <v>1309</v>
      </c>
      <c r="M39" s="444"/>
      <c r="N39" s="444"/>
      <c r="O39" s="444"/>
      <c r="P39" s="444"/>
      <c r="Q39" s="444"/>
      <c r="R39" s="444"/>
      <c r="S39" s="444"/>
      <c r="T39" s="444"/>
      <c r="U39" s="444"/>
      <c r="V39" s="443"/>
      <c r="W39" s="1552" t="s">
        <v>2982</v>
      </c>
      <c r="X39" s="1552"/>
      <c r="Y39" s="1552"/>
      <c r="Z39" s="1552"/>
      <c r="AA39" s="1552"/>
      <c r="AB39" s="1552"/>
      <c r="AC39" s="1552"/>
      <c r="AD39" s="1552"/>
      <c r="AE39" s="1552"/>
      <c r="AF39" s="1552"/>
      <c r="AG39" s="1552"/>
      <c r="AH39" s="1552"/>
      <c r="AI39" s="1552"/>
      <c r="AJ39" s="1552"/>
      <c r="AK39" s="1553"/>
    </row>
    <row r="40" spans="1:37" s="399" customFormat="1" ht="31.5" customHeight="1" x14ac:dyDescent="0.25">
      <c r="A40" s="428" t="str">
        <f>MID(TEXT('Input data'!$F$34,"dd.mm.yyyy"),1,1)</f>
        <v>3</v>
      </c>
      <c r="B40" s="427" t="str">
        <f>MID(TEXT('Input data'!$F$34,"dd.mm.yyyy"),2,1)</f>
        <v>0</v>
      </c>
      <c r="C40" s="426" t="s">
        <v>1063</v>
      </c>
      <c r="D40" s="427" t="str">
        <f>MID(TEXT('Input data'!$F$34,"dd.mm.yyyy"),4,1)</f>
        <v>0</v>
      </c>
      <c r="E40" s="427" t="str">
        <f>MID(TEXT('Input data'!$F$34,"dd.mm.yyyy"),5,1)</f>
        <v>1</v>
      </c>
      <c r="F40" s="426" t="s">
        <v>1063</v>
      </c>
      <c r="G40" s="425" t="str">
        <f>MID(TEXT('Input data'!$F$34,"dd.mm.yyyy"),7,1)</f>
        <v>2</v>
      </c>
      <c r="H40" s="425" t="str">
        <f>MID(TEXT('Input data'!$F$34,"dd.mm.yyyy"),8,1)</f>
        <v>0</v>
      </c>
      <c r="I40" s="425" t="str">
        <f>MID(TEXT('Input data'!$F$34,"dd.mm.yyyy"),9,1)</f>
        <v>1</v>
      </c>
      <c r="J40" s="425" t="str">
        <f>MID(TEXT('Input data'!$F$34,"dd.mm.yyyy"),10,1)</f>
        <v>5</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554"/>
      <c r="X40" s="1554"/>
      <c r="Y40" s="1554"/>
      <c r="Z40" s="1554"/>
      <c r="AA40" s="1554"/>
      <c r="AB40" s="1554"/>
      <c r="AC40" s="1554"/>
      <c r="AD40" s="1554"/>
      <c r="AE40" s="1554"/>
      <c r="AF40" s="1554"/>
      <c r="AG40" s="1554"/>
      <c r="AH40" s="1554"/>
      <c r="AI40" s="1554"/>
      <c r="AJ40" s="1554"/>
      <c r="AK40" s="1555"/>
    </row>
    <row r="41" spans="1:37" s="399" customFormat="1" ht="13.5" customHeight="1" x14ac:dyDescent="0.25">
      <c r="A41" s="411"/>
      <c r="B41" s="410"/>
      <c r="C41" s="410"/>
      <c r="D41" s="410"/>
      <c r="E41" s="410"/>
      <c r="F41" s="410"/>
      <c r="G41" s="436"/>
      <c r="H41" s="436"/>
      <c r="I41" s="436"/>
      <c r="J41" s="436"/>
      <c r="K41" s="435"/>
      <c r="L41" s="410"/>
      <c r="M41" s="410"/>
      <c r="N41" s="410"/>
      <c r="O41" s="410"/>
      <c r="P41" s="410"/>
      <c r="Q41" s="410"/>
      <c r="R41" s="436"/>
      <c r="S41" s="436"/>
      <c r="T41" s="436"/>
      <c r="U41" s="436"/>
      <c r="V41" s="435"/>
      <c r="W41" s="1556" t="str">
        <f>'Input data'!F40</f>
        <v>Mária Šimaľová</v>
      </c>
      <c r="X41" s="1557"/>
      <c r="Y41" s="1557"/>
      <c r="Z41" s="1557"/>
      <c r="AA41" s="1557"/>
      <c r="AB41" s="1557"/>
      <c r="AC41" s="1557"/>
      <c r="AD41" s="1557"/>
      <c r="AE41" s="1557"/>
      <c r="AF41" s="1557"/>
      <c r="AG41" s="1557"/>
      <c r="AH41" s="1557"/>
      <c r="AI41" s="1557"/>
      <c r="AJ41" s="1557"/>
      <c r="AK41" s="1558"/>
    </row>
    <row r="42" spans="1:37" s="399" customFormat="1" ht="15.75" customHeight="1" thickBot="1" x14ac:dyDescent="0.3">
      <c r="A42" s="404"/>
      <c r="B42" s="403"/>
      <c r="C42" s="403"/>
      <c r="D42" s="403"/>
      <c r="E42" s="403"/>
      <c r="F42" s="403"/>
      <c r="G42" s="1078"/>
      <c r="H42" s="1078"/>
      <c r="I42" s="1078"/>
      <c r="J42" s="1078"/>
      <c r="K42" s="1079"/>
      <c r="L42" s="1080"/>
      <c r="M42" s="1080"/>
      <c r="N42" s="1080"/>
      <c r="O42" s="1080"/>
      <c r="P42" s="1080"/>
      <c r="Q42" s="1080"/>
      <c r="R42" s="1080"/>
      <c r="S42" s="403"/>
      <c r="T42" s="1081"/>
      <c r="U42" s="1081"/>
      <c r="V42" s="1082"/>
      <c r="W42" s="1559"/>
      <c r="X42" s="1560"/>
      <c r="Y42" s="1560"/>
      <c r="Z42" s="1560"/>
      <c r="AA42" s="1560"/>
      <c r="AB42" s="1560"/>
      <c r="AC42" s="1560"/>
      <c r="AD42" s="1560"/>
      <c r="AE42" s="1560"/>
      <c r="AF42" s="1560"/>
      <c r="AG42" s="1560"/>
      <c r="AH42" s="1560"/>
      <c r="AI42" s="1560"/>
      <c r="AJ42" s="1560"/>
      <c r="AK42" s="1561"/>
    </row>
    <row r="43" spans="1:37" s="405" customFormat="1" ht="5.25" customHeight="1" thickBot="1" x14ac:dyDescent="0.3">
      <c r="A43" s="408"/>
      <c r="B43" s="408"/>
      <c r="C43" s="408"/>
      <c r="D43" s="408"/>
      <c r="E43" s="408"/>
      <c r="F43" s="408"/>
      <c r="G43" s="408"/>
      <c r="H43" s="408"/>
      <c r="I43" s="408"/>
      <c r="J43" s="408"/>
      <c r="K43" s="408"/>
      <c r="L43" s="1064"/>
      <c r="M43" s="1064"/>
      <c r="N43" s="1064"/>
      <c r="O43" s="1064"/>
      <c r="P43" s="1064"/>
      <c r="Q43" s="1064"/>
      <c r="R43" s="1064"/>
      <c r="S43" s="1064"/>
      <c r="T43" s="1064"/>
      <c r="U43" s="1064"/>
      <c r="V43" s="1064"/>
      <c r="W43" s="1064"/>
      <c r="X43" s="1064"/>
      <c r="Y43" s="1064"/>
      <c r="Z43" s="1064"/>
      <c r="AA43" s="1064"/>
      <c r="AB43" s="1064"/>
      <c r="AC43" s="1065"/>
      <c r="AD43" s="1065"/>
      <c r="AE43" s="1065"/>
      <c r="AF43" s="1065"/>
      <c r="AG43" s="1065"/>
      <c r="AH43" s="1065"/>
      <c r="AI43" s="1065"/>
      <c r="AJ43" s="1065"/>
      <c r="AK43" s="1065"/>
    </row>
    <row r="44" spans="1:37" s="405" customFormat="1" x14ac:dyDescent="0.25">
      <c r="B44" s="417" t="s">
        <v>1479</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x14ac:dyDescent="0.25">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x14ac:dyDescent="0.25">
      <c r="B46" s="413"/>
      <c r="C46" s="1308"/>
      <c r="D46" s="1308"/>
      <c r="E46" s="1308"/>
      <c r="F46" s="1308"/>
      <c r="G46" s="1308"/>
      <c r="H46" s="1308"/>
      <c r="I46" s="1308"/>
      <c r="J46" s="1308"/>
      <c r="K46" s="1308"/>
      <c r="L46" s="1308"/>
      <c r="M46" s="1308"/>
      <c r="N46" s="1308"/>
      <c r="O46" s="1308"/>
      <c r="P46" s="1308"/>
      <c r="Q46" s="1308"/>
      <c r="R46" s="1308"/>
      <c r="S46" s="1308"/>
      <c r="T46" s="1308"/>
      <c r="U46" s="1308"/>
      <c r="V46" s="1308"/>
      <c r="W46" s="407"/>
      <c r="X46" s="407"/>
      <c r="Y46" s="407"/>
      <c r="Z46" s="407"/>
      <c r="AA46" s="407"/>
      <c r="AB46" s="407"/>
      <c r="AC46" s="407"/>
      <c r="AD46" s="407"/>
      <c r="AE46" s="407"/>
      <c r="AF46" s="407"/>
      <c r="AG46" s="407"/>
      <c r="AH46" s="407"/>
      <c r="AI46" s="407"/>
      <c r="AJ46" s="406"/>
      <c r="AK46" s="400"/>
    </row>
    <row r="47" spans="1:37"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5" thickBot="1" x14ac:dyDescent="0.3">
      <c r="B53" s="420"/>
      <c r="C53" s="419"/>
      <c r="D53" s="419"/>
      <c r="E53" s="419"/>
      <c r="F53" s="419"/>
      <c r="G53" s="403" t="s">
        <v>1480</v>
      </c>
      <c r="H53" s="419"/>
      <c r="I53" s="419"/>
      <c r="J53" s="419"/>
      <c r="K53" s="419"/>
      <c r="L53" s="419"/>
      <c r="M53" s="419"/>
      <c r="N53" s="419"/>
      <c r="O53" s="419"/>
      <c r="P53" s="419"/>
      <c r="Q53" s="419"/>
      <c r="R53" s="419"/>
      <c r="S53" s="419"/>
      <c r="T53" s="419"/>
      <c r="U53" s="403" t="s">
        <v>1481</v>
      </c>
      <c r="V53" s="419"/>
      <c r="W53" s="402"/>
      <c r="X53" s="402"/>
      <c r="Y53" s="402"/>
      <c r="Z53" s="402"/>
      <c r="AA53" s="402"/>
      <c r="AB53" s="402"/>
      <c r="AC53" s="402"/>
      <c r="AD53" s="402"/>
      <c r="AE53" s="402"/>
      <c r="AF53" s="402"/>
      <c r="AG53" s="402"/>
      <c r="AH53" s="402"/>
      <c r="AI53" s="402"/>
      <c r="AJ53" s="401"/>
      <c r="AK53" s="400"/>
    </row>
    <row r="54" spans="2:37" s="399" customFormat="1" ht="4.5" customHeight="1" x14ac:dyDescent="0.25">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mergeCells count="3">
    <mergeCell ref="W39:AK40"/>
    <mergeCell ref="W41:AK42"/>
    <mergeCell ref="W13:AA15"/>
  </mergeCells>
  <pageMargins left="0.39370078740157483" right="0.39370078740157483" top="0.35433070866141736" bottom="0.35433070866141736" header="0.23622047244094491" footer="0.23622047244094491"/>
  <pageSetup scale="98" orientation="portrait" r:id="rId1"/>
  <headerFooter alignWithMargins="0">
    <oddFooter>&amp;LMF SR č. 18009/2014&amp;RStrana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x14ac:dyDescent="0.25"/>
  <cols>
    <col min="1" max="1" width="29.42578125" customWidth="1"/>
    <col min="2" max="9" width="12.5703125" customWidth="1"/>
    <col min="10" max="10" width="9.140625" style="348"/>
    <col min="11" max="11" width="9.140625" style="617" customWidth="1" outlineLevel="1"/>
    <col min="12" max="17" width="9.140625" style="618" customWidth="1" outlineLevel="1"/>
    <col min="18" max="18" width="18.28515625" style="629" customWidth="1"/>
    <col min="19" max="19" width="9.140625" style="644"/>
    <col min="20" max="20" width="9.140625" style="618" customWidth="1" outlineLevel="1"/>
    <col min="21" max="26" width="9.140625" style="18" customWidth="1" outlineLevel="1"/>
    <col min="27" max="27" width="26.85546875" style="629" customWidth="1"/>
    <col min="28" max="28" width="9.140625" style="629"/>
    <col min="29" max="29" width="9.140625" style="617" customWidth="1" outlineLevel="1"/>
    <col min="30" max="35" width="9.140625" style="18" customWidth="1" outlineLevel="1"/>
    <col min="36" max="36" width="26.7109375" style="629" customWidth="1"/>
  </cols>
  <sheetData>
    <row r="1" spans="1:36" ht="16.5" x14ac:dyDescent="0.3">
      <c r="A1" s="1" t="s">
        <v>19</v>
      </c>
      <c r="K1" s="1506" t="s">
        <v>1056</v>
      </c>
      <c r="L1" s="1507"/>
      <c r="M1" s="1507"/>
      <c r="N1" s="1507"/>
      <c r="O1" s="1507"/>
      <c r="P1" s="1507"/>
      <c r="Q1" s="1507"/>
      <c r="R1" s="1508"/>
      <c r="T1" s="1506" t="s">
        <v>1057</v>
      </c>
      <c r="U1" s="1507"/>
      <c r="V1" s="1507"/>
      <c r="W1" s="1507"/>
      <c r="X1" s="1507"/>
      <c r="Y1" s="1507"/>
      <c r="Z1" s="1507"/>
      <c r="AA1" s="1508"/>
      <c r="AC1" s="1506" t="s">
        <v>1058</v>
      </c>
      <c r="AD1" s="1507"/>
      <c r="AE1" s="1507"/>
      <c r="AF1" s="1507"/>
      <c r="AG1" s="1507"/>
      <c r="AH1" s="1507"/>
      <c r="AI1" s="1507"/>
      <c r="AJ1" s="1508"/>
    </row>
    <row r="2" spans="1:36" ht="17.25" thickBot="1" x14ac:dyDescent="0.35">
      <c r="A2" s="2" t="s">
        <v>8</v>
      </c>
    </row>
    <row r="3" spans="1:36" ht="15" customHeight="1" thickTop="1" thickBot="1" x14ac:dyDescent="0.3">
      <c r="A3" s="1502" t="s">
        <v>20</v>
      </c>
      <c r="B3" s="1504" t="s">
        <v>2</v>
      </c>
      <c r="C3" s="1510"/>
      <c r="D3" s="1510"/>
      <c r="E3" s="1510"/>
      <c r="F3" s="1510"/>
      <c r="G3" s="1510"/>
      <c r="H3" s="1510"/>
      <c r="I3" s="1505"/>
    </row>
    <row r="4" spans="1:36" ht="35.25" customHeight="1" thickTop="1" thickBot="1" x14ac:dyDescent="0.3">
      <c r="A4" s="1509"/>
      <c r="B4" s="40" t="s">
        <v>441</v>
      </c>
      <c r="C4" s="11" t="s">
        <v>21</v>
      </c>
      <c r="D4" s="11" t="s">
        <v>442</v>
      </c>
      <c r="E4" s="10" t="s">
        <v>22</v>
      </c>
      <c r="F4" s="40" t="s">
        <v>23</v>
      </c>
      <c r="G4" s="11" t="s">
        <v>443</v>
      </c>
      <c r="H4" s="11" t="s">
        <v>24</v>
      </c>
      <c r="I4" s="11" t="s">
        <v>14</v>
      </c>
      <c r="J4" s="393"/>
      <c r="K4" s="59" t="s">
        <v>441</v>
      </c>
      <c r="L4" s="779" t="s">
        <v>21</v>
      </c>
      <c r="M4" s="779" t="s">
        <v>442</v>
      </c>
      <c r="N4" s="59" t="s">
        <v>22</v>
      </c>
      <c r="O4" s="779" t="s">
        <v>23</v>
      </c>
      <c r="P4" s="779" t="s">
        <v>443</v>
      </c>
      <c r="Q4" s="779" t="s">
        <v>24</v>
      </c>
      <c r="R4" s="779" t="s">
        <v>14</v>
      </c>
      <c r="S4" s="618"/>
      <c r="T4" s="59" t="s">
        <v>441</v>
      </c>
      <c r="U4" s="779" t="s">
        <v>21</v>
      </c>
      <c r="V4" s="779" t="s">
        <v>442</v>
      </c>
      <c r="W4" s="59" t="s">
        <v>22</v>
      </c>
      <c r="X4" s="779" t="s">
        <v>23</v>
      </c>
      <c r="Y4" s="779" t="s">
        <v>443</v>
      </c>
      <c r="Z4" s="779" t="s">
        <v>24</v>
      </c>
      <c r="AA4" s="779" t="s">
        <v>14</v>
      </c>
      <c r="AB4" s="618"/>
      <c r="AC4" s="59" t="s">
        <v>441</v>
      </c>
      <c r="AD4" s="779" t="s">
        <v>21</v>
      </c>
      <c r="AE4" s="779" t="s">
        <v>442</v>
      </c>
      <c r="AF4" s="59" t="s">
        <v>22</v>
      </c>
      <c r="AG4" s="779" t="s">
        <v>23</v>
      </c>
      <c r="AH4" s="779" t="s">
        <v>443</v>
      </c>
      <c r="AI4" s="779" t="s">
        <v>24</v>
      </c>
      <c r="AJ4" s="779" t="s">
        <v>14</v>
      </c>
    </row>
    <row r="5" spans="1:36" ht="15" customHeight="1" thickTop="1" thickBot="1" x14ac:dyDescent="0.3">
      <c r="A5" s="41" t="s">
        <v>25</v>
      </c>
      <c r="B5" s="42"/>
      <c r="C5" s="42"/>
      <c r="D5" s="42"/>
      <c r="E5" s="42"/>
      <c r="F5" s="42"/>
      <c r="G5" s="42"/>
      <c r="H5" s="42"/>
      <c r="I5" s="43"/>
    </row>
    <row r="6" spans="1:36" ht="15" customHeight="1" thickTop="1" thickBot="1" x14ac:dyDescent="0.3">
      <c r="A6" s="44" t="s">
        <v>26</v>
      </c>
      <c r="B6" s="22"/>
      <c r="C6" s="22"/>
      <c r="D6" s="22"/>
      <c r="E6" s="22"/>
      <c r="F6" s="45"/>
      <c r="G6" s="22"/>
      <c r="H6" s="22"/>
      <c r="I6" s="15">
        <f>SUM(B6:H6)</f>
        <v>0</v>
      </c>
      <c r="R6" s="619">
        <f>SUM(B6:H6)-I6</f>
        <v>0</v>
      </c>
      <c r="T6" s="672">
        <f>B6-B35</f>
        <v>0</v>
      </c>
      <c r="U6" s="688">
        <f t="shared" ref="U6:AA6" si="0">C6-C35</f>
        <v>0</v>
      </c>
      <c r="V6" s="688">
        <f t="shared" si="0"/>
        <v>0</v>
      </c>
      <c r="W6" s="688">
        <f t="shared" si="0"/>
        <v>0</v>
      </c>
      <c r="X6" s="688">
        <f t="shared" si="0"/>
        <v>0</v>
      </c>
      <c r="Y6" s="688">
        <f t="shared" si="0"/>
        <v>0</v>
      </c>
      <c r="Z6" s="688">
        <f t="shared" si="0"/>
        <v>0</v>
      </c>
      <c r="AA6" s="619">
        <f t="shared" si="0"/>
        <v>0</v>
      </c>
    </row>
    <row r="7" spans="1:36" ht="15" customHeight="1" thickBot="1" x14ac:dyDescent="0.3">
      <c r="A7" s="14" t="s">
        <v>27</v>
      </c>
      <c r="B7" s="22"/>
      <c r="C7" s="22"/>
      <c r="D7" s="22"/>
      <c r="E7" s="22"/>
      <c r="F7" s="46"/>
      <c r="G7" s="22"/>
      <c r="H7" s="22"/>
      <c r="I7" s="15">
        <f>SUM(B7:H7)</f>
        <v>0</v>
      </c>
      <c r="R7" s="619">
        <f t="shared" ref="R7:R22" si="1">SUM(B7:H7)-I7</f>
        <v>0</v>
      </c>
    </row>
    <row r="8" spans="1:36" ht="15" customHeight="1" thickBot="1" x14ac:dyDescent="0.3">
      <c r="A8" s="14" t="s">
        <v>28</v>
      </c>
      <c r="B8" s="22"/>
      <c r="C8" s="22"/>
      <c r="D8" s="22"/>
      <c r="E8" s="22"/>
      <c r="F8" s="46"/>
      <c r="G8" s="22"/>
      <c r="H8" s="22"/>
      <c r="I8" s="15">
        <f t="shared" ref="I8:I9" si="2">SUM(B8:H8)</f>
        <v>0</v>
      </c>
      <c r="R8" s="619">
        <f t="shared" si="1"/>
        <v>0</v>
      </c>
    </row>
    <row r="9" spans="1:36" ht="15" customHeight="1" thickBot="1" x14ac:dyDescent="0.3">
      <c r="A9" s="14" t="s">
        <v>29</v>
      </c>
      <c r="B9" s="22"/>
      <c r="C9" s="22"/>
      <c r="D9" s="22"/>
      <c r="E9" s="22"/>
      <c r="F9" s="46"/>
      <c r="G9" s="22"/>
      <c r="H9" s="22"/>
      <c r="I9" s="15">
        <f t="shared" si="2"/>
        <v>0</v>
      </c>
      <c r="R9" s="619">
        <f t="shared" si="1"/>
        <v>0</v>
      </c>
    </row>
    <row r="10" spans="1:36" ht="15" customHeight="1" thickBot="1" x14ac:dyDescent="0.3">
      <c r="A10" s="25" t="s">
        <v>30</v>
      </c>
      <c r="B10" s="26">
        <f>B6+B7-B8+B9</f>
        <v>0</v>
      </c>
      <c r="C10" s="26">
        <f>C6+C7-C8+C9</f>
        <v>0</v>
      </c>
      <c r="D10" s="26">
        <f>D6+D7-D8+D9</f>
        <v>0</v>
      </c>
      <c r="E10" s="26">
        <f t="shared" ref="E10:H10" si="3">E6+E7-E8+E9</f>
        <v>0</v>
      </c>
      <c r="F10" s="26">
        <f t="shared" si="3"/>
        <v>0</v>
      </c>
      <c r="G10" s="26">
        <f t="shared" si="3"/>
        <v>0</v>
      </c>
      <c r="H10" s="26">
        <f t="shared" si="3"/>
        <v>0</v>
      </c>
      <c r="I10" s="17">
        <f>I6+I7-I8+I9</f>
        <v>0</v>
      </c>
      <c r="K10" s="631">
        <f>B6+B7-B8+B9-B10</f>
        <v>0</v>
      </c>
      <c r="L10" s="672">
        <f t="shared" ref="L10:R10" si="4">C6+C7-C8+C9-C10</f>
        <v>0</v>
      </c>
      <c r="M10" s="672">
        <f t="shared" si="4"/>
        <v>0</v>
      </c>
      <c r="N10" s="672">
        <f t="shared" si="4"/>
        <v>0</v>
      </c>
      <c r="O10" s="672">
        <f t="shared" si="4"/>
        <v>0</v>
      </c>
      <c r="P10" s="672">
        <f t="shared" si="4"/>
        <v>0</v>
      </c>
      <c r="Q10" s="672">
        <f t="shared" si="4"/>
        <v>0</v>
      </c>
      <c r="R10" s="672">
        <f t="shared" si="4"/>
        <v>0</v>
      </c>
      <c r="AC10" s="631">
        <f>B10-'BS old'!$D$13</f>
        <v>0</v>
      </c>
      <c r="AD10" s="688">
        <f>C10-'BS old'!$D$14</f>
        <v>0</v>
      </c>
      <c r="AE10" s="688">
        <f>D10-'BS old'!$D$15</f>
        <v>0</v>
      </c>
      <c r="AF10" s="688">
        <f>E10-'BS old'!$D$16</f>
        <v>0</v>
      </c>
      <c r="AG10" s="688">
        <f>F10-'BS old'!$D$17</f>
        <v>0</v>
      </c>
      <c r="AH10" s="688">
        <f>G10-'BS old'!$D$18</f>
        <v>0</v>
      </c>
      <c r="AI10" s="688">
        <f>H10-'BS old'!$D$19</f>
        <v>0</v>
      </c>
      <c r="AJ10" s="619">
        <f>I10-'BS old'!$D$12</f>
        <v>0</v>
      </c>
    </row>
    <row r="11" spans="1:36" ht="15" customHeight="1" thickTop="1" thickBot="1" x14ac:dyDescent="0.3">
      <c r="A11" s="41" t="s">
        <v>31</v>
      </c>
      <c r="B11" s="42"/>
      <c r="C11" s="42"/>
      <c r="D11" s="42"/>
      <c r="E11" s="42"/>
      <c r="F11" s="42"/>
      <c r="G11" s="42"/>
      <c r="H11" s="42"/>
      <c r="I11" s="43"/>
      <c r="R11" s="619"/>
    </row>
    <row r="12" spans="1:36" ht="15" customHeight="1" thickTop="1" thickBot="1" x14ac:dyDescent="0.3">
      <c r="A12" s="44" t="s">
        <v>32</v>
      </c>
      <c r="B12" s="22"/>
      <c r="C12" s="22"/>
      <c r="D12" s="22"/>
      <c r="E12" s="22"/>
      <c r="F12" s="22"/>
      <c r="G12" s="22"/>
      <c r="H12" s="22"/>
      <c r="I12" s="15">
        <f>SUM(B12:H12)</f>
        <v>0</v>
      </c>
      <c r="R12" s="619">
        <f t="shared" si="1"/>
        <v>0</v>
      </c>
      <c r="T12" s="672">
        <f>B12-B40</f>
        <v>0</v>
      </c>
      <c r="U12" s="688">
        <f t="shared" ref="U12:AA12" si="5">C12-C40</f>
        <v>0</v>
      </c>
      <c r="V12" s="688">
        <f t="shared" si="5"/>
        <v>0</v>
      </c>
      <c r="W12" s="688">
        <f t="shared" si="5"/>
        <v>0</v>
      </c>
      <c r="X12" s="688">
        <f t="shared" si="5"/>
        <v>0</v>
      </c>
      <c r="Y12" s="688">
        <f t="shared" si="5"/>
        <v>0</v>
      </c>
      <c r="Z12" s="688">
        <f t="shared" si="5"/>
        <v>0</v>
      </c>
      <c r="AA12" s="619">
        <f t="shared" si="5"/>
        <v>0</v>
      </c>
    </row>
    <row r="13" spans="1:36" ht="15" customHeight="1" thickBot="1" x14ac:dyDescent="0.3">
      <c r="A13" s="14" t="s">
        <v>27</v>
      </c>
      <c r="B13" s="22"/>
      <c r="C13" s="22"/>
      <c r="D13" s="22"/>
      <c r="E13" s="22"/>
      <c r="F13" s="22"/>
      <c r="G13" s="22"/>
      <c r="H13" s="22"/>
      <c r="I13" s="15">
        <f t="shared" ref="I13:I14" si="6">SUM(B13:H13)</f>
        <v>0</v>
      </c>
      <c r="R13" s="619">
        <f t="shared" si="1"/>
        <v>0</v>
      </c>
    </row>
    <row r="14" spans="1:36" ht="15" customHeight="1" thickBot="1" x14ac:dyDescent="0.3">
      <c r="A14" s="14" t="s">
        <v>28</v>
      </c>
      <c r="B14" s="22"/>
      <c r="C14" s="22"/>
      <c r="D14" s="22"/>
      <c r="E14" s="22"/>
      <c r="F14" s="22"/>
      <c r="G14" s="22"/>
      <c r="H14" s="22"/>
      <c r="I14" s="15">
        <f t="shared" si="6"/>
        <v>0</v>
      </c>
      <c r="R14" s="619">
        <f t="shared" si="1"/>
        <v>0</v>
      </c>
      <c r="AC14" s="689" t="s">
        <v>1059</v>
      </c>
    </row>
    <row r="15" spans="1:36" ht="15" customHeight="1" thickBot="1" x14ac:dyDescent="0.3">
      <c r="A15" s="25" t="s">
        <v>30</v>
      </c>
      <c r="B15" s="26">
        <f>B12+B13-B14</f>
        <v>0</v>
      </c>
      <c r="C15" s="26">
        <f>C12+C13-C14</f>
        <v>0</v>
      </c>
      <c r="D15" s="26">
        <f t="shared" ref="D15:H15" si="7">D12+D13-D14</f>
        <v>0</v>
      </c>
      <c r="E15" s="26">
        <f t="shared" si="7"/>
        <v>0</v>
      </c>
      <c r="F15" s="26">
        <f t="shared" si="7"/>
        <v>0</v>
      </c>
      <c r="G15" s="26">
        <f t="shared" si="7"/>
        <v>0</v>
      </c>
      <c r="H15" s="26">
        <f t="shared" si="7"/>
        <v>0</v>
      </c>
      <c r="I15" s="17">
        <f>I12+I13-I14</f>
        <v>0</v>
      </c>
      <c r="K15" s="631">
        <f>B12+B13-B14-B15</f>
        <v>0</v>
      </c>
      <c r="L15" s="672">
        <f>C12+C13-C14-C15</f>
        <v>0</v>
      </c>
      <c r="M15" s="672">
        <f t="shared" ref="M15:R15" si="8">D12+D13-D14-D15</f>
        <v>0</v>
      </c>
      <c r="N15" s="672">
        <f t="shared" si="8"/>
        <v>0</v>
      </c>
      <c r="O15" s="672">
        <f t="shared" si="8"/>
        <v>0</v>
      </c>
      <c r="P15" s="672">
        <f t="shared" si="8"/>
        <v>0</v>
      </c>
      <c r="Q15" s="672">
        <f t="shared" si="8"/>
        <v>0</v>
      </c>
      <c r="R15" s="672">
        <f t="shared" si="8"/>
        <v>0</v>
      </c>
      <c r="AC15" s="631">
        <f>B15+B20-'BS old'!$E$13</f>
        <v>0</v>
      </c>
      <c r="AD15" s="688">
        <f>C15+C20-'BS old'!$E$14</f>
        <v>0</v>
      </c>
      <c r="AE15" s="688">
        <f>D15+D20-'BS old'!$E$15</f>
        <v>0</v>
      </c>
      <c r="AF15" s="688">
        <f>E15+E20-'BS old'!$E$16</f>
        <v>0</v>
      </c>
      <c r="AG15" s="688">
        <f>F15+F20-'BS old'!$E$17</f>
        <v>0</v>
      </c>
      <c r="AH15" s="688">
        <f>G15+G20-'BS old'!$E$18</f>
        <v>0</v>
      </c>
      <c r="AI15" s="688">
        <f>H15+H20-'BS old'!$E$19</f>
        <v>0</v>
      </c>
      <c r="AJ15" s="619">
        <f>I15+I20-'BS old'!$E$12</f>
        <v>0</v>
      </c>
    </row>
    <row r="16" spans="1:36" ht="15" customHeight="1" thickTop="1" thickBot="1" x14ac:dyDescent="0.3">
      <c r="A16" s="41" t="s">
        <v>33</v>
      </c>
      <c r="B16" s="42"/>
      <c r="C16" s="42"/>
      <c r="D16" s="42"/>
      <c r="E16" s="42"/>
      <c r="F16" s="42"/>
      <c r="G16" s="42"/>
      <c r="H16" s="42"/>
      <c r="I16" s="43"/>
      <c r="R16" s="619"/>
    </row>
    <row r="17" spans="1:36" ht="15" customHeight="1" thickTop="1" thickBot="1" x14ac:dyDescent="0.3">
      <c r="A17" s="44" t="s">
        <v>32</v>
      </c>
      <c r="B17" s="22"/>
      <c r="C17" s="22"/>
      <c r="D17" s="22"/>
      <c r="E17" s="22"/>
      <c r="F17" s="22"/>
      <c r="G17" s="22"/>
      <c r="H17" s="22"/>
      <c r="I17" s="15">
        <f>SUM(B17:H17)</f>
        <v>0</v>
      </c>
      <c r="R17" s="619">
        <f t="shared" si="1"/>
        <v>0</v>
      </c>
      <c r="T17" s="672">
        <f>B17-B45</f>
        <v>0</v>
      </c>
      <c r="U17" s="688">
        <f t="shared" ref="U17:AA17" si="9">C17-C45</f>
        <v>0</v>
      </c>
      <c r="V17" s="688">
        <f t="shared" si="9"/>
        <v>0</v>
      </c>
      <c r="W17" s="688">
        <f t="shared" si="9"/>
        <v>0</v>
      </c>
      <c r="X17" s="688">
        <f t="shared" si="9"/>
        <v>0</v>
      </c>
      <c r="Y17" s="688">
        <f t="shared" si="9"/>
        <v>0</v>
      </c>
      <c r="Z17" s="688">
        <f t="shared" si="9"/>
        <v>0</v>
      </c>
      <c r="AA17" s="619">
        <f t="shared" si="9"/>
        <v>0</v>
      </c>
    </row>
    <row r="18" spans="1:36" ht="15" customHeight="1" thickBot="1" x14ac:dyDescent="0.3">
      <c r="A18" s="14" t="s">
        <v>27</v>
      </c>
      <c r="B18" s="22"/>
      <c r="C18" s="22"/>
      <c r="D18" s="22"/>
      <c r="E18" s="22"/>
      <c r="F18" s="22"/>
      <c r="G18" s="22"/>
      <c r="H18" s="22"/>
      <c r="I18" s="15">
        <f t="shared" ref="I18:I19" si="10">SUM(B18:H18)</f>
        <v>0</v>
      </c>
      <c r="R18" s="619">
        <f t="shared" si="1"/>
        <v>0</v>
      </c>
    </row>
    <row r="19" spans="1:36" ht="15" customHeight="1" thickBot="1" x14ac:dyDescent="0.3">
      <c r="A19" s="14" t="s">
        <v>28</v>
      </c>
      <c r="B19" s="22"/>
      <c r="C19" s="22"/>
      <c r="D19" s="22"/>
      <c r="E19" s="22"/>
      <c r="F19" s="22"/>
      <c r="G19" s="22"/>
      <c r="H19" s="22"/>
      <c r="I19" s="15">
        <f t="shared" si="10"/>
        <v>0</v>
      </c>
      <c r="R19" s="619">
        <f t="shared" si="1"/>
        <v>0</v>
      </c>
    </row>
    <row r="20" spans="1:36" ht="15" customHeight="1" thickBot="1" x14ac:dyDescent="0.3">
      <c r="A20" s="25" t="s">
        <v>30</v>
      </c>
      <c r="B20" s="26">
        <f>B17+B18-B19</f>
        <v>0</v>
      </c>
      <c r="C20" s="26">
        <f>C17+C18-C19</f>
        <v>0</v>
      </c>
      <c r="D20" s="26">
        <f t="shared" ref="D20" si="11">D17+D18-D19</f>
        <v>0</v>
      </c>
      <c r="E20" s="26">
        <f t="shared" ref="E20" si="12">E17+E18-E19</f>
        <v>0</v>
      </c>
      <c r="F20" s="26">
        <f t="shared" ref="F20" si="13">F17+F18-F19</f>
        <v>0</v>
      </c>
      <c r="G20" s="26">
        <f t="shared" ref="G20" si="14">G17+G18-G19</f>
        <v>0</v>
      </c>
      <c r="H20" s="26">
        <f t="shared" ref="H20" si="15">H17+H18-H19</f>
        <v>0</v>
      </c>
      <c r="I20" s="17">
        <f>I17+I18-I19</f>
        <v>0</v>
      </c>
      <c r="K20" s="631">
        <f>B17+B18-B19-B20</f>
        <v>0</v>
      </c>
      <c r="L20" s="672">
        <f>C17+C18-C19-C20</f>
        <v>0</v>
      </c>
      <c r="M20" s="672">
        <f t="shared" ref="M20:R20" si="16">D17+D18-D19-D20</f>
        <v>0</v>
      </c>
      <c r="N20" s="672">
        <f t="shared" si="16"/>
        <v>0</v>
      </c>
      <c r="O20" s="672">
        <f t="shared" si="16"/>
        <v>0</v>
      </c>
      <c r="P20" s="672">
        <f t="shared" si="16"/>
        <v>0</v>
      </c>
      <c r="Q20" s="672">
        <f t="shared" si="16"/>
        <v>0</v>
      </c>
      <c r="R20" s="672">
        <f t="shared" si="16"/>
        <v>0</v>
      </c>
    </row>
    <row r="21" spans="1:36" ht="15" customHeight="1" thickTop="1" thickBot="1" x14ac:dyDescent="0.3">
      <c r="A21" s="41" t="s">
        <v>34</v>
      </c>
      <c r="B21" s="42"/>
      <c r="C21" s="42"/>
      <c r="D21" s="42"/>
      <c r="E21" s="42"/>
      <c r="F21" s="42"/>
      <c r="G21" s="42"/>
      <c r="H21" s="42"/>
      <c r="I21" s="43"/>
      <c r="R21" s="619"/>
    </row>
    <row r="22" spans="1:36" ht="15" customHeight="1" thickTop="1" thickBot="1" x14ac:dyDescent="0.3">
      <c r="A22" s="44" t="s">
        <v>32</v>
      </c>
      <c r="B22" s="22">
        <f>B6-B12-B17</f>
        <v>0</v>
      </c>
      <c r="C22" s="22">
        <f t="shared" ref="C22:I22" si="17">C6-C12-C17</f>
        <v>0</v>
      </c>
      <c r="D22" s="22">
        <f t="shared" si="17"/>
        <v>0</v>
      </c>
      <c r="E22" s="22">
        <f t="shared" si="17"/>
        <v>0</v>
      </c>
      <c r="F22" s="22">
        <f t="shared" si="17"/>
        <v>0</v>
      </c>
      <c r="G22" s="22">
        <f t="shared" si="17"/>
        <v>0</v>
      </c>
      <c r="H22" s="22">
        <f t="shared" si="17"/>
        <v>0</v>
      </c>
      <c r="I22" s="15">
        <f t="shared" si="17"/>
        <v>0</v>
      </c>
      <c r="K22" s="631">
        <f>B6-B12-B17-B22</f>
        <v>0</v>
      </c>
      <c r="L22" s="672">
        <f t="shared" ref="L22:N22" si="18">C6-C12-C17-C22</f>
        <v>0</v>
      </c>
      <c r="M22" s="672">
        <f t="shared" si="18"/>
        <v>0</v>
      </c>
      <c r="N22" s="672">
        <f t="shared" si="18"/>
        <v>0</v>
      </c>
      <c r="O22" s="672">
        <f>F6-F12-F17-F22</f>
        <v>0</v>
      </c>
      <c r="P22" s="672">
        <f t="shared" ref="P22:Q22" si="19">G6-G12-G17-G22</f>
        <v>0</v>
      </c>
      <c r="Q22" s="672">
        <f t="shared" si="19"/>
        <v>0</v>
      </c>
      <c r="R22" s="619">
        <f t="shared" si="1"/>
        <v>0</v>
      </c>
      <c r="T22" s="672">
        <f>B22-B48</f>
        <v>0</v>
      </c>
      <c r="U22" s="688">
        <f t="shared" ref="U22:AA22" si="20">C22-C48</f>
        <v>0</v>
      </c>
      <c r="V22" s="688">
        <f t="shared" si="20"/>
        <v>0</v>
      </c>
      <c r="W22" s="688">
        <f t="shared" si="20"/>
        <v>0</v>
      </c>
      <c r="X22" s="688">
        <f t="shared" si="20"/>
        <v>0</v>
      </c>
      <c r="Y22" s="688">
        <f t="shared" si="20"/>
        <v>0</v>
      </c>
      <c r="Z22" s="688">
        <f t="shared" si="20"/>
        <v>0</v>
      </c>
      <c r="AA22" s="619">
        <f t="shared" si="20"/>
        <v>0</v>
      </c>
    </row>
    <row r="23" spans="1:36" ht="15" customHeight="1" thickBot="1" x14ac:dyDescent="0.3">
      <c r="A23" s="25" t="s">
        <v>30</v>
      </c>
      <c r="B23" s="26">
        <f>B10-B15-B20</f>
        <v>0</v>
      </c>
      <c r="C23" s="26">
        <f t="shared" ref="C23:I23" si="21">C10-C15-C20</f>
        <v>0</v>
      </c>
      <c r="D23" s="26">
        <f t="shared" si="21"/>
        <v>0</v>
      </c>
      <c r="E23" s="26">
        <f t="shared" si="21"/>
        <v>0</v>
      </c>
      <c r="F23" s="26">
        <f t="shared" si="21"/>
        <v>0</v>
      </c>
      <c r="G23" s="26">
        <f t="shared" si="21"/>
        <v>0</v>
      </c>
      <c r="H23" s="26">
        <f t="shared" si="21"/>
        <v>0</v>
      </c>
      <c r="I23" s="17">
        <f t="shared" si="21"/>
        <v>0</v>
      </c>
      <c r="K23" s="631">
        <f>B10-B15-B20-B23</f>
        <v>0</v>
      </c>
      <c r="L23" s="672">
        <f t="shared" ref="L23:N23" si="22">C10-C15-C20-C23</f>
        <v>0</v>
      </c>
      <c r="M23" s="672">
        <f t="shared" si="22"/>
        <v>0</v>
      </c>
      <c r="N23" s="672">
        <f t="shared" si="22"/>
        <v>0</v>
      </c>
      <c r="O23" s="672">
        <f>F10-F15-F20-F23</f>
        <v>0</v>
      </c>
      <c r="P23" s="672">
        <f t="shared" ref="P23:Q23" si="23">G10-G15-G20-G23</f>
        <v>0</v>
      </c>
      <c r="Q23" s="672">
        <f t="shared" si="23"/>
        <v>0</v>
      </c>
      <c r="R23" s="619">
        <f>SUM(B23:H23)-I23</f>
        <v>0</v>
      </c>
      <c r="AC23" s="631">
        <f>B23-'BS old'!$F$13</f>
        <v>0</v>
      </c>
      <c r="AD23" s="688">
        <f>C23-'BS old'!$F$14</f>
        <v>0</v>
      </c>
      <c r="AE23" s="688">
        <f>D23-'BS old'!$F$15</f>
        <v>0</v>
      </c>
      <c r="AF23" s="688">
        <f>E23-'BS old'!$F$16</f>
        <v>0</v>
      </c>
      <c r="AG23" s="688">
        <f>F23-'BS old'!$F$17</f>
        <v>0</v>
      </c>
      <c r="AH23" s="688">
        <f>G23-'BS old'!$F$18</f>
        <v>0</v>
      </c>
      <c r="AI23" s="688">
        <f>H23-'BS old'!$F$19</f>
        <v>0</v>
      </c>
      <c r="AJ23" s="619">
        <f>I23-'BS old'!$F$12</f>
        <v>0</v>
      </c>
    </row>
    <row r="24" spans="1:36" ht="15.75" thickTop="1" x14ac:dyDescent="0.25">
      <c r="A24" s="48"/>
      <c r="B24" s="48"/>
      <c r="C24" s="48"/>
      <c r="D24" s="48"/>
      <c r="E24" s="48"/>
      <c r="F24" s="48"/>
      <c r="G24" s="48"/>
      <c r="H24" s="48"/>
      <c r="I24" s="48"/>
    </row>
    <row r="25" spans="1:36" x14ac:dyDescent="0.25">
      <c r="A25" s="49"/>
      <c r="B25" s="20"/>
      <c r="C25" s="20"/>
      <c r="D25" s="20"/>
      <c r="E25" s="20"/>
      <c r="F25" s="20"/>
      <c r="G25" s="20"/>
      <c r="H25" s="20"/>
      <c r="I25" s="20"/>
    </row>
    <row r="26" spans="1:36" x14ac:dyDescent="0.25">
      <c r="A26" s="49" t="s">
        <v>15</v>
      </c>
      <c r="B26" s="20"/>
      <c r="C26" s="20"/>
      <c r="D26" s="20"/>
      <c r="E26" s="20"/>
      <c r="F26" s="20"/>
      <c r="G26" s="20"/>
      <c r="H26" s="20"/>
      <c r="I26" s="20"/>
    </row>
    <row r="27" spans="1:36" ht="15.75" thickBot="1" x14ac:dyDescent="0.3">
      <c r="A27" s="48"/>
      <c r="B27" s="48"/>
      <c r="C27" s="48"/>
      <c r="D27" s="48"/>
      <c r="E27" s="48"/>
      <c r="F27" s="48"/>
      <c r="G27" s="48"/>
      <c r="H27" s="48"/>
      <c r="I27" s="20"/>
    </row>
    <row r="28" spans="1:36" ht="15" customHeight="1" thickTop="1" thickBot="1" x14ac:dyDescent="0.3">
      <c r="A28" s="1502" t="s">
        <v>20</v>
      </c>
      <c r="B28" s="1504" t="s">
        <v>3</v>
      </c>
      <c r="C28" s="1510"/>
      <c r="D28" s="1510"/>
      <c r="E28" s="1510"/>
      <c r="F28" s="1510"/>
      <c r="G28" s="1510"/>
      <c r="H28" s="1510"/>
      <c r="I28" s="1505"/>
    </row>
    <row r="29" spans="1:36" ht="35.25" thickTop="1" thickBot="1" x14ac:dyDescent="0.3">
      <c r="A29" s="1509"/>
      <c r="B29" s="40" t="s">
        <v>441</v>
      </c>
      <c r="C29" s="11" t="s">
        <v>21</v>
      </c>
      <c r="D29" s="11" t="s">
        <v>442</v>
      </c>
      <c r="E29" s="10" t="s">
        <v>22</v>
      </c>
      <c r="F29" s="40" t="s">
        <v>23</v>
      </c>
      <c r="G29" s="11" t="s">
        <v>443</v>
      </c>
      <c r="H29" s="11" t="s">
        <v>24</v>
      </c>
      <c r="I29" s="11" t="s">
        <v>14</v>
      </c>
    </row>
    <row r="30" spans="1:36" ht="15" customHeight="1" thickTop="1" thickBot="1" x14ac:dyDescent="0.3">
      <c r="A30" s="41" t="s">
        <v>25</v>
      </c>
      <c r="B30" s="42"/>
      <c r="C30" s="42"/>
      <c r="D30" s="42"/>
      <c r="E30" s="42"/>
      <c r="F30" s="42"/>
      <c r="G30" s="42"/>
      <c r="H30" s="42"/>
      <c r="I30" s="43"/>
    </row>
    <row r="31" spans="1:36" ht="15" customHeight="1" thickTop="1" thickBot="1" x14ac:dyDescent="0.3">
      <c r="A31" s="44" t="s">
        <v>26</v>
      </c>
      <c r="B31" s="22"/>
      <c r="C31" s="22"/>
      <c r="D31" s="22"/>
      <c r="E31" s="22"/>
      <c r="F31" s="45"/>
      <c r="G31" s="22"/>
      <c r="H31" s="22"/>
      <c r="I31" s="15">
        <f>SUM(B31:H31)</f>
        <v>0</v>
      </c>
      <c r="R31" s="619">
        <f>SUM(B31:H31)-I31</f>
        <v>0</v>
      </c>
    </row>
    <row r="32" spans="1:36" ht="15" customHeight="1" thickBot="1" x14ac:dyDescent="0.3">
      <c r="A32" s="14" t="s">
        <v>27</v>
      </c>
      <c r="B32" s="22"/>
      <c r="C32" s="22"/>
      <c r="D32" s="22"/>
      <c r="E32" s="22"/>
      <c r="F32" s="46"/>
      <c r="G32" s="22"/>
      <c r="H32" s="22"/>
      <c r="I32" s="15">
        <f t="shared" ref="I32:I34" si="24">SUM(B32:H32)</f>
        <v>0</v>
      </c>
      <c r="R32" s="619">
        <f t="shared" ref="R32:R34" si="25">SUM(B32:H32)-I32</f>
        <v>0</v>
      </c>
    </row>
    <row r="33" spans="1:37" ht="15" customHeight="1" thickBot="1" x14ac:dyDescent="0.3">
      <c r="A33" s="14" t="s">
        <v>28</v>
      </c>
      <c r="B33" s="22"/>
      <c r="C33" s="22"/>
      <c r="D33" s="22"/>
      <c r="E33" s="22"/>
      <c r="F33" s="46"/>
      <c r="G33" s="22"/>
      <c r="H33" s="22"/>
      <c r="I33" s="15">
        <f t="shared" si="24"/>
        <v>0</v>
      </c>
      <c r="R33" s="619">
        <f t="shared" si="25"/>
        <v>0</v>
      </c>
    </row>
    <row r="34" spans="1:37" ht="15" customHeight="1" thickBot="1" x14ac:dyDescent="0.3">
      <c r="A34" s="14" t="s">
        <v>29</v>
      </c>
      <c r="B34" s="22"/>
      <c r="C34" s="22"/>
      <c r="D34" s="22"/>
      <c r="E34" s="22"/>
      <c r="F34" s="46"/>
      <c r="G34" s="22"/>
      <c r="H34" s="22"/>
      <c r="I34" s="15">
        <f t="shared" si="24"/>
        <v>0</v>
      </c>
      <c r="R34" s="619">
        <f t="shared" si="25"/>
        <v>0</v>
      </c>
    </row>
    <row r="35" spans="1:37" ht="15" customHeight="1" thickBot="1" x14ac:dyDescent="0.3">
      <c r="A35" s="25" t="s">
        <v>30</v>
      </c>
      <c r="B35" s="26">
        <f>B31+B32-B33+B34</f>
        <v>0</v>
      </c>
      <c r="C35" s="26">
        <f>C31+C32-C33+C34</f>
        <v>0</v>
      </c>
      <c r="D35" s="26">
        <f>D31+D32-D33+D34</f>
        <v>0</v>
      </c>
      <c r="E35" s="26">
        <f t="shared" ref="E35:H35" si="26">E31+E32-E33+E34</f>
        <v>0</v>
      </c>
      <c r="F35" s="26">
        <f t="shared" si="26"/>
        <v>0</v>
      </c>
      <c r="G35" s="26">
        <f t="shared" si="26"/>
        <v>0</v>
      </c>
      <c r="H35" s="26">
        <f t="shared" si="26"/>
        <v>0</v>
      </c>
      <c r="I35" s="17">
        <f>I31+I32-I33+I34</f>
        <v>0</v>
      </c>
      <c r="K35" s="631">
        <f>B31+B32-B33+B34-B35</f>
        <v>0</v>
      </c>
      <c r="L35" s="672">
        <f t="shared" ref="L35:R35" si="27">C31+C32-C33+C34-C35</f>
        <v>0</v>
      </c>
      <c r="M35" s="672">
        <f t="shared" si="27"/>
        <v>0</v>
      </c>
      <c r="N35" s="672">
        <f t="shared" si="27"/>
        <v>0</v>
      </c>
      <c r="O35" s="672">
        <f t="shared" si="27"/>
        <v>0</v>
      </c>
      <c r="P35" s="672">
        <f t="shared" si="27"/>
        <v>0</v>
      </c>
      <c r="Q35" s="672">
        <f t="shared" si="27"/>
        <v>0</v>
      </c>
      <c r="R35" s="672">
        <f t="shared" si="27"/>
        <v>0</v>
      </c>
    </row>
    <row r="36" spans="1:37" ht="15" customHeight="1" thickTop="1" thickBot="1" x14ac:dyDescent="0.3">
      <c r="A36" s="41" t="s">
        <v>31</v>
      </c>
      <c r="B36" s="42"/>
      <c r="C36" s="42"/>
      <c r="D36" s="42"/>
      <c r="E36" s="42"/>
      <c r="F36" s="42"/>
      <c r="G36" s="42"/>
      <c r="H36" s="42"/>
      <c r="I36" s="43"/>
      <c r="R36" s="619"/>
    </row>
    <row r="37" spans="1:37" ht="15" customHeight="1" thickTop="1" thickBot="1" x14ac:dyDescent="0.3">
      <c r="A37" s="44" t="s">
        <v>32</v>
      </c>
      <c r="B37" s="22"/>
      <c r="C37" s="22"/>
      <c r="D37" s="22"/>
      <c r="E37" s="22"/>
      <c r="F37" s="22"/>
      <c r="G37" s="22"/>
      <c r="H37" s="22"/>
      <c r="I37" s="15">
        <f>SUM(B37:H37)</f>
        <v>0</v>
      </c>
      <c r="R37" s="619">
        <f t="shared" ref="R37:R39" si="28">SUM(B37:H37)-I37</f>
        <v>0</v>
      </c>
    </row>
    <row r="38" spans="1:37" ht="15" customHeight="1" thickBot="1" x14ac:dyDescent="0.3">
      <c r="A38" s="14" t="s">
        <v>27</v>
      </c>
      <c r="B38" s="22"/>
      <c r="C38" s="22"/>
      <c r="D38" s="22"/>
      <c r="E38" s="22"/>
      <c r="F38" s="22"/>
      <c r="G38" s="22"/>
      <c r="H38" s="22"/>
      <c r="I38" s="15">
        <f t="shared" ref="I38:I39" si="29">SUM(B38:H38)</f>
        <v>0</v>
      </c>
      <c r="R38" s="619">
        <f t="shared" si="28"/>
        <v>0</v>
      </c>
    </row>
    <row r="39" spans="1:37" ht="15" customHeight="1" thickBot="1" x14ac:dyDescent="0.3">
      <c r="A39" s="14" t="s">
        <v>28</v>
      </c>
      <c r="B39" s="22"/>
      <c r="C39" s="22"/>
      <c r="D39" s="22"/>
      <c r="E39" s="22"/>
      <c r="F39" s="22"/>
      <c r="G39" s="22"/>
      <c r="H39" s="22"/>
      <c r="I39" s="15">
        <f t="shared" si="29"/>
        <v>0</v>
      </c>
      <c r="R39" s="619">
        <f t="shared" si="28"/>
        <v>0</v>
      </c>
    </row>
    <row r="40" spans="1:37" ht="15" customHeight="1" thickBot="1" x14ac:dyDescent="0.3">
      <c r="A40" s="25" t="s">
        <v>30</v>
      </c>
      <c r="B40" s="26">
        <f>B37+B38-B39</f>
        <v>0</v>
      </c>
      <c r="C40" s="26">
        <f>C37+C38-C39</f>
        <v>0</v>
      </c>
      <c r="D40" s="26">
        <f t="shared" ref="D40:H40" si="30">D37+D38-D39</f>
        <v>0</v>
      </c>
      <c r="E40" s="26">
        <f t="shared" si="30"/>
        <v>0</v>
      </c>
      <c r="F40" s="26">
        <f t="shared" si="30"/>
        <v>0</v>
      </c>
      <c r="G40" s="26">
        <f t="shared" si="30"/>
        <v>0</v>
      </c>
      <c r="H40" s="26">
        <f t="shared" si="30"/>
        <v>0</v>
      </c>
      <c r="I40" s="17">
        <f>I37+I38-I39</f>
        <v>0</v>
      </c>
      <c r="K40" s="631">
        <f>B37+B38-B39-B40</f>
        <v>0</v>
      </c>
      <c r="L40" s="672">
        <f>C37+C38-C39-C40</f>
        <v>0</v>
      </c>
      <c r="M40" s="672">
        <f t="shared" ref="M40:R40" si="31">D37+D38-D39-D40</f>
        <v>0</v>
      </c>
      <c r="N40" s="672">
        <f t="shared" si="31"/>
        <v>0</v>
      </c>
      <c r="O40" s="672">
        <f t="shared" si="31"/>
        <v>0</v>
      </c>
      <c r="P40" s="672">
        <f t="shared" si="31"/>
        <v>0</v>
      </c>
      <c r="Q40" s="672">
        <f t="shared" si="31"/>
        <v>0</v>
      </c>
      <c r="R40" s="672">
        <f t="shared" si="31"/>
        <v>0</v>
      </c>
    </row>
    <row r="41" spans="1:37" ht="15" customHeight="1" thickTop="1" thickBot="1" x14ac:dyDescent="0.3">
      <c r="A41" s="41" t="s">
        <v>33</v>
      </c>
      <c r="B41" s="42"/>
      <c r="C41" s="42"/>
      <c r="D41" s="42"/>
      <c r="E41" s="42"/>
      <c r="F41" s="42"/>
      <c r="G41" s="42"/>
      <c r="H41" s="42"/>
      <c r="I41" s="43"/>
      <c r="R41" s="619"/>
    </row>
    <row r="42" spans="1:37" ht="15" customHeight="1" thickTop="1" thickBot="1" x14ac:dyDescent="0.3">
      <c r="A42" s="44" t="s">
        <v>32</v>
      </c>
      <c r="B42" s="22"/>
      <c r="C42" s="22"/>
      <c r="D42" s="22"/>
      <c r="E42" s="22"/>
      <c r="F42" s="22"/>
      <c r="G42" s="22"/>
      <c r="H42" s="22"/>
      <c r="I42" s="15">
        <f>SUM(B42:H42)</f>
        <v>0</v>
      </c>
      <c r="R42" s="619">
        <f t="shared" ref="R42:R44" si="32">SUM(B42:H42)-I42</f>
        <v>0</v>
      </c>
    </row>
    <row r="43" spans="1:37" ht="15" customHeight="1" thickBot="1" x14ac:dyDescent="0.3">
      <c r="A43" s="14" t="s">
        <v>27</v>
      </c>
      <c r="B43" s="22"/>
      <c r="C43" s="22"/>
      <c r="D43" s="22"/>
      <c r="E43" s="22"/>
      <c r="F43" s="22"/>
      <c r="G43" s="22"/>
      <c r="H43" s="22"/>
      <c r="I43" s="15">
        <f t="shared" ref="I43:I44" si="33">SUM(B43:H43)</f>
        <v>0</v>
      </c>
      <c r="R43" s="619">
        <f t="shared" si="32"/>
        <v>0</v>
      </c>
    </row>
    <row r="44" spans="1:37" ht="15" customHeight="1" thickBot="1" x14ac:dyDescent="0.3">
      <c r="A44" s="14" t="s">
        <v>28</v>
      </c>
      <c r="B44" s="22"/>
      <c r="C44" s="22"/>
      <c r="D44" s="22"/>
      <c r="E44" s="22"/>
      <c r="F44" s="22"/>
      <c r="G44" s="22"/>
      <c r="H44" s="22"/>
      <c r="I44" s="15">
        <f t="shared" si="33"/>
        <v>0</v>
      </c>
      <c r="R44" s="619">
        <f t="shared" si="32"/>
        <v>0</v>
      </c>
    </row>
    <row r="45" spans="1:37" ht="15" customHeight="1" thickBot="1" x14ac:dyDescent="0.3">
      <c r="A45" s="25" t="s">
        <v>30</v>
      </c>
      <c r="B45" s="26">
        <f>B42+B43-B44</f>
        <v>0</v>
      </c>
      <c r="C45" s="26">
        <f>C42+C43-C44</f>
        <v>0</v>
      </c>
      <c r="D45" s="26">
        <f t="shared" ref="D45:H45" si="34">D42+D43-D44</f>
        <v>0</v>
      </c>
      <c r="E45" s="26">
        <f t="shared" si="34"/>
        <v>0</v>
      </c>
      <c r="F45" s="26">
        <f t="shared" si="34"/>
        <v>0</v>
      </c>
      <c r="G45" s="26">
        <f t="shared" si="34"/>
        <v>0</v>
      </c>
      <c r="H45" s="26">
        <f t="shared" si="34"/>
        <v>0</v>
      </c>
      <c r="I45" s="17">
        <f>I42+I43-I44</f>
        <v>0</v>
      </c>
      <c r="K45" s="631">
        <f>B42+B43-B44-B45</f>
        <v>0</v>
      </c>
      <c r="L45" s="672">
        <f>C42+C43-C44-C45</f>
        <v>0</v>
      </c>
      <c r="M45" s="672">
        <f t="shared" ref="M45:R45" si="35">D42+D43-D44-D45</f>
        <v>0</v>
      </c>
      <c r="N45" s="672">
        <f t="shared" si="35"/>
        <v>0</v>
      </c>
      <c r="O45" s="672">
        <f t="shared" si="35"/>
        <v>0</v>
      </c>
      <c r="P45" s="672">
        <f t="shared" si="35"/>
        <v>0</v>
      </c>
      <c r="Q45" s="672">
        <f t="shared" si="35"/>
        <v>0</v>
      </c>
      <c r="R45" s="672">
        <f t="shared" si="35"/>
        <v>0</v>
      </c>
    </row>
    <row r="46" spans="1:37" ht="15" customHeight="1" thickTop="1" thickBot="1" x14ac:dyDescent="0.3">
      <c r="A46" s="41" t="s">
        <v>34</v>
      </c>
      <c r="B46" s="42"/>
      <c r="C46" s="42"/>
      <c r="D46" s="42"/>
      <c r="E46" s="42"/>
      <c r="F46" s="42"/>
      <c r="G46" s="42"/>
      <c r="H46" s="42"/>
      <c r="I46" s="43"/>
      <c r="R46" s="619"/>
    </row>
    <row r="47" spans="1:37" ht="15" customHeight="1" thickTop="1" thickBot="1" x14ac:dyDescent="0.3">
      <c r="A47" s="44" t="s">
        <v>32</v>
      </c>
      <c r="B47" s="22">
        <f>B31-B37-B42</f>
        <v>0</v>
      </c>
      <c r="C47" s="22">
        <f t="shared" ref="C47:I47" si="36">C31-C37-C42</f>
        <v>0</v>
      </c>
      <c r="D47" s="22">
        <f t="shared" si="36"/>
        <v>0</v>
      </c>
      <c r="E47" s="22">
        <f t="shared" si="36"/>
        <v>0</v>
      </c>
      <c r="F47" s="22">
        <f t="shared" si="36"/>
        <v>0</v>
      </c>
      <c r="G47" s="22">
        <f t="shared" si="36"/>
        <v>0</v>
      </c>
      <c r="H47" s="22">
        <f t="shared" si="36"/>
        <v>0</v>
      </c>
      <c r="I47" s="15">
        <f t="shared" si="36"/>
        <v>0</v>
      </c>
      <c r="K47" s="631">
        <f>B31-B37-B42-B47</f>
        <v>0</v>
      </c>
      <c r="L47" s="672">
        <f t="shared" ref="L47:N47" si="37">C31-C37-C42-C47</f>
        <v>0</v>
      </c>
      <c r="M47" s="672">
        <f t="shared" si="37"/>
        <v>0</v>
      </c>
      <c r="N47" s="672">
        <f t="shared" si="37"/>
        <v>0</v>
      </c>
      <c r="O47" s="672">
        <f>F31-F37-F42-F47</f>
        <v>0</v>
      </c>
      <c r="P47" s="672">
        <f t="shared" ref="P47:Q47" si="38">G31-G37-G42-G47</f>
        <v>0</v>
      </c>
      <c r="Q47" s="672">
        <f t="shared" si="38"/>
        <v>0</v>
      </c>
      <c r="R47" s="619">
        <f t="shared" ref="R47" si="39">SUM(B47:H47)-I47</f>
        <v>0</v>
      </c>
    </row>
    <row r="48" spans="1:37" ht="15" customHeight="1" thickBot="1" x14ac:dyDescent="0.3">
      <c r="A48" s="25" t="s">
        <v>30</v>
      </c>
      <c r="B48" s="26">
        <f t="shared" ref="B48:I48" si="40">B35-B40-B45</f>
        <v>0</v>
      </c>
      <c r="C48" s="26">
        <f t="shared" si="40"/>
        <v>0</v>
      </c>
      <c r="D48" s="26">
        <f t="shared" si="40"/>
        <v>0</v>
      </c>
      <c r="E48" s="26">
        <f t="shared" si="40"/>
        <v>0</v>
      </c>
      <c r="F48" s="26">
        <f t="shared" si="40"/>
        <v>0</v>
      </c>
      <c r="G48" s="26">
        <f t="shared" si="40"/>
        <v>0</v>
      </c>
      <c r="H48" s="26">
        <f t="shared" si="40"/>
        <v>0</v>
      </c>
      <c r="I48" s="17">
        <f t="shared" si="40"/>
        <v>0</v>
      </c>
      <c r="K48" s="631">
        <f>B35-B40-B45-B48</f>
        <v>0</v>
      </c>
      <c r="L48" s="672">
        <f t="shared" ref="L48:N48" si="41">C35-C40-C45-C48</f>
        <v>0</v>
      </c>
      <c r="M48" s="672">
        <f t="shared" si="41"/>
        <v>0</v>
      </c>
      <c r="N48" s="672">
        <f t="shared" si="41"/>
        <v>0</v>
      </c>
      <c r="O48" s="672">
        <f>F35-F40-F45-F48</f>
        <v>0</v>
      </c>
      <c r="P48" s="672">
        <f t="shared" ref="P48:Q48" si="42">G35-G40-G45-G48</f>
        <v>0</v>
      </c>
      <c r="Q48" s="672">
        <f t="shared" si="42"/>
        <v>0</v>
      </c>
      <c r="R48" s="619">
        <f>SUM(B48:H48)-I48</f>
        <v>0</v>
      </c>
      <c r="AC48" s="631">
        <f>B48-'BS old'!$G$13</f>
        <v>0</v>
      </c>
      <c r="AD48" s="688">
        <f>C48-'BS old'!$G$14</f>
        <v>0</v>
      </c>
      <c r="AE48" s="688">
        <f>D48-'BS old'!$IB$15</f>
        <v>0</v>
      </c>
      <c r="AF48" s="688">
        <f>E48-'BS old'!$G$16</f>
        <v>0</v>
      </c>
      <c r="AG48" s="688">
        <f>F48-'BS old'!$G$17</f>
        <v>0</v>
      </c>
      <c r="AH48" s="688">
        <f>G48-'BS old'!$G$18</f>
        <v>0</v>
      </c>
      <c r="AI48" s="688">
        <f>H48-'BS old'!$G$19</f>
        <v>0</v>
      </c>
      <c r="AJ48" s="619">
        <f>I48-'BS old'!$G$12</f>
        <v>0</v>
      </c>
      <c r="AK48" s="342"/>
    </row>
    <row r="49" ht="15.75" thickTop="1" x14ac:dyDescent="0.25"/>
  </sheetData>
  <mergeCells count="7">
    <mergeCell ref="T1:AA1"/>
    <mergeCell ref="AC1:AJ1"/>
    <mergeCell ref="A28:A29"/>
    <mergeCell ref="B28:I28"/>
    <mergeCell ref="A3:A4"/>
    <mergeCell ref="B3:I3"/>
    <mergeCell ref="K1:R1"/>
  </mergeCells>
  <conditionalFormatting sqref="K6:R23">
    <cfRule type="cellIs" dxfId="306" priority="13" operator="lessThan">
      <formula>0</formula>
    </cfRule>
    <cfRule type="cellIs" dxfId="305" priority="14" operator="greaterThan">
      <formula>0</formula>
    </cfRule>
  </conditionalFormatting>
  <conditionalFormatting sqref="K31:R48">
    <cfRule type="cellIs" dxfId="304" priority="11" operator="lessThan">
      <formula>0</formula>
    </cfRule>
    <cfRule type="cellIs" dxfId="303" priority="12" operator="greaterThan">
      <formula>0</formula>
    </cfRule>
  </conditionalFormatting>
  <conditionalFormatting sqref="T6:AA22">
    <cfRule type="cellIs" dxfId="302" priority="9" operator="lessThan">
      <formula>0</formula>
    </cfRule>
    <cfRule type="cellIs" dxfId="301" priority="10" operator="greaterThan">
      <formula>0</formula>
    </cfRule>
  </conditionalFormatting>
  <conditionalFormatting sqref="AC10:AJ48">
    <cfRule type="cellIs" dxfId="300" priority="7" operator="lessThan">
      <formula>0</formula>
    </cfRule>
    <cfRule type="cellIs" dxfId="299" priority="8" operator="greaterThan">
      <formula>0</formula>
    </cfRule>
  </conditionalFormatting>
  <conditionalFormatting sqref="K6:R23">
    <cfRule type="cellIs" dxfId="298" priority="5" operator="lessThan">
      <formula>0</formula>
    </cfRule>
    <cfRule type="cellIs" dxfId="297" priority="6" operator="greaterThan">
      <formula>0</formula>
    </cfRule>
  </conditionalFormatting>
  <conditionalFormatting sqref="K31:R48">
    <cfRule type="cellIs" dxfId="296" priority="3" operator="lessThan">
      <formula>0</formula>
    </cfRule>
    <cfRule type="cellIs" dxfId="295" priority="4" operator="greaterThan">
      <formula>0</formula>
    </cfRule>
  </conditionalFormatting>
  <conditionalFormatting sqref="K31:R48">
    <cfRule type="cellIs" dxfId="294" priority="1" operator="lessThan">
      <formula>0</formula>
    </cfRule>
    <cfRule type="cellIs" dxfId="293" priority="2" operator="greaterThan">
      <formula>0</formula>
    </cfRule>
  </conditionalFormatting>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RowHeight="12.75" x14ac:dyDescent="0.25"/>
  <cols>
    <col min="1" max="37" width="2.5703125" style="398" customWidth="1"/>
    <col min="38" max="38" width="0.140625" style="398" customWidth="1"/>
    <col min="39" max="39" width="2" style="398" customWidth="1"/>
    <col min="40" max="40" width="0.42578125" style="398" customWidth="1"/>
    <col min="41" max="41" width="2.5703125" style="398" customWidth="1"/>
    <col min="42" max="42" width="9.140625" style="398"/>
    <col min="43" max="45" width="2.5703125" style="398" customWidth="1"/>
    <col min="46" max="46" width="7.7109375" style="398" customWidth="1"/>
    <col min="47" max="61" width="2.5703125" style="398" customWidth="1"/>
    <col min="62" max="16384" width="9.140625" style="398"/>
  </cols>
  <sheetData>
    <row r="1" spans="1:37" s="508" customFormat="1" ht="10.5" customHeight="1" thickBot="1" x14ac:dyDescent="0.3">
      <c r="B1" s="835"/>
      <c r="C1" s="835" t="s">
        <v>1061</v>
      </c>
      <c r="N1" s="2185" t="s">
        <v>1448</v>
      </c>
      <c r="O1" s="2185"/>
      <c r="P1" s="2185"/>
      <c r="Q1" s="2185"/>
      <c r="R1" s="2185"/>
      <c r="S1" s="2185"/>
      <c r="T1" s="2185"/>
      <c r="U1" s="2185"/>
      <c r="V1" s="2185"/>
      <c r="W1" s="2185"/>
      <c r="X1" s="2207"/>
    </row>
    <row r="2" spans="1:37" s="405" customFormat="1" ht="21" customHeight="1" thickBot="1" x14ac:dyDescent="0.3">
      <c r="B2" s="837"/>
      <c r="C2" s="838" t="s">
        <v>1449</v>
      </c>
      <c r="D2" s="838"/>
      <c r="E2" s="838"/>
      <c r="F2" s="838"/>
      <c r="G2" s="838"/>
      <c r="H2" s="838"/>
      <c r="I2" s="838"/>
      <c r="J2" s="839"/>
      <c r="K2" s="838"/>
      <c r="L2" s="838"/>
      <c r="M2" s="840"/>
      <c r="N2" s="2185"/>
      <c r="O2" s="2185"/>
      <c r="P2" s="2185"/>
      <c r="Q2" s="2185" t="s">
        <v>1448</v>
      </c>
      <c r="R2" s="2185"/>
      <c r="S2" s="2185"/>
      <c r="T2" s="2185"/>
      <c r="U2" s="2185"/>
      <c r="V2" s="2185"/>
      <c r="W2" s="2185"/>
      <c r="X2" s="2207"/>
    </row>
    <row r="3" spans="1:37" ht="13.5" customHeight="1" thickBot="1" x14ac:dyDescent="0.3">
      <c r="N3" s="2208"/>
      <c r="O3" s="2208"/>
      <c r="P3" s="2208"/>
      <c r="Q3" s="2208"/>
      <c r="R3" s="2208"/>
      <c r="S3" s="2208"/>
      <c r="T3" s="2208"/>
      <c r="U3" s="2208"/>
      <c r="V3" s="2208"/>
      <c r="W3" s="2208"/>
      <c r="X3" s="2209"/>
    </row>
    <row r="4" spans="1:37" ht="28.5" customHeight="1" thickBot="1" x14ac:dyDescent="0.3">
      <c r="J4" s="2210" t="s">
        <v>1450</v>
      </c>
      <c r="K4" s="2211"/>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842"/>
      <c r="W4" s="500" t="s">
        <v>1451</v>
      </c>
      <c r="X4" s="500"/>
      <c r="Y4" s="500"/>
      <c r="Z4" s="500"/>
      <c r="AA4" s="499"/>
    </row>
    <row r="5" spans="1:37" ht="7.5" customHeight="1" thickBot="1" x14ac:dyDescent="0.3"/>
    <row r="6" spans="1:37" s="495" customFormat="1" ht="14.25" customHeight="1" x14ac:dyDescent="0.25">
      <c r="A6" s="498" t="s">
        <v>2622</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1561</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1452</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c r="AF9" s="473"/>
      <c r="AG9" s="473"/>
    </row>
    <row r="10" spans="1:37" s="470" customFormat="1" ht="14.25" customHeight="1" x14ac:dyDescent="0.25">
      <c r="A10" s="472" t="s">
        <v>1453</v>
      </c>
      <c r="B10" s="471"/>
      <c r="C10" s="471"/>
      <c r="D10" s="471"/>
      <c r="E10" s="471"/>
      <c r="F10" s="471"/>
      <c r="G10" s="471"/>
      <c r="H10" s="471"/>
      <c r="I10" s="415"/>
      <c r="J10" s="414"/>
      <c r="K10" s="488" t="s">
        <v>1454</v>
      </c>
      <c r="L10" s="471"/>
      <c r="M10" s="489"/>
      <c r="N10" s="489"/>
      <c r="O10" s="489"/>
      <c r="P10" s="471"/>
      <c r="Q10" s="488" t="s">
        <v>1454</v>
      </c>
      <c r="R10" s="471"/>
      <c r="S10" s="415"/>
      <c r="T10" s="471"/>
      <c r="U10" s="471"/>
      <c r="V10" s="487"/>
      <c r="W10" s="471"/>
      <c r="X10" s="471"/>
      <c r="Y10" s="471"/>
      <c r="Z10" s="471"/>
      <c r="AA10" s="471"/>
      <c r="AB10" s="471"/>
      <c r="AC10" s="471"/>
      <c r="AD10" s="488" t="s">
        <v>1455</v>
      </c>
      <c r="AE10" s="488"/>
      <c r="AF10" s="488"/>
      <c r="AG10" s="488" t="s">
        <v>1456</v>
      </c>
      <c r="AH10" s="471"/>
      <c r="AI10" s="471"/>
      <c r="AJ10" s="471"/>
      <c r="AK10" s="487"/>
    </row>
    <row r="11" spans="1:37" s="470" customFormat="1" ht="19.5" customHeight="1" x14ac:dyDescent="0.2">
      <c r="A11" s="484" t="str">
        <f>LEFT('Input data'!C24,1)</f>
        <v>2</v>
      </c>
      <c r="B11" s="449" t="str">
        <f>MID('Input data'!$C$24,2,1)</f>
        <v>0</v>
      </c>
      <c r="C11" s="449" t="str">
        <f>MID('Input data'!$C$24,3,1)</f>
        <v>2</v>
      </c>
      <c r="D11" s="449" t="str">
        <f>MID('Input data'!$C$24,4,1)</f>
        <v>2</v>
      </c>
      <c r="E11" s="449" t="str">
        <f>MID('Input data'!$C$24,5,1)</f>
        <v>5</v>
      </c>
      <c r="F11" s="449" t="str">
        <f>MID('Input data'!$C$24,6,1)</f>
        <v>8</v>
      </c>
      <c r="G11" s="449" t="str">
        <f>MID('Input data'!$C$24,7,1)</f>
        <v>4</v>
      </c>
      <c r="H11" s="449" t="str">
        <f>MID('Input data'!$C$24,8,1)</f>
        <v>0</v>
      </c>
      <c r="I11" s="449" t="str">
        <f>MID('Input data'!$C$24,9,1)</f>
        <v>8</v>
      </c>
      <c r="J11" s="456" t="str">
        <f>MID('Input data'!$C$24,10,1)</f>
        <v>0</v>
      </c>
      <c r="K11" s="407"/>
      <c r="L11" s="473"/>
      <c r="M11" s="473"/>
      <c r="N11" s="473"/>
      <c r="O11" s="473"/>
      <c r="P11" s="473"/>
      <c r="Q11" s="473"/>
      <c r="R11" s="473"/>
      <c r="S11" s="473"/>
      <c r="T11" s="473"/>
      <c r="U11" s="473"/>
      <c r="V11" s="479"/>
      <c r="W11" s="478" t="s">
        <v>1457</v>
      </c>
      <c r="X11" s="473"/>
      <c r="Y11" s="473"/>
      <c r="Z11" s="473"/>
      <c r="AA11" s="473"/>
      <c r="AB11" s="478" t="s">
        <v>1458</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x14ac:dyDescent="0.25">
      <c r="A12" s="411" t="s">
        <v>1459</v>
      </c>
      <c r="B12" s="473"/>
      <c r="C12" s="473"/>
      <c r="D12" s="473"/>
      <c r="E12" s="473"/>
      <c r="F12" s="473"/>
      <c r="G12" s="473"/>
      <c r="H12" s="407"/>
      <c r="I12" s="407"/>
      <c r="J12" s="406"/>
      <c r="K12" s="407"/>
      <c r="L12" s="486" t="str">
        <f>IF('Input data'!D7="x","x"," ")</f>
        <v>x</v>
      </c>
      <c r="M12" s="478" t="s">
        <v>1460</v>
      </c>
      <c r="N12" s="480"/>
      <c r="O12" s="480"/>
      <c r="P12" s="480"/>
      <c r="Q12" s="480"/>
      <c r="R12" s="486" t="str">
        <f>IF('Input data'!D17="x","x"," ")</f>
        <v xml:space="preserve"> </v>
      </c>
      <c r="S12" s="478" t="s">
        <v>1461</v>
      </c>
      <c r="T12" s="473"/>
      <c r="U12" s="473"/>
      <c r="V12" s="479"/>
      <c r="W12" s="843"/>
      <c r="X12" s="844"/>
      <c r="Y12" s="844"/>
      <c r="Z12" s="844"/>
      <c r="AA12" s="844"/>
      <c r="AB12" s="845" t="s">
        <v>1462</v>
      </c>
      <c r="AC12" s="844"/>
      <c r="AD12" s="846" t="str">
        <f>MID('Input data'!$B$13,1,1)</f>
        <v>1</v>
      </c>
      <c r="AE12" s="846" t="str">
        <f>MID('Input data'!$B$13,2,1)</f>
        <v>2</v>
      </c>
      <c r="AF12" s="846"/>
      <c r="AG12" s="846" t="str">
        <f>MID('Input data'!$B$14,1,1)</f>
        <v>2</v>
      </c>
      <c r="AH12" s="846" t="str">
        <f>MID('Input data'!$B$14,2,1)</f>
        <v>0</v>
      </c>
      <c r="AI12" s="846" t="str">
        <f>MID('Input data'!$B$14,3,1)</f>
        <v>1</v>
      </c>
      <c r="AJ12" s="846" t="str">
        <f>MID('Input data'!$B$14,4,1)</f>
        <v>4</v>
      </c>
      <c r="AK12" s="847"/>
    </row>
    <row r="13" spans="1:37" s="470" customFormat="1" ht="19.5" customHeight="1" x14ac:dyDescent="0.2">
      <c r="A13" s="484" t="str">
        <f>LEFT('Input data'!C26,1)</f>
        <v>4</v>
      </c>
      <c r="B13" s="449" t="str">
        <f>MID('Input data'!$C$26,2,1)</f>
        <v>4</v>
      </c>
      <c r="C13" s="449" t="str">
        <f>MID('Input data'!$C$26,3,1)</f>
        <v>0</v>
      </c>
      <c r="D13" s="449" t="str">
        <f>MID('Input data'!$C$26,4,1)</f>
        <v>4</v>
      </c>
      <c r="E13" s="449" t="str">
        <f>MID('Input data'!$C$26,5,1)</f>
        <v>0</v>
      </c>
      <c r="F13" s="449" t="str">
        <f>MID('Input data'!$C$26,6,1)</f>
        <v>1</v>
      </c>
      <c r="G13" s="449" t="str">
        <f>MID('Input data'!$C$26,7,1)</f>
        <v>4</v>
      </c>
      <c r="H13" s="449" t="str">
        <f>MID('Input data'!$C$26,8,1)</f>
        <v>8</v>
      </c>
      <c r="I13" s="407"/>
      <c r="J13" s="406"/>
      <c r="K13" s="407"/>
      <c r="L13" s="482" t="str">
        <f>IF('Input data'!D8="x","x", "")</f>
        <v/>
      </c>
      <c r="M13" s="478" t="s">
        <v>1463</v>
      </c>
      <c r="N13" s="480"/>
      <c r="O13" s="480"/>
      <c r="P13" s="480"/>
      <c r="Q13" s="480"/>
      <c r="R13" s="483" t="str">
        <f>IF('Input data'!D18="x","x"," ")</f>
        <v>x</v>
      </c>
      <c r="S13" s="478" t="s">
        <v>1464</v>
      </c>
      <c r="T13" s="473"/>
      <c r="U13" s="473"/>
      <c r="V13" s="479"/>
      <c r="W13" s="2201" t="s">
        <v>1465</v>
      </c>
      <c r="X13" s="2202"/>
      <c r="Y13" s="2202"/>
      <c r="Z13" s="2202"/>
      <c r="AA13" s="2202"/>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406"/>
      <c r="K14" s="407"/>
      <c r="L14" s="407"/>
      <c r="M14" s="478"/>
      <c r="N14" s="480"/>
      <c r="O14" s="480"/>
      <c r="P14" s="480"/>
      <c r="Q14" s="480"/>
      <c r="R14" s="481" t="s">
        <v>1466</v>
      </c>
      <c r="S14" s="480"/>
      <c r="T14" s="473"/>
      <c r="U14" s="473"/>
      <c r="V14" s="479"/>
      <c r="W14" s="2203"/>
      <c r="X14" s="2204"/>
      <c r="Y14" s="2204"/>
      <c r="Z14" s="2204"/>
      <c r="AA14" s="2204"/>
      <c r="AB14" s="478" t="s">
        <v>1458</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x14ac:dyDescent="0.25">
      <c r="A15" s="477" t="str">
        <f>'SK Cover sheet'!A15</f>
        <v>4</v>
      </c>
      <c r="B15" s="402" t="str">
        <f>'SK Cover sheet'!B15</f>
        <v>5</v>
      </c>
      <c r="C15" s="475" t="s">
        <v>1063</v>
      </c>
      <c r="D15" s="402" t="str">
        <f>'SK Cover sheet'!D15</f>
        <v>1</v>
      </c>
      <c r="E15" s="402" t="str">
        <f>'SK Cover sheet'!E15</f>
        <v>1</v>
      </c>
      <c r="F15" s="475" t="s">
        <v>1063</v>
      </c>
      <c r="G15" s="402" t="str">
        <f>'SK Cover sheet'!G15</f>
        <v>0</v>
      </c>
      <c r="H15" s="402"/>
      <c r="I15" s="402"/>
      <c r="J15" s="401"/>
      <c r="K15" s="402"/>
      <c r="L15" s="402"/>
      <c r="M15" s="402"/>
      <c r="N15" s="402"/>
      <c r="O15" s="402"/>
      <c r="P15" s="402"/>
      <c r="Q15" s="402"/>
      <c r="R15" s="402"/>
      <c r="S15" s="402"/>
      <c r="T15" s="475"/>
      <c r="U15" s="475"/>
      <c r="V15" s="476"/>
      <c r="W15" s="2205"/>
      <c r="X15" s="2206"/>
      <c r="Y15" s="2206"/>
      <c r="Z15" s="2206"/>
      <c r="AA15" s="2206"/>
      <c r="AB15" s="474" t="s">
        <v>1462</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4.5" customHeight="1" x14ac:dyDescent="0.25">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50" s="470" customFormat="1" ht="3" customHeight="1" thickBot="1" x14ac:dyDescent="0.3">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50" s="470" customFormat="1" ht="16.5" x14ac:dyDescent="0.25">
      <c r="A18" s="472" t="s">
        <v>1467</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50" s="400" customFormat="1" ht="19.5" customHeight="1" x14ac:dyDescent="0.25">
      <c r="A19" s="457" t="str">
        <f>+LEFT('Input data'!$F$3,1)</f>
        <v>M</v>
      </c>
      <c r="B19" s="449" t="str">
        <f>+MID('Input data'!$F$3,2,1)</f>
        <v>o</v>
      </c>
      <c r="C19" s="449" t="str">
        <f>+MID('Input data'!$F$3,3,1)</f>
        <v>t</v>
      </c>
      <c r="D19" s="449" t="str">
        <f>+MID('Input data'!$F$3,4,1)</f>
        <v>o</v>
      </c>
      <c r="E19" s="449" t="str">
        <f>+MID('Input data'!$F$3,5,1)</f>
        <v>r</v>
      </c>
      <c r="F19" s="449" t="str">
        <f>+MID('Input data'!$F$3,6,1)</f>
        <v xml:space="preserve"> </v>
      </c>
      <c r="G19" s="449" t="str">
        <f>+MID('Input data'!$F$3,7,1)</f>
        <v>-</v>
      </c>
      <c r="H19" s="449" t="str">
        <f>+MID('Input data'!$F$3,8,1)</f>
        <v xml:space="preserve"> </v>
      </c>
      <c r="I19" s="449" t="str">
        <f>+MID('Input data'!$F$3,9,1)</f>
        <v>C</v>
      </c>
      <c r="J19" s="449" t="str">
        <f>+MID('Input data'!$F$3,10,1)</f>
        <v>a</v>
      </c>
      <c r="K19" s="449" t="str">
        <f>+MID('Input data'!$F$3,11,1)</f>
        <v>r</v>
      </c>
      <c r="L19" s="449" t="str">
        <f>+MID('Input data'!$F$3,12,1)</f>
        <v xml:space="preserve"> </v>
      </c>
      <c r="M19" s="449" t="str">
        <f>+MID('Input data'!$F$3,13,1)</f>
        <v>H</v>
      </c>
      <c r="N19" s="449" t="str">
        <f>+MID('Input data'!$F$3,14,1)</f>
        <v>u</v>
      </c>
      <c r="O19" s="449" t="str">
        <f>+MID('Input data'!$F$3,15,1)</f>
        <v>m</v>
      </c>
      <c r="P19" s="449" t="str">
        <f>+MID('Input data'!$F$3,16,1)</f>
        <v>e</v>
      </c>
      <c r="Q19" s="449" t="str">
        <f>+MID('Input data'!$F$3,17,1)</f>
        <v>n</v>
      </c>
      <c r="R19" s="449" t="str">
        <f>+MID('Input data'!$F$3,18,1)</f>
        <v>n</v>
      </c>
      <c r="S19" s="449" t="str">
        <f>+MID('Input data'!$F$3,19,1)</f>
        <v>é</v>
      </c>
      <c r="T19" s="449" t="str">
        <f>+MID('Input data'!$F$3,20,1)</f>
        <v>,</v>
      </c>
      <c r="U19" s="449" t="str">
        <f>+MID('Input data'!$F$3,21,1)</f>
        <v xml:space="preserve"> </v>
      </c>
      <c r="V19" s="449" t="str">
        <f>+MID('Input data'!$F$3,22,1)</f>
        <v>s</v>
      </c>
      <c r="W19" s="449" t="str">
        <f>+MID('Input data'!$F$3,23,1)</f>
        <v>p</v>
      </c>
      <c r="X19" s="449" t="str">
        <f>+MID('Input data'!$F$3,24,1)</f>
        <v>o</v>
      </c>
      <c r="Y19" s="449" t="str">
        <f>+MID('Input data'!$F$3,25,1)</f>
        <v>l</v>
      </c>
      <c r="Z19" s="449" t="str">
        <f>+MID('Input data'!$F$3,26,1)</f>
        <v>.</v>
      </c>
      <c r="AA19" s="449" t="str">
        <f>+MID('Input data'!$F$3,27,1)</f>
        <v xml:space="preserve"> </v>
      </c>
      <c r="AB19" s="449" t="str">
        <f>+MID('Input data'!$F$3,28,1)</f>
        <v>s</v>
      </c>
      <c r="AC19" s="449" t="str">
        <f>+MID('Input data'!$F$3,29,1)</f>
        <v xml:space="preserve"> </v>
      </c>
      <c r="AD19" s="449" t="str">
        <f>+MID('Input data'!$F$3,30,1)</f>
        <v>r</v>
      </c>
      <c r="AE19" s="449" t="str">
        <f>+MID('Input data'!$F$3,31,1)</f>
        <v>.</v>
      </c>
      <c r="AF19" s="449" t="str">
        <f>+MID('Input data'!$F$3,32,1)</f>
        <v>o</v>
      </c>
      <c r="AG19" s="449" t="str">
        <f>+MID('Input data'!$F$3,33,1)</f>
        <v>.</v>
      </c>
      <c r="AH19" s="449" t="str">
        <f>+MID('Input data'!$F$3,34,1)</f>
        <v/>
      </c>
      <c r="AI19" s="449" t="str">
        <f>+MID('Input data'!$F$3,35,1)</f>
        <v/>
      </c>
      <c r="AJ19" s="449" t="str">
        <f>+MID('Input data'!$F$3,36,1)</f>
        <v/>
      </c>
      <c r="AK19" s="456" t="str">
        <f>+MID('Input data'!$F$3,37,1)</f>
        <v/>
      </c>
      <c r="AL19" s="470"/>
      <c r="AM19" s="470"/>
      <c r="AN19" s="470"/>
    </row>
    <row r="20" spans="1:50" s="539" customFormat="1" ht="19.5" customHeight="1" x14ac:dyDescent="0.25">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50" s="458" customFormat="1" ht="14.25" customHeight="1" x14ac:dyDescent="0.25">
      <c r="A21" s="462" t="s">
        <v>1468</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50" x14ac:dyDescent="0.25">
      <c r="A22" s="454" t="s">
        <v>1469</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1470</v>
      </c>
      <c r="AE22" s="407"/>
      <c r="AF22" s="407"/>
      <c r="AG22" s="407"/>
      <c r="AH22" s="407"/>
      <c r="AI22" s="407"/>
      <c r="AJ22" s="407"/>
      <c r="AK22" s="406"/>
    </row>
    <row r="23" spans="1:50" s="538" customFormat="1" ht="19.5" customHeight="1" x14ac:dyDescent="0.25">
      <c r="A23" s="457" t="str">
        <f>+LEFT('Input data'!$C$28,1)</f>
        <v>M</v>
      </c>
      <c r="B23" s="449" t="str">
        <f>+MID('Input data'!$C$28,2,1)</f>
        <v>i</v>
      </c>
      <c r="C23" s="449" t="str">
        <f>+MID('Input data'!$C$28,3,1)</f>
        <v>e</v>
      </c>
      <c r="D23" s="449" t="str">
        <f>+MID('Input data'!$C$28,4,1)</f>
        <v>r</v>
      </c>
      <c r="E23" s="449" t="str">
        <f>+MID('Input data'!$C$28,5,1)</f>
        <v>o</v>
      </c>
      <c r="F23" s="449" t="str">
        <f>+MID('Input data'!$C$28,6,1)</f>
        <v>v</v>
      </c>
      <c r="G23" s="449" t="str">
        <f>+MID('Input data'!$C$28,7,1)</f>
        <v>á</v>
      </c>
      <c r="H23" s="449" t="str">
        <f>+MID('Input data'!$C$28,8,1)</f>
        <v/>
      </c>
      <c r="I23" s="449" t="str">
        <f>+MID('Input data'!$C$28,9,1)</f>
        <v/>
      </c>
      <c r="J23" s="449" t="str">
        <f>+MID('Input data'!$C$28,10,1)</f>
        <v/>
      </c>
      <c r="K23" s="449" t="str">
        <f>+MID('Input data'!$C$28,11,1)</f>
        <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6</v>
      </c>
      <c r="AE23" s="449" t="str">
        <f>+MID('Input data'!$C$30,2,1)</f>
        <v>1</v>
      </c>
      <c r="AF23" s="449" t="str">
        <f>+MID('Input data'!$C$30,3,1)</f>
        <v>6</v>
      </c>
      <c r="AG23" s="449" t="str">
        <f>+MID('Input data'!$C$30,4,1)</f>
        <v>4</v>
      </c>
      <c r="AH23" s="449" t="str">
        <f>+MID('Input data'!$C$30,5,1)</f>
        <v>/</v>
      </c>
      <c r="AI23" s="449" t="str">
        <f>+MID('Input data'!$C$30,6,1)</f>
        <v>1</v>
      </c>
      <c r="AJ23" s="449" t="str">
        <f>+MID('Input data'!$C$30,7,1)</f>
        <v>0</v>
      </c>
      <c r="AK23" s="456" t="str">
        <f>+MID('Input data'!$C$30,8,1)</f>
        <v>2</v>
      </c>
    </row>
    <row r="24" spans="1:50" x14ac:dyDescent="0.25">
      <c r="A24" s="454" t="s">
        <v>1471</v>
      </c>
      <c r="B24" s="412"/>
      <c r="C24" s="412"/>
      <c r="D24" s="412"/>
      <c r="E24" s="412"/>
      <c r="F24" s="412"/>
      <c r="G24" s="453" t="s">
        <v>1472</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50" s="538" customFormat="1" ht="19.5" customHeight="1" x14ac:dyDescent="0.25">
      <c r="A25" s="457" t="str">
        <f>+LEFT('Input data'!$C$32,1)</f>
        <v>0</v>
      </c>
      <c r="B25" s="449" t="str">
        <f>+MID('Input data'!$C$32,2,1)</f>
        <v>6</v>
      </c>
      <c r="C25" s="449" t="str">
        <f>+MID('Input data'!$C$32,3,1)</f>
        <v>6</v>
      </c>
      <c r="D25" s="449" t="str">
        <f>+MID('Input data'!$C$32,4,1)</f>
        <v>0</v>
      </c>
      <c r="E25" s="449" t="str">
        <f>+MID('Input data'!$C$32,5,1)</f>
        <v>1</v>
      </c>
      <c r="F25" s="449"/>
      <c r="G25" s="449" t="str">
        <f>+LEFT('Input data'!$C$34,1)</f>
        <v>H</v>
      </c>
      <c r="H25" s="449" t="str">
        <f>+MID('Input data'!$C$34,2,1)</f>
        <v>u</v>
      </c>
      <c r="I25" s="449" t="str">
        <f>+MID('Input data'!$C$34,3,1)</f>
        <v>m</v>
      </c>
      <c r="J25" s="449" t="str">
        <f>+MID('Input data'!$C$34,4,1)</f>
        <v>e</v>
      </c>
      <c r="K25" s="449" t="str">
        <f>+MID('Input data'!$C$34,5,1)</f>
        <v>n</v>
      </c>
      <c r="L25" s="449" t="str">
        <f>+MID('Input data'!$C$34,6,1)</f>
        <v>n</v>
      </c>
      <c r="M25" s="449" t="str">
        <f>+MID('Input data'!$C$34,7,1)</f>
        <v>é</v>
      </c>
      <c r="N25" s="449" t="str">
        <f>+MID('Input data'!$C$34,8,1)</f>
        <v/>
      </c>
      <c r="O25" s="449" t="str">
        <f>+MID('Input data'!$C$34,9,1)</f>
        <v/>
      </c>
      <c r="P25" s="449" t="str">
        <f>+MID('Input data'!$C$34,10,1)</f>
        <v/>
      </c>
      <c r="Q25" s="449" t="str">
        <f>+MID('Input data'!$C$34,11,1)</f>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50" x14ac:dyDescent="0.25">
      <c r="A26" s="454" t="s">
        <v>1473</v>
      </c>
      <c r="B26" s="412"/>
      <c r="C26" s="412"/>
      <c r="D26" s="412"/>
      <c r="E26" s="412"/>
      <c r="F26" s="412"/>
      <c r="G26" s="453"/>
      <c r="H26" s="453"/>
      <c r="I26" s="453"/>
      <c r="J26" s="453"/>
      <c r="K26" s="453"/>
      <c r="L26" s="453"/>
      <c r="M26" s="453"/>
      <c r="N26" s="412"/>
      <c r="O26" s="453" t="s">
        <v>1474</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50" s="538" customFormat="1" ht="19.5" customHeight="1" x14ac:dyDescent="0.25">
      <c r="A27" s="452">
        <v>0</v>
      </c>
      <c r="B27" s="449" t="str">
        <f>+LEFT('Input data'!$C$36,1)</f>
        <v>9</v>
      </c>
      <c r="C27" s="449" t="str">
        <f>+MID('Input data'!$C$36,2,1)</f>
        <v>1</v>
      </c>
      <c r="D27" s="449" t="str">
        <f>+MID('Input data'!$C$36,3,1)</f>
        <v>8</v>
      </c>
      <c r="E27" s="449" t="s">
        <v>1092</v>
      </c>
      <c r="F27" s="449" t="str">
        <f>+LEFT('Input data'!$C$38,1)</f>
        <v>4</v>
      </c>
      <c r="G27" s="449" t="str">
        <f>+MID('Input data'!$C$38,2,1)</f>
        <v>2</v>
      </c>
      <c r="H27" s="449" t="str">
        <f>+MID('Input data'!$C$38,3,1)</f>
        <v>4</v>
      </c>
      <c r="I27" s="449" t="str">
        <f>+MID('Input data'!$C$38,4,1)</f>
        <v>3</v>
      </c>
      <c r="J27" s="449" t="str">
        <f>+MID('Input data'!$C$38,5,1)</f>
        <v>1</v>
      </c>
      <c r="K27" s="449" t="str">
        <f>+MID('Input data'!$C$38,6,1)</f>
        <v>8</v>
      </c>
      <c r="L27" s="449" t="str">
        <f>+MID('Input data'!$C$38,7,1)</f>
        <v/>
      </c>
      <c r="M27" s="449" t="str">
        <f>+MID('Input data'!$C$38,8,1)</f>
        <v/>
      </c>
      <c r="N27" s="451"/>
      <c r="O27" s="450">
        <v>0</v>
      </c>
      <c r="P27" s="449" t="str">
        <f>+LEFT('Input data'!$C$36,1)</f>
        <v>9</v>
      </c>
      <c r="Q27" s="449" t="str">
        <f>+MID('Input data'!$C$36,2,1)</f>
        <v>1</v>
      </c>
      <c r="R27" s="449" t="str">
        <f>+MID('Input data'!$C$36,3,1)</f>
        <v>8</v>
      </c>
      <c r="S27" s="449" t="s">
        <v>1092</v>
      </c>
      <c r="T27" s="449" t="str">
        <f>+LEFT('Input data'!$C$40,1)</f>
        <v/>
      </c>
      <c r="U27" s="449" t="str">
        <f>+MID('Input data'!$C$40,2,1)</f>
        <v/>
      </c>
      <c r="V27" s="449" t="str">
        <f>+MID('Input data'!$C$40,3,1)</f>
        <v/>
      </c>
      <c r="W27" s="449" t="str">
        <f>+MID('Input data'!$C$40,4,1)</f>
        <v/>
      </c>
      <c r="X27" s="449" t="str">
        <f>+MID('Input data'!$C$40,5,1)</f>
        <v/>
      </c>
      <c r="Y27" s="449" t="str">
        <f>+MID('Input data'!$C$40,6,1)</f>
        <v/>
      </c>
      <c r="Z27" s="449" t="str">
        <f>+MID('Input data'!$C$40,7,1)</f>
        <v/>
      </c>
      <c r="AA27" s="449" t="str">
        <f>+MID('Input data'!$C$40,8,1)</f>
        <v/>
      </c>
      <c r="AB27" s="449"/>
      <c r="AC27" s="449"/>
      <c r="AD27" s="449"/>
      <c r="AE27" s="407"/>
      <c r="AF27" s="407"/>
      <c r="AG27" s="407"/>
      <c r="AH27" s="407"/>
      <c r="AI27" s="407"/>
      <c r="AJ27" s="407"/>
      <c r="AK27" s="406"/>
    </row>
    <row r="28" spans="1:50" s="399" customFormat="1" x14ac:dyDescent="0.25">
      <c r="A28" s="411" t="s">
        <v>1475</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50" s="538" customFormat="1" ht="19.5" customHeight="1" thickBot="1" x14ac:dyDescent="0.3">
      <c r="A29" s="448" t="str">
        <f>+LEFT('Input data'!$B$42,1)</f>
        <v>i</v>
      </c>
      <c r="B29" s="447" t="str">
        <f>+MID('Input data'!$B$42,2,1)</f>
        <v>.</v>
      </c>
      <c r="C29" s="447" t="str">
        <f>+MID('Input data'!$B$42,3,1)</f>
        <v>t</v>
      </c>
      <c r="D29" s="447" t="str">
        <f>+MID('Input data'!$B$42,4,1)</f>
        <v>r</v>
      </c>
      <c r="E29" s="447" t="str">
        <f>+MID('Input data'!$B$42,5,1)</f>
        <v>e</v>
      </c>
      <c r="F29" s="447" t="str">
        <f>+MID('Input data'!$B$42,6,1)</f>
        <v>b</v>
      </c>
      <c r="G29" s="447" t="str">
        <f>+MID('Input data'!$B$42,7,1)</f>
        <v>i</v>
      </c>
      <c r="H29" s="447" t="str">
        <f>+MID('Input data'!$B$42,8,1)</f>
        <v>s</v>
      </c>
      <c r="I29" s="447" t="str">
        <f>+MID('Input data'!$B$42,9,1)</f>
        <v>o</v>
      </c>
      <c r="J29" s="447" t="str">
        <f>+MID('Input data'!$B$42,10,1)</f>
        <v>v</v>
      </c>
      <c r="K29" s="447" t="str">
        <f>+MID('Input data'!$B$42,11,1)</f>
        <v>s</v>
      </c>
      <c r="L29" s="447" t="str">
        <f>+MID('Input data'!$B$42,12,1)</f>
        <v>k</v>
      </c>
      <c r="M29" s="447" t="str">
        <f>+MID('Input data'!$B$42,13,1)</f>
        <v>y</v>
      </c>
      <c r="N29" s="447" t="str">
        <f>+MID('Input data'!$B$42,14,1)</f>
        <v>@</v>
      </c>
      <c r="O29" s="447" t="str">
        <f>+MID('Input data'!$B$42,15,1)</f>
        <v>m</v>
      </c>
      <c r="P29" s="447" t="str">
        <f>+MID('Input data'!$B$42,16,1)</f>
        <v>o</v>
      </c>
      <c r="Q29" s="447" t="str">
        <f>+MID('Input data'!$B$42,17,1)</f>
        <v>t</v>
      </c>
      <c r="R29" s="447" t="str">
        <f>+MID('Input data'!$B$42,18,1)</f>
        <v>o</v>
      </c>
      <c r="S29" s="447" t="str">
        <f>+MID('Input data'!$B$42,19,1)</f>
        <v>r</v>
      </c>
      <c r="T29" s="447" t="str">
        <f>+MID('Input data'!$B$42,20,1)</f>
        <v>-</v>
      </c>
      <c r="U29" s="447" t="str">
        <f>+MID('Input data'!$B$42,21,1)</f>
        <v>c</v>
      </c>
      <c r="V29" s="447" t="str">
        <f>+MID('Input data'!$B$42,22,1)</f>
        <v>a</v>
      </c>
      <c r="W29" s="447" t="str">
        <f>+MID('Input data'!$B$42,23,1)</f>
        <v>r</v>
      </c>
      <c r="X29" s="447" t="str">
        <f>+MID('Input data'!$B$42,24,1)</f>
        <v>.</v>
      </c>
      <c r="Y29" s="447" t="str">
        <f>+MID('Input data'!$B$42,25,1)</f>
        <v>s</v>
      </c>
      <c r="Z29" s="447" t="str">
        <f>+MID('Input data'!$B$42,26,1)</f>
        <v>k</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50" s="399" customFormat="1" ht="4.5" customHeight="1" thickBot="1" x14ac:dyDescent="0.3">
      <c r="W30" s="400"/>
      <c r="X30" s="400"/>
      <c r="Y30" s="400"/>
      <c r="Z30" s="400"/>
      <c r="AA30" s="400"/>
      <c r="AB30" s="400"/>
      <c r="AC30" s="400"/>
      <c r="AD30" s="400"/>
      <c r="AE30" s="400"/>
      <c r="AF30" s="400"/>
      <c r="AG30" s="400"/>
      <c r="AH30" s="400"/>
      <c r="AI30" s="400"/>
      <c r="AJ30" s="400"/>
      <c r="AK30" s="400"/>
    </row>
    <row r="31" spans="1:50" s="442" customFormat="1" ht="12.75" customHeight="1" x14ac:dyDescent="0.25">
      <c r="A31" s="445" t="s">
        <v>1311</v>
      </c>
      <c r="B31" s="444"/>
      <c r="C31" s="444"/>
      <c r="D31" s="444"/>
      <c r="E31" s="444"/>
      <c r="F31" s="444"/>
      <c r="G31" s="444"/>
      <c r="H31" s="444"/>
      <c r="I31" s="444"/>
      <c r="J31" s="444"/>
      <c r="K31" s="848"/>
      <c r="L31" s="848"/>
      <c r="M31" s="2187" t="s">
        <v>1476</v>
      </c>
      <c r="N31" s="2188"/>
      <c r="O31" s="2188"/>
      <c r="P31" s="2188"/>
      <c r="Q31" s="2188"/>
      <c r="R31" s="2188"/>
      <c r="S31" s="2188"/>
      <c r="T31" s="2188"/>
      <c r="U31" s="2189"/>
      <c r="V31" s="2187" t="s">
        <v>1477</v>
      </c>
      <c r="W31" s="2188"/>
      <c r="X31" s="2188"/>
      <c r="Y31" s="2188"/>
      <c r="Z31" s="2188"/>
      <c r="AA31" s="2188"/>
      <c r="AB31" s="2188"/>
      <c r="AC31" s="2189"/>
      <c r="AD31" s="2187" t="s">
        <v>1478</v>
      </c>
      <c r="AE31" s="2188"/>
      <c r="AF31" s="2188"/>
      <c r="AG31" s="2188"/>
      <c r="AH31" s="2188"/>
      <c r="AI31" s="2188"/>
      <c r="AJ31" s="2188"/>
      <c r="AK31" s="2188"/>
      <c r="AL31" s="2193"/>
    </row>
    <row r="32" spans="1:50" s="399" customFormat="1" ht="19.5" customHeight="1" x14ac:dyDescent="0.25">
      <c r="A32" s="428" t="str">
        <f>LEFT(TEXT('Input data'!F34,"dd.m.yyyy"),1)</f>
        <v>3</v>
      </c>
      <c r="B32" s="427" t="str">
        <f>MID(TEXT('Input data'!$F$34,"dd.mm.yyyy"),2,1)</f>
        <v>0</v>
      </c>
      <c r="C32" s="426" t="s">
        <v>1063</v>
      </c>
      <c r="D32" s="427" t="str">
        <f>MID(TEXT('Input data'!$F$34,"dd.mm.yyyy"),4,1)</f>
        <v>0</v>
      </c>
      <c r="E32" s="427" t="str">
        <f>MID(TEXT('Input data'!$F$34,"dd.mm.yyyy"),5,1)</f>
        <v>1</v>
      </c>
      <c r="F32" s="426" t="s">
        <v>1063</v>
      </c>
      <c r="G32" s="427" t="str">
        <f>MID(TEXT('Input data'!$F$34,"dd.mm.yyyy"),7,1)</f>
        <v>2</v>
      </c>
      <c r="H32" s="427" t="str">
        <f>MID(TEXT('Input data'!$F$34,"dd.mm.yyyy"),8,1)</f>
        <v>0</v>
      </c>
      <c r="I32" s="427" t="str">
        <f>MID(TEXT('Input data'!$F$34,"dd.mm.yyyy"),9,1)</f>
        <v>1</v>
      </c>
      <c r="J32" s="427" t="str">
        <f>MID(TEXT('Input data'!$F$34,"dd.mm.yyyy"),10,1)</f>
        <v>5</v>
      </c>
      <c r="K32" s="849"/>
      <c r="L32" s="434"/>
      <c r="M32" s="2190"/>
      <c r="N32" s="2191"/>
      <c r="O32" s="2191"/>
      <c r="P32" s="2191"/>
      <c r="Q32" s="2191"/>
      <c r="R32" s="2191"/>
      <c r="S32" s="2191"/>
      <c r="T32" s="2191"/>
      <c r="U32" s="2192"/>
      <c r="V32" s="2190"/>
      <c r="W32" s="2191"/>
      <c r="X32" s="2191"/>
      <c r="Y32" s="2191"/>
      <c r="Z32" s="2191"/>
      <c r="AA32" s="2191"/>
      <c r="AB32" s="2191"/>
      <c r="AC32" s="2192"/>
      <c r="AD32" s="2190"/>
      <c r="AE32" s="2191"/>
      <c r="AF32" s="2191"/>
      <c r="AG32" s="2191"/>
      <c r="AH32" s="2191"/>
      <c r="AI32" s="2191"/>
      <c r="AJ32" s="2191"/>
      <c r="AK32" s="2191"/>
      <c r="AL32" s="2194"/>
      <c r="AP32" s="537"/>
      <c r="AX32" s="399" t="s">
        <v>1093</v>
      </c>
    </row>
    <row r="33" spans="1:38" s="399" customFormat="1" ht="12.75" customHeight="1" x14ac:dyDescent="0.25">
      <c r="A33" s="440"/>
      <c r="B33" s="439"/>
      <c r="C33" s="439"/>
      <c r="D33" s="439"/>
      <c r="E33" s="439"/>
      <c r="F33" s="439"/>
      <c r="G33" s="439"/>
      <c r="H33" s="439"/>
      <c r="I33" s="439"/>
      <c r="J33" s="439"/>
      <c r="K33" s="850"/>
      <c r="L33" s="850"/>
      <c r="M33" s="2190"/>
      <c r="N33" s="2191"/>
      <c r="O33" s="2191"/>
      <c r="P33" s="2191"/>
      <c r="Q33" s="2191"/>
      <c r="R33" s="2191"/>
      <c r="S33" s="2191"/>
      <c r="T33" s="2191"/>
      <c r="U33" s="2192"/>
      <c r="V33" s="2190"/>
      <c r="W33" s="2191"/>
      <c r="X33" s="2191"/>
      <c r="Y33" s="2191"/>
      <c r="Z33" s="2191"/>
      <c r="AA33" s="2191"/>
      <c r="AB33" s="2191"/>
      <c r="AC33" s="2192"/>
      <c r="AD33" s="2190"/>
      <c r="AE33" s="2191"/>
      <c r="AF33" s="2191"/>
      <c r="AG33" s="2191"/>
      <c r="AH33" s="2191"/>
      <c r="AI33" s="2191"/>
      <c r="AJ33" s="2191"/>
      <c r="AK33" s="2191"/>
      <c r="AL33" s="2194"/>
    </row>
    <row r="34" spans="1:38" s="399" customFormat="1" x14ac:dyDescent="0.2">
      <c r="A34" s="411" t="s">
        <v>1309</v>
      </c>
      <c r="B34" s="410"/>
      <c r="C34" s="410"/>
      <c r="D34" s="410"/>
      <c r="E34" s="410"/>
      <c r="F34" s="410"/>
      <c r="G34" s="410"/>
      <c r="H34" s="410"/>
      <c r="I34" s="410"/>
      <c r="J34" s="410"/>
      <c r="K34" s="434"/>
      <c r="L34" s="851"/>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x14ac:dyDescent="0.25">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52"/>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thickBot="1" x14ac:dyDescent="0.3">
      <c r="A36" s="420"/>
      <c r="B36" s="419"/>
      <c r="C36" s="419"/>
      <c r="D36" s="419"/>
      <c r="E36" s="419"/>
      <c r="F36" s="419"/>
      <c r="G36" s="419"/>
      <c r="H36" s="419"/>
      <c r="I36" s="419"/>
      <c r="J36" s="419"/>
      <c r="K36" s="419"/>
      <c r="L36" s="418"/>
      <c r="M36" s="2092" t="str">
        <f>'Input data'!F40</f>
        <v>Mária Šimaľová</v>
      </c>
      <c r="N36" s="2093"/>
      <c r="O36" s="2093"/>
      <c r="P36" s="2093"/>
      <c r="Q36" s="2093"/>
      <c r="R36" s="2093"/>
      <c r="S36" s="2093"/>
      <c r="T36" s="2093"/>
      <c r="U36" s="2094"/>
      <c r="V36" s="2092" t="e">
        <f>'Input data'!#REF!</f>
        <v>#REF!</v>
      </c>
      <c r="W36" s="2093"/>
      <c r="X36" s="2093"/>
      <c r="Y36" s="2093"/>
      <c r="Z36" s="2093"/>
      <c r="AA36" s="2093"/>
      <c r="AB36" s="2093"/>
      <c r="AC36" s="2094"/>
      <c r="AD36" s="2095" t="e">
        <f>'Input data'!#REF!</f>
        <v>#REF!</v>
      </c>
      <c r="AE36" s="2093"/>
      <c r="AF36" s="2093"/>
      <c r="AG36" s="2093"/>
      <c r="AH36" s="2093"/>
      <c r="AI36" s="2093"/>
      <c r="AJ36" s="2093"/>
      <c r="AK36" s="2093"/>
      <c r="AL36" s="2096"/>
    </row>
    <row r="37" spans="1:38" s="405" customFormat="1" x14ac:dyDescent="0.25">
      <c r="W37" s="400"/>
      <c r="X37" s="400"/>
      <c r="Y37" s="400"/>
      <c r="Z37" s="400"/>
      <c r="AA37" s="400"/>
      <c r="AB37" s="400"/>
      <c r="AC37" s="400"/>
      <c r="AD37" s="400"/>
      <c r="AE37" s="400"/>
      <c r="AF37" s="400"/>
      <c r="AG37" s="400"/>
      <c r="AH37" s="400"/>
      <c r="AI37" s="400"/>
      <c r="AJ37" s="400"/>
      <c r="AK37" s="400"/>
    </row>
    <row r="38" spans="1:38" s="405" customFormat="1" x14ac:dyDescent="0.25">
      <c r="W38" s="400"/>
      <c r="X38" s="400"/>
      <c r="Y38" s="400"/>
      <c r="Z38" s="400"/>
      <c r="AA38" s="400"/>
      <c r="AB38" s="400"/>
      <c r="AC38" s="400"/>
      <c r="AD38" s="400"/>
      <c r="AE38" s="400"/>
      <c r="AF38" s="400"/>
      <c r="AG38" s="400"/>
      <c r="AH38" s="400"/>
      <c r="AI38" s="400"/>
      <c r="AJ38" s="400"/>
      <c r="AK38" s="400"/>
    </row>
    <row r="39" spans="1:38" s="405" customFormat="1" x14ac:dyDescent="0.25">
      <c r="W39" s="400"/>
      <c r="X39" s="400"/>
      <c r="Y39" s="400"/>
      <c r="Z39" s="400"/>
      <c r="AA39" s="400"/>
      <c r="AB39" s="400"/>
      <c r="AC39" s="400"/>
      <c r="AD39" s="400"/>
      <c r="AE39" s="400"/>
      <c r="AF39" s="400"/>
      <c r="AG39" s="400"/>
      <c r="AH39" s="400"/>
      <c r="AI39" s="400"/>
      <c r="AJ39" s="400"/>
      <c r="AK39" s="400"/>
    </row>
    <row r="40" spans="1:38" ht="13.5" thickBot="1" x14ac:dyDescent="0.3">
      <c r="W40" s="400"/>
      <c r="X40" s="400"/>
      <c r="Y40" s="400"/>
      <c r="Z40" s="400"/>
      <c r="AA40" s="400"/>
      <c r="AB40" s="400"/>
      <c r="AC40" s="400"/>
      <c r="AD40" s="400"/>
      <c r="AE40" s="400"/>
      <c r="AF40" s="400"/>
      <c r="AG40" s="400"/>
      <c r="AH40" s="400"/>
      <c r="AI40" s="400"/>
      <c r="AJ40" s="400"/>
      <c r="AK40" s="400"/>
    </row>
    <row r="41" spans="1:38" s="405" customFormat="1" x14ac:dyDescent="0.25">
      <c r="B41" s="417" t="s">
        <v>1479</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x14ac:dyDescent="0.25">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x14ac:dyDescent="0.25">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x14ac:dyDescent="0.25">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x14ac:dyDescent="0.25">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x14ac:dyDescent="0.25">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x14ac:dyDescent="0.25">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5" thickBot="1" x14ac:dyDescent="0.3">
      <c r="B51" s="404"/>
      <c r="C51" s="403"/>
      <c r="D51" s="403"/>
      <c r="E51" s="403"/>
      <c r="F51" s="403"/>
      <c r="G51" s="403" t="s">
        <v>1480</v>
      </c>
      <c r="H51" s="403"/>
      <c r="I51" s="403"/>
      <c r="J51" s="403"/>
      <c r="K51" s="403"/>
      <c r="L51" s="403"/>
      <c r="M51" s="403"/>
      <c r="N51" s="403"/>
      <c r="O51" s="403"/>
      <c r="P51" s="403"/>
      <c r="Q51" s="403"/>
      <c r="R51" s="403"/>
      <c r="S51" s="403"/>
      <c r="T51" s="403"/>
      <c r="U51" s="403" t="s">
        <v>1481</v>
      </c>
      <c r="V51" s="403"/>
      <c r="W51" s="402"/>
      <c r="X51" s="402"/>
      <c r="Y51" s="402"/>
      <c r="Z51" s="402"/>
      <c r="AA51" s="402"/>
      <c r="AB51" s="402"/>
      <c r="AC51" s="402"/>
      <c r="AD51" s="402"/>
      <c r="AE51" s="402"/>
      <c r="AF51" s="402"/>
      <c r="AG51" s="402"/>
      <c r="AH51" s="402"/>
      <c r="AI51" s="402"/>
      <c r="AJ51" s="401"/>
      <c r="AK51" s="400"/>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Y252"/>
  <sheetViews>
    <sheetView showGridLines="0" view="pageBreakPreview" zoomScale="120" zoomScaleNormal="100" zoomScaleSheetLayoutView="120" workbookViewId="0">
      <selection activeCell="E10" sqref="E10:G10"/>
    </sheetView>
  </sheetViews>
  <sheetFormatPr defaultRowHeight="11.25" x14ac:dyDescent="0.25"/>
  <cols>
    <col min="1" max="1" width="5.5703125" style="1212" customWidth="1"/>
    <col min="2" max="2" width="16.85546875" style="1212" customWidth="1"/>
    <col min="3" max="3" width="0.85546875" style="1212" customWidth="1"/>
    <col min="4" max="4" width="3.7109375" style="1212" customWidth="1"/>
    <col min="5" max="5" width="3.5703125" style="1212" customWidth="1"/>
    <col min="6" max="6" width="12.42578125" style="1212" customWidth="1"/>
    <col min="7" max="7" width="12.140625" style="1212" customWidth="1"/>
    <col min="8" max="8" width="0.85546875" style="1212" customWidth="1"/>
    <col min="9" max="9" width="14.7109375" style="1212" customWidth="1"/>
    <col min="10" max="10" width="3.5703125" style="1212" customWidth="1"/>
    <col min="11" max="11" width="10.5703125" style="1212" customWidth="1"/>
    <col min="12" max="12" width="14.42578125" style="1212" customWidth="1"/>
    <col min="13" max="14" width="9.140625" style="1212"/>
    <col min="15" max="15" width="16.85546875" style="1212" hidden="1" customWidth="1"/>
    <col min="16" max="16" width="9.140625" style="1212"/>
    <col min="17" max="24" width="0" style="1212" hidden="1" customWidth="1"/>
    <col min="25" max="25" width="25" style="1212" hidden="1" customWidth="1"/>
    <col min="26" max="16384" width="9.140625" style="1212"/>
  </cols>
  <sheetData>
    <row r="1" spans="1:15" ht="15" customHeight="1" x14ac:dyDescent="0.25">
      <c r="A1" s="1211"/>
      <c r="B1" s="510"/>
      <c r="C1" s="453"/>
      <c r="G1" s="1213"/>
      <c r="H1" s="1213"/>
      <c r="I1" s="1213"/>
      <c r="J1" s="1213"/>
      <c r="K1" s="1213"/>
      <c r="O1" s="510"/>
    </row>
    <row r="2" spans="1:15" ht="21.75" customHeight="1" x14ac:dyDescent="0.25">
      <c r="A2" s="1211"/>
      <c r="B2" s="1199" t="s">
        <v>2984</v>
      </c>
      <c r="C2" s="1202"/>
      <c r="D2" s="533" t="s">
        <v>2985</v>
      </c>
      <c r="E2" s="1442" t="str">
        <f>"  "&amp;'SK Cover sheet'!A11&amp;"  "&amp;'SK Cover sheet'!B11&amp;"  "&amp;'SK Cover sheet'!C11&amp;"  "&amp;'SK Cover sheet'!D11&amp;"  "&amp;'SK Cover sheet'!E11&amp;"  "&amp;'SK Cover sheet'!F11&amp;"  "&amp;'SK Cover sheet'!G11&amp;"  "&amp;'SK Cover sheet'!H11&amp;"  "&amp;'SK Cover sheet'!I11&amp;"  "&amp;'SK Cover sheet'!J11</f>
        <v xml:space="preserve">  2  0  2  2  5  8  4  0  8  0</v>
      </c>
      <c r="F2" s="531"/>
      <c r="G2" s="530"/>
      <c r="H2" s="1238"/>
      <c r="I2" s="1246" t="s">
        <v>2986</v>
      </c>
      <c r="J2" s="1243" t="str">
        <f>"  "&amp;'SK Cover sheet'!A13&amp;"  "&amp;'SK Cover sheet'!B13&amp;"  "&amp;'SK Cover sheet'!C13&amp;"  "&amp;'SK Cover sheet'!D13&amp;"  "&amp;'SK Cover sheet'!E13&amp;"  "&amp;'SK Cover sheet'!F13&amp;"  "&amp;'SK Cover sheet'!G13&amp;"  "&amp;'SK Cover sheet'!H13&amp;" "</f>
        <v xml:space="preserve">  4  4  0  4  0  1  4  8 </v>
      </c>
      <c r="K2" s="1244"/>
      <c r="L2" s="1245"/>
      <c r="O2" s="1199" t="s">
        <v>2984</v>
      </c>
    </row>
    <row r="3" spans="1:15" ht="2.25" customHeight="1" thickBot="1" x14ac:dyDescent="0.3">
      <c r="A3" s="1211"/>
      <c r="C3" s="1213"/>
    </row>
    <row r="4" spans="1:15" s="1214" customFormat="1" ht="11.25" customHeight="1" x14ac:dyDescent="0.25">
      <c r="A4" s="1573" t="s">
        <v>1483</v>
      </c>
      <c r="B4" s="1575" t="s">
        <v>1484</v>
      </c>
      <c r="C4" s="2212"/>
      <c r="D4" s="2214" t="s">
        <v>1485</v>
      </c>
      <c r="E4" s="1580" t="s">
        <v>1486</v>
      </c>
      <c r="F4" s="1581"/>
      <c r="G4" s="1581"/>
      <c r="H4" s="1581"/>
      <c r="I4" s="1581"/>
      <c r="J4" s="1582"/>
      <c r="K4" s="1583" t="s">
        <v>1487</v>
      </c>
      <c r="L4" s="1584"/>
      <c r="O4" s="1575" t="s">
        <v>1484</v>
      </c>
    </row>
    <row r="5" spans="1:15" s="1214" customFormat="1" ht="11.25" customHeight="1" x14ac:dyDescent="0.15">
      <c r="A5" s="1574"/>
      <c r="B5" s="1576"/>
      <c r="C5" s="2213"/>
      <c r="D5" s="2215"/>
      <c r="E5" s="1587">
        <v>1</v>
      </c>
      <c r="F5" s="1576" t="s">
        <v>1488</v>
      </c>
      <c r="G5" s="1562"/>
      <c r="H5" s="1441"/>
      <c r="I5" s="1633" t="s">
        <v>1489</v>
      </c>
      <c r="J5" s="1589"/>
      <c r="K5" s="1585"/>
      <c r="L5" s="1586"/>
      <c r="O5" s="1576"/>
    </row>
    <row r="6" spans="1:15" s="1214" customFormat="1" ht="12" customHeight="1" x14ac:dyDescent="0.15">
      <c r="A6" s="1574"/>
      <c r="B6" s="1576"/>
      <c r="C6" s="2213"/>
      <c r="D6" s="2215"/>
      <c r="E6" s="1587"/>
      <c r="F6" s="1576" t="s">
        <v>1490</v>
      </c>
      <c r="G6" s="1562"/>
      <c r="H6" s="1441"/>
      <c r="I6" s="1588"/>
      <c r="J6" s="1589"/>
      <c r="K6" s="1562" t="s">
        <v>1491</v>
      </c>
      <c r="L6" s="1563"/>
      <c r="O6" s="1576"/>
    </row>
    <row r="7" spans="1:15" s="1216" customFormat="1" ht="27.95" customHeight="1" x14ac:dyDescent="0.25">
      <c r="A7" s="1564"/>
      <c r="B7" s="1565" t="s">
        <v>521</v>
      </c>
      <c r="C7" s="1424"/>
      <c r="D7" s="1566" t="s">
        <v>522</v>
      </c>
      <c r="E7" s="1568">
        <f>BS!D10</f>
        <v>1808061.04</v>
      </c>
      <c r="F7" s="1568"/>
      <c r="G7" s="1569"/>
      <c r="H7" s="1417"/>
      <c r="I7" s="1570">
        <f>E7-E8</f>
        <v>1498996.29</v>
      </c>
      <c r="J7" s="1570"/>
      <c r="K7" s="1571"/>
      <c r="L7" s="1215"/>
      <c r="O7" s="1565" t="s">
        <v>521</v>
      </c>
    </row>
    <row r="8" spans="1:15" s="1216" customFormat="1" ht="27.95" customHeight="1" x14ac:dyDescent="0.25">
      <c r="A8" s="1564"/>
      <c r="B8" s="1565"/>
      <c r="C8" s="1425"/>
      <c r="D8" s="1567"/>
      <c r="E8" s="1568">
        <f>BS!E10</f>
        <v>309064.75</v>
      </c>
      <c r="F8" s="1568"/>
      <c r="G8" s="1569"/>
      <c r="H8" s="1417"/>
      <c r="I8" s="1417"/>
      <c r="J8" s="1569">
        <f>BS!G10</f>
        <v>1567003</v>
      </c>
      <c r="K8" s="1570"/>
      <c r="L8" s="1572"/>
      <c r="O8" s="1565"/>
    </row>
    <row r="9" spans="1:15" s="1216" customFormat="1" ht="27.95" customHeight="1" x14ac:dyDescent="0.25">
      <c r="A9" s="1564" t="s">
        <v>523</v>
      </c>
      <c r="B9" s="1609" t="s">
        <v>524</v>
      </c>
      <c r="C9" s="1424"/>
      <c r="D9" s="1566" t="s">
        <v>525</v>
      </c>
      <c r="E9" s="1568">
        <f>BS!D11</f>
        <v>1547959.04</v>
      </c>
      <c r="F9" s="1568"/>
      <c r="G9" s="1569"/>
      <c r="H9" s="1417"/>
      <c r="I9" s="1570">
        <f>E9-E10</f>
        <v>1254757.29</v>
      </c>
      <c r="J9" s="1570"/>
      <c r="K9" s="1571"/>
      <c r="L9" s="1215"/>
      <c r="O9" s="1565" t="s">
        <v>524</v>
      </c>
    </row>
    <row r="10" spans="1:15" s="1216" customFormat="1" ht="27.95" customHeight="1" x14ac:dyDescent="0.25">
      <c r="A10" s="1564"/>
      <c r="B10" s="1610"/>
      <c r="C10" s="1425"/>
      <c r="D10" s="1567"/>
      <c r="E10" s="1568">
        <f>BS!E11</f>
        <v>293201.75</v>
      </c>
      <c r="F10" s="1568"/>
      <c r="G10" s="1569"/>
      <c r="H10" s="1417"/>
      <c r="I10" s="1417"/>
      <c r="J10" s="1569">
        <f>BS!G11</f>
        <v>1312591</v>
      </c>
      <c r="K10" s="1570"/>
      <c r="L10" s="1572"/>
      <c r="O10" s="1565"/>
    </row>
    <row r="11" spans="1:15" s="1216" customFormat="1" ht="27.95" customHeight="1" x14ac:dyDescent="0.25">
      <c r="A11" s="1590" t="s">
        <v>526</v>
      </c>
      <c r="B11" s="1592" t="s">
        <v>527</v>
      </c>
      <c r="C11" s="1247"/>
      <c r="D11" s="1566" t="s">
        <v>528</v>
      </c>
      <c r="E11" s="1568">
        <f>BS!D12</f>
        <v>1958</v>
      </c>
      <c r="F11" s="1568"/>
      <c r="G11" s="1569"/>
      <c r="H11" s="1417"/>
      <c r="I11" s="1570">
        <f>E11-E12</f>
        <v>0</v>
      </c>
      <c r="J11" s="1570"/>
      <c r="K11" s="1571"/>
      <c r="L11" s="1215"/>
      <c r="O11" s="1592" t="s">
        <v>527</v>
      </c>
    </row>
    <row r="12" spans="1:15" s="1216" customFormat="1" ht="27.95" customHeight="1" x14ac:dyDescent="0.25">
      <c r="A12" s="1591"/>
      <c r="B12" s="1593"/>
      <c r="C12" s="1248"/>
      <c r="D12" s="1567"/>
      <c r="E12" s="1568">
        <f>BS!E12</f>
        <v>1958</v>
      </c>
      <c r="F12" s="1568"/>
      <c r="G12" s="1569"/>
      <c r="H12" s="1417"/>
      <c r="I12" s="1417"/>
      <c r="J12" s="1569">
        <f>BS!G12</f>
        <v>0</v>
      </c>
      <c r="K12" s="1570"/>
      <c r="L12" s="1572"/>
      <c r="O12" s="1593"/>
    </row>
    <row r="13" spans="1:15" s="1214" customFormat="1" ht="27.95" customHeight="1" x14ac:dyDescent="0.25">
      <c r="A13" s="1605" t="s">
        <v>529</v>
      </c>
      <c r="B13" s="1596" t="s">
        <v>530</v>
      </c>
      <c r="C13" s="1421"/>
      <c r="D13" s="1598" t="s">
        <v>531</v>
      </c>
      <c r="E13" s="1600">
        <f>BS!D13</f>
        <v>0</v>
      </c>
      <c r="F13" s="1600"/>
      <c r="G13" s="1601"/>
      <c r="H13" s="1407"/>
      <c r="I13" s="1602">
        <f>E13-E14</f>
        <v>0</v>
      </c>
      <c r="J13" s="1602"/>
      <c r="K13" s="1603"/>
      <c r="L13" s="1218"/>
      <c r="O13" s="1596" t="s">
        <v>530</v>
      </c>
    </row>
    <row r="14" spans="1:15" s="1214" customFormat="1" ht="27.95" customHeight="1" x14ac:dyDescent="0.25">
      <c r="A14" s="1606"/>
      <c r="B14" s="1597"/>
      <c r="C14" s="1422"/>
      <c r="D14" s="1599"/>
      <c r="E14" s="1600">
        <f>BS!E13</f>
        <v>0</v>
      </c>
      <c r="F14" s="1600"/>
      <c r="G14" s="1601"/>
      <c r="H14" s="1407"/>
      <c r="I14" s="1407"/>
      <c r="J14" s="1601">
        <f>BS!G13</f>
        <v>0</v>
      </c>
      <c r="K14" s="1602"/>
      <c r="L14" s="1604"/>
      <c r="O14" s="1597"/>
    </row>
    <row r="15" spans="1:15" s="1214" customFormat="1" ht="27.95" customHeight="1" x14ac:dyDescent="0.25">
      <c r="A15" s="1594" t="s">
        <v>532</v>
      </c>
      <c r="B15" s="1596" t="s">
        <v>533</v>
      </c>
      <c r="C15" s="1421"/>
      <c r="D15" s="1598" t="s">
        <v>534</v>
      </c>
      <c r="E15" s="1600">
        <f>BS!D14</f>
        <v>1958</v>
      </c>
      <c r="F15" s="1600"/>
      <c r="G15" s="1601"/>
      <c r="H15" s="1407"/>
      <c r="I15" s="1602">
        <f>E15-E16</f>
        <v>0</v>
      </c>
      <c r="J15" s="1602"/>
      <c r="K15" s="1603"/>
      <c r="L15" s="1218"/>
      <c r="O15" s="1596" t="s">
        <v>533</v>
      </c>
    </row>
    <row r="16" spans="1:15" s="1214" customFormat="1" ht="27.95" customHeight="1" x14ac:dyDescent="0.25">
      <c r="A16" s="1595"/>
      <c r="B16" s="1597"/>
      <c r="C16" s="1422"/>
      <c r="D16" s="1599"/>
      <c r="E16" s="1600">
        <f>BS!E14</f>
        <v>1958</v>
      </c>
      <c r="F16" s="1600"/>
      <c r="G16" s="1601"/>
      <c r="H16" s="1407"/>
      <c r="I16" s="1407"/>
      <c r="J16" s="1601">
        <f>BS!G14</f>
        <v>0</v>
      </c>
      <c r="K16" s="1602"/>
      <c r="L16" s="1604"/>
      <c r="O16" s="1597"/>
    </row>
    <row r="17" spans="1:15" s="1214" customFormat="1" ht="27.95" customHeight="1" x14ac:dyDescent="0.25">
      <c r="A17" s="1594" t="s">
        <v>535</v>
      </c>
      <c r="B17" s="1596" t="s">
        <v>536</v>
      </c>
      <c r="C17" s="1421"/>
      <c r="D17" s="1598" t="s">
        <v>537</v>
      </c>
      <c r="E17" s="1600">
        <f>BS!D15</f>
        <v>0</v>
      </c>
      <c r="F17" s="1600"/>
      <c r="G17" s="1601"/>
      <c r="H17" s="1407"/>
      <c r="I17" s="1602">
        <f>E17-E18</f>
        <v>0</v>
      </c>
      <c r="J17" s="1602"/>
      <c r="K17" s="1603"/>
      <c r="L17" s="1218"/>
      <c r="O17" s="1596" t="s">
        <v>536</v>
      </c>
    </row>
    <row r="18" spans="1:15" s="1214" customFormat="1" ht="27.95" customHeight="1" x14ac:dyDescent="0.25">
      <c r="A18" s="1595"/>
      <c r="B18" s="1597"/>
      <c r="C18" s="1422"/>
      <c r="D18" s="1599"/>
      <c r="E18" s="1600">
        <f>BS!E15</f>
        <v>0</v>
      </c>
      <c r="F18" s="1600"/>
      <c r="G18" s="1601"/>
      <c r="H18" s="1407"/>
      <c r="I18" s="1407"/>
      <c r="J18" s="1601">
        <f>BS!G15</f>
        <v>0</v>
      </c>
      <c r="K18" s="1602"/>
      <c r="L18" s="1604"/>
      <c r="O18" s="1597"/>
    </row>
    <row r="19" spans="1:15" s="1214" customFormat="1" ht="27.95" customHeight="1" x14ac:dyDescent="0.25">
      <c r="A19" s="1594" t="s">
        <v>538</v>
      </c>
      <c r="B19" s="1596" t="s">
        <v>539</v>
      </c>
      <c r="C19" s="1421"/>
      <c r="D19" s="1598" t="s">
        <v>540</v>
      </c>
      <c r="E19" s="1600">
        <f>BS!D16</f>
        <v>0</v>
      </c>
      <c r="F19" s="1600"/>
      <c r="G19" s="1601"/>
      <c r="H19" s="1407"/>
      <c r="I19" s="1602">
        <f>E19-E20</f>
        <v>0</v>
      </c>
      <c r="J19" s="1602"/>
      <c r="K19" s="1603"/>
      <c r="L19" s="1218"/>
      <c r="O19" s="1596" t="s">
        <v>539</v>
      </c>
    </row>
    <row r="20" spans="1:15" s="1214" customFormat="1" ht="27.95" customHeight="1" x14ac:dyDescent="0.25">
      <c r="A20" s="1595"/>
      <c r="B20" s="1597"/>
      <c r="C20" s="1422"/>
      <c r="D20" s="1599"/>
      <c r="E20" s="1600">
        <f>BS!E16</f>
        <v>0</v>
      </c>
      <c r="F20" s="1600"/>
      <c r="G20" s="1601"/>
      <c r="H20" s="1407"/>
      <c r="I20" s="1407"/>
      <c r="J20" s="1601">
        <f>BS!G16</f>
        <v>0</v>
      </c>
      <c r="K20" s="1602"/>
      <c r="L20" s="1604"/>
      <c r="O20" s="1597"/>
    </row>
    <row r="21" spans="1:15" s="1214" customFormat="1" ht="27.95" customHeight="1" x14ac:dyDescent="0.25">
      <c r="A21" s="1594" t="s">
        <v>541</v>
      </c>
      <c r="B21" s="1596" t="s">
        <v>2652</v>
      </c>
      <c r="C21" s="1421"/>
      <c r="D21" s="1598" t="s">
        <v>543</v>
      </c>
      <c r="E21" s="1600">
        <f>BS!D17</f>
        <v>0</v>
      </c>
      <c r="F21" s="1600"/>
      <c r="G21" s="1601"/>
      <c r="H21" s="1407"/>
      <c r="I21" s="1602">
        <f>E21-E22</f>
        <v>0</v>
      </c>
      <c r="J21" s="1602"/>
      <c r="K21" s="1603"/>
      <c r="L21" s="1218"/>
      <c r="O21" s="1596" t="s">
        <v>2652</v>
      </c>
    </row>
    <row r="22" spans="1:15" s="1214" customFormat="1" ht="27.95" customHeight="1" x14ac:dyDescent="0.25">
      <c r="A22" s="1595"/>
      <c r="B22" s="1597"/>
      <c r="C22" s="1422"/>
      <c r="D22" s="1599"/>
      <c r="E22" s="1600">
        <f>BS!E17</f>
        <v>0</v>
      </c>
      <c r="F22" s="1600"/>
      <c r="G22" s="1601"/>
      <c r="H22" s="1407"/>
      <c r="I22" s="1407"/>
      <c r="J22" s="1601">
        <f>BS!G17</f>
        <v>0</v>
      </c>
      <c r="K22" s="1602"/>
      <c r="L22" s="1604"/>
      <c r="O22" s="1597"/>
    </row>
    <row r="23" spans="1:15" s="1214" customFormat="1" ht="27.95" customHeight="1" x14ac:dyDescent="0.25">
      <c r="A23" s="1594" t="s">
        <v>544</v>
      </c>
      <c r="B23" s="1596" t="s">
        <v>545</v>
      </c>
      <c r="C23" s="1421"/>
      <c r="D23" s="1598" t="s">
        <v>546</v>
      </c>
      <c r="E23" s="1600">
        <f>BS!D18</f>
        <v>0</v>
      </c>
      <c r="F23" s="1600"/>
      <c r="G23" s="1601"/>
      <c r="H23" s="1407"/>
      <c r="I23" s="1602">
        <f>E23-E24</f>
        <v>0</v>
      </c>
      <c r="J23" s="1602"/>
      <c r="K23" s="1603"/>
      <c r="L23" s="1218"/>
      <c r="O23" s="1596" t="s">
        <v>545</v>
      </c>
    </row>
    <row r="24" spans="1:15" s="1214" customFormat="1" ht="27.95" customHeight="1" x14ac:dyDescent="0.25">
      <c r="A24" s="1595"/>
      <c r="B24" s="1597"/>
      <c r="C24" s="1422"/>
      <c r="D24" s="1599"/>
      <c r="E24" s="1600">
        <f>BS!E18</f>
        <v>0</v>
      </c>
      <c r="F24" s="1600"/>
      <c r="G24" s="1601"/>
      <c r="H24" s="1407"/>
      <c r="I24" s="1407"/>
      <c r="J24" s="1601">
        <f>BS!G18</f>
        <v>0</v>
      </c>
      <c r="K24" s="1602"/>
      <c r="L24" s="1604"/>
      <c r="O24" s="1597"/>
    </row>
    <row r="25" spans="1:15" s="1214" customFormat="1" ht="27.95" customHeight="1" x14ac:dyDescent="0.25">
      <c r="A25" s="1594" t="s">
        <v>547</v>
      </c>
      <c r="B25" s="1596" t="s">
        <v>548</v>
      </c>
      <c r="C25" s="1421"/>
      <c r="D25" s="1598" t="s">
        <v>549</v>
      </c>
      <c r="E25" s="1600">
        <f>BS!D19</f>
        <v>0</v>
      </c>
      <c r="F25" s="1600"/>
      <c r="G25" s="1601"/>
      <c r="H25" s="1407"/>
      <c r="I25" s="1602">
        <f>E25-E26</f>
        <v>0</v>
      </c>
      <c r="J25" s="1602"/>
      <c r="K25" s="1603"/>
      <c r="L25" s="1218"/>
      <c r="O25" s="1596" t="s">
        <v>548</v>
      </c>
    </row>
    <row r="26" spans="1:15" s="1214" customFormat="1" ht="27.95" customHeight="1" x14ac:dyDescent="0.25">
      <c r="A26" s="1595"/>
      <c r="B26" s="1597"/>
      <c r="C26" s="1422"/>
      <c r="D26" s="1599"/>
      <c r="E26" s="1600">
        <f>BS!E19</f>
        <v>0</v>
      </c>
      <c r="F26" s="1600"/>
      <c r="G26" s="1601"/>
      <c r="H26" s="1407"/>
      <c r="I26" s="1407"/>
      <c r="J26" s="1601">
        <f>BS!G19</f>
        <v>0</v>
      </c>
      <c r="K26" s="1602"/>
      <c r="L26" s="1604"/>
      <c r="O26" s="1597"/>
    </row>
    <row r="27" spans="1:15" s="1216" customFormat="1" ht="27.95" customHeight="1" x14ac:dyDescent="0.25">
      <c r="A27" s="1607" t="s">
        <v>550</v>
      </c>
      <c r="B27" s="1609" t="s">
        <v>551</v>
      </c>
      <c r="C27" s="1424"/>
      <c r="D27" s="1566" t="s">
        <v>552</v>
      </c>
      <c r="E27" s="1568">
        <f>BS!D20</f>
        <v>1546001.04</v>
      </c>
      <c r="F27" s="1568"/>
      <c r="G27" s="1569"/>
      <c r="H27" s="1417"/>
      <c r="I27" s="1570">
        <f>E27-E28</f>
        <v>1254757.29</v>
      </c>
      <c r="J27" s="1570"/>
      <c r="K27" s="1571"/>
      <c r="L27" s="1215"/>
      <c r="O27" s="1609" t="s">
        <v>551</v>
      </c>
    </row>
    <row r="28" spans="1:15" s="1216" customFormat="1" ht="27.95" customHeight="1" x14ac:dyDescent="0.25">
      <c r="A28" s="1608"/>
      <c r="B28" s="1610"/>
      <c r="C28" s="1425"/>
      <c r="D28" s="1567"/>
      <c r="E28" s="1568">
        <f>BS!E20</f>
        <v>291243.75</v>
      </c>
      <c r="F28" s="1568"/>
      <c r="G28" s="1569"/>
      <c r="H28" s="1417"/>
      <c r="I28" s="1417"/>
      <c r="J28" s="1569">
        <f>BS!G20</f>
        <v>1312591</v>
      </c>
      <c r="K28" s="1570"/>
      <c r="L28" s="1572"/>
      <c r="O28" s="1610"/>
    </row>
    <row r="29" spans="1:15" s="1214" customFormat="1" ht="27.95" customHeight="1" x14ac:dyDescent="0.25">
      <c r="A29" s="1605" t="s">
        <v>553</v>
      </c>
      <c r="B29" s="1596" t="s">
        <v>554</v>
      </c>
      <c r="C29" s="1421"/>
      <c r="D29" s="1598" t="s">
        <v>555</v>
      </c>
      <c r="E29" s="1600">
        <f>BS!D21</f>
        <v>298745</v>
      </c>
      <c r="F29" s="1600"/>
      <c r="G29" s="1601"/>
      <c r="H29" s="1407"/>
      <c r="I29" s="1602">
        <f>E29-E30</f>
        <v>298745</v>
      </c>
      <c r="J29" s="1602"/>
      <c r="K29" s="1603"/>
      <c r="L29" s="1218"/>
      <c r="O29" s="1596" t="s">
        <v>554</v>
      </c>
    </row>
    <row r="30" spans="1:15" s="1214" customFormat="1" ht="27.95" customHeight="1" x14ac:dyDescent="0.25">
      <c r="A30" s="1606"/>
      <c r="B30" s="1597"/>
      <c r="C30" s="1422"/>
      <c r="D30" s="1599"/>
      <c r="E30" s="1600">
        <f>BS!E21</f>
        <v>0</v>
      </c>
      <c r="F30" s="1600"/>
      <c r="G30" s="1601"/>
      <c r="H30" s="1407"/>
      <c r="I30" s="1407"/>
      <c r="J30" s="1601">
        <f>BS!G21</f>
        <v>298745</v>
      </c>
      <c r="K30" s="1602"/>
      <c r="L30" s="1604"/>
      <c r="O30" s="1597"/>
    </row>
    <row r="31" spans="1:15" s="1214" customFormat="1" ht="27.95" customHeight="1" x14ac:dyDescent="0.25">
      <c r="A31" s="1594" t="s">
        <v>532</v>
      </c>
      <c r="B31" s="1596" t="s">
        <v>556</v>
      </c>
      <c r="C31" s="1421"/>
      <c r="D31" s="1598" t="s">
        <v>557</v>
      </c>
      <c r="E31" s="1600">
        <f>BS!D22</f>
        <v>1097081.04</v>
      </c>
      <c r="F31" s="1600"/>
      <c r="G31" s="1601"/>
      <c r="H31" s="1407"/>
      <c r="I31" s="1602">
        <f>E31-E32</f>
        <v>873596.04</v>
      </c>
      <c r="J31" s="1602"/>
      <c r="K31" s="1603"/>
      <c r="L31" s="1218"/>
      <c r="O31" s="1596" t="s">
        <v>556</v>
      </c>
    </row>
    <row r="32" spans="1:15" s="1214" customFormat="1" ht="27.95" customHeight="1" x14ac:dyDescent="0.25">
      <c r="A32" s="1595"/>
      <c r="B32" s="1597"/>
      <c r="C32" s="1422"/>
      <c r="D32" s="1599"/>
      <c r="E32" s="1600">
        <f>BS!E22</f>
        <v>223485</v>
      </c>
      <c r="F32" s="1600"/>
      <c r="G32" s="1601"/>
      <c r="H32" s="1407"/>
      <c r="I32" s="1407"/>
      <c r="J32" s="1601">
        <f>BS!G22</f>
        <v>925097</v>
      </c>
      <c r="K32" s="1602"/>
      <c r="L32" s="1604"/>
      <c r="O32" s="1597"/>
    </row>
    <row r="33" spans="1:15" ht="27.95" customHeight="1" x14ac:dyDescent="0.25">
      <c r="A33" s="1595" t="s">
        <v>535</v>
      </c>
      <c r="B33" s="1596" t="s">
        <v>558</v>
      </c>
      <c r="C33" s="1421"/>
      <c r="D33" s="1598" t="s">
        <v>559</v>
      </c>
      <c r="E33" s="1600">
        <f>BS!D23</f>
        <v>145743</v>
      </c>
      <c r="F33" s="1600"/>
      <c r="G33" s="1601"/>
      <c r="H33" s="1407"/>
      <c r="I33" s="1602">
        <f>E33-E34</f>
        <v>77984.25</v>
      </c>
      <c r="J33" s="1602"/>
      <c r="K33" s="1603"/>
      <c r="L33" s="1218"/>
      <c r="O33" s="1596" t="s">
        <v>558</v>
      </c>
    </row>
    <row r="34" spans="1:15" ht="27.95" customHeight="1" thickBot="1" x14ac:dyDescent="0.3">
      <c r="A34" s="1612"/>
      <c r="B34" s="1613"/>
      <c r="C34" s="1430"/>
      <c r="D34" s="1614"/>
      <c r="E34" s="1615">
        <f>BS!E23</f>
        <v>67758.75</v>
      </c>
      <c r="F34" s="1615"/>
      <c r="G34" s="1616"/>
      <c r="H34" s="1406"/>
      <c r="I34" s="1406"/>
      <c r="J34" s="1616">
        <f>BS!G23</f>
        <v>88749</v>
      </c>
      <c r="K34" s="1617"/>
      <c r="L34" s="1618"/>
      <c r="O34" s="1597"/>
    </row>
    <row r="35" spans="1:15" ht="11.25" customHeight="1" x14ac:dyDescent="0.25">
      <c r="A35" s="1573" t="s">
        <v>1483</v>
      </c>
      <c r="B35" s="1575" t="s">
        <v>1484</v>
      </c>
      <c r="C35" s="2212"/>
      <c r="D35" s="2214" t="s">
        <v>1485</v>
      </c>
      <c r="E35" s="1580" t="s">
        <v>1486</v>
      </c>
      <c r="F35" s="1581"/>
      <c r="G35" s="1581"/>
      <c r="H35" s="1581"/>
      <c r="I35" s="1581"/>
      <c r="J35" s="1582"/>
      <c r="K35" s="1583" t="s">
        <v>1487</v>
      </c>
      <c r="L35" s="1584"/>
      <c r="O35" s="1575" t="s">
        <v>1484</v>
      </c>
    </row>
    <row r="36" spans="1:15" ht="11.25" customHeight="1" x14ac:dyDescent="0.15">
      <c r="A36" s="1574"/>
      <c r="B36" s="1576"/>
      <c r="C36" s="2213"/>
      <c r="D36" s="2215"/>
      <c r="E36" s="1587">
        <v>1</v>
      </c>
      <c r="F36" s="1576" t="s">
        <v>1488</v>
      </c>
      <c r="G36" s="1562"/>
      <c r="H36" s="1441"/>
      <c r="I36" s="1633" t="s">
        <v>1489</v>
      </c>
      <c r="J36" s="1589"/>
      <c r="K36" s="1585"/>
      <c r="L36" s="1586"/>
      <c r="O36" s="1576"/>
    </row>
    <row r="37" spans="1:15" ht="12" customHeight="1" thickBot="1" x14ac:dyDescent="0.2">
      <c r="A37" s="2225"/>
      <c r="B37" s="2226"/>
      <c r="C37" s="2227"/>
      <c r="D37" s="2228"/>
      <c r="E37" s="1678"/>
      <c r="F37" s="2226" t="s">
        <v>1490</v>
      </c>
      <c r="G37" s="1648"/>
      <c r="H37" s="1431"/>
      <c r="I37" s="2216"/>
      <c r="J37" s="2217"/>
      <c r="K37" s="1648" t="s">
        <v>1491</v>
      </c>
      <c r="L37" s="1649"/>
      <c r="O37" s="2226"/>
    </row>
    <row r="38" spans="1:15" ht="27.95" customHeight="1" x14ac:dyDescent="0.25">
      <c r="A38" s="2218" t="s">
        <v>538</v>
      </c>
      <c r="B38" s="2219" t="s">
        <v>560</v>
      </c>
      <c r="C38" s="1444"/>
      <c r="D38" s="2220" t="s">
        <v>561</v>
      </c>
      <c r="E38" s="2221">
        <f>BS!D24</f>
        <v>0</v>
      </c>
      <c r="F38" s="2221"/>
      <c r="G38" s="2222"/>
      <c r="H38" s="1445"/>
      <c r="I38" s="2222">
        <f>E38-E39</f>
        <v>0</v>
      </c>
      <c r="J38" s="2223"/>
      <c r="K38" s="2224"/>
      <c r="L38" s="1446"/>
      <c r="O38" s="2219" t="s">
        <v>560</v>
      </c>
    </row>
    <row r="39" spans="1:15" ht="27.95" customHeight="1" x14ac:dyDescent="0.25">
      <c r="A39" s="1611"/>
      <c r="B39" s="1597"/>
      <c r="C39" s="1422"/>
      <c r="D39" s="1599"/>
      <c r="E39" s="1603">
        <f>BS!E24</f>
        <v>0</v>
      </c>
      <c r="F39" s="1600"/>
      <c r="G39" s="1601"/>
      <c r="H39" s="1407"/>
      <c r="I39" s="1412"/>
      <c r="J39" s="1601">
        <f>BS!G24</f>
        <v>0</v>
      </c>
      <c r="K39" s="1602"/>
      <c r="L39" s="1604"/>
      <c r="O39" s="1597"/>
    </row>
    <row r="40" spans="1:15" ht="27.95" customHeight="1" x14ac:dyDescent="0.25">
      <c r="A40" s="1595" t="s">
        <v>541</v>
      </c>
      <c r="B40" s="1596" t="s">
        <v>562</v>
      </c>
      <c r="C40" s="1421"/>
      <c r="D40" s="1598" t="s">
        <v>563</v>
      </c>
      <c r="E40" s="1603">
        <f>BS!D25</f>
        <v>0</v>
      </c>
      <c r="F40" s="1600"/>
      <c r="G40" s="1601"/>
      <c r="H40" s="1413"/>
      <c r="I40" s="1601">
        <f>E40-E41</f>
        <v>0</v>
      </c>
      <c r="J40" s="1602"/>
      <c r="K40" s="1603"/>
      <c r="L40" s="1218"/>
      <c r="O40" s="1596" t="s">
        <v>562</v>
      </c>
    </row>
    <row r="41" spans="1:15" ht="27.95" customHeight="1" x14ac:dyDescent="0.25">
      <c r="A41" s="1611"/>
      <c r="B41" s="1597"/>
      <c r="C41" s="1422"/>
      <c r="D41" s="1599"/>
      <c r="E41" s="1603">
        <f>BS!E25</f>
        <v>0</v>
      </c>
      <c r="F41" s="1600"/>
      <c r="G41" s="1601"/>
      <c r="H41" s="1407"/>
      <c r="I41" s="1412"/>
      <c r="J41" s="1601">
        <f>BS!G25</f>
        <v>0</v>
      </c>
      <c r="K41" s="1602"/>
      <c r="L41" s="1604"/>
      <c r="O41" s="1597"/>
    </row>
    <row r="42" spans="1:15" ht="27.95" customHeight="1" x14ac:dyDescent="0.25">
      <c r="A42" s="1595" t="s">
        <v>544</v>
      </c>
      <c r="B42" s="1596" t="s">
        <v>3041</v>
      </c>
      <c r="C42" s="1421"/>
      <c r="D42" s="1598" t="s">
        <v>565</v>
      </c>
      <c r="E42" s="1603">
        <f>BS!D26</f>
        <v>0</v>
      </c>
      <c r="F42" s="1600"/>
      <c r="G42" s="1601"/>
      <c r="H42" s="1413"/>
      <c r="I42" s="1601">
        <f>E42-E43</f>
        <v>0</v>
      </c>
      <c r="J42" s="1602"/>
      <c r="K42" s="1603"/>
      <c r="L42" s="1218"/>
      <c r="O42" s="1596" t="s">
        <v>2654</v>
      </c>
    </row>
    <row r="43" spans="1:15" ht="27.95" customHeight="1" x14ac:dyDescent="0.25">
      <c r="A43" s="1611"/>
      <c r="B43" s="1597"/>
      <c r="C43" s="1422"/>
      <c r="D43" s="1599"/>
      <c r="E43" s="1603">
        <f>BS!E26</f>
        <v>0</v>
      </c>
      <c r="F43" s="1600"/>
      <c r="G43" s="1601"/>
      <c r="H43" s="1407"/>
      <c r="I43" s="1412"/>
      <c r="J43" s="1601">
        <f>BS!G26</f>
        <v>0</v>
      </c>
      <c r="K43" s="1602"/>
      <c r="L43" s="1604"/>
      <c r="O43" s="1597"/>
    </row>
    <row r="44" spans="1:15" ht="27.95" customHeight="1" x14ac:dyDescent="0.25">
      <c r="A44" s="1595" t="s">
        <v>547</v>
      </c>
      <c r="B44" s="1596" t="s">
        <v>566</v>
      </c>
      <c r="C44" s="1421"/>
      <c r="D44" s="1598" t="s">
        <v>567</v>
      </c>
      <c r="E44" s="1603">
        <f>BS!D27</f>
        <v>4432</v>
      </c>
      <c r="F44" s="1600"/>
      <c r="G44" s="1601"/>
      <c r="H44" s="1413"/>
      <c r="I44" s="1601">
        <f>E44-E45</f>
        <v>4432</v>
      </c>
      <c r="J44" s="1602"/>
      <c r="K44" s="1603"/>
      <c r="L44" s="1218"/>
      <c r="O44" s="1596" t="s">
        <v>566</v>
      </c>
    </row>
    <row r="45" spans="1:15" ht="27.95" customHeight="1" x14ac:dyDescent="0.25">
      <c r="A45" s="1611"/>
      <c r="B45" s="1597"/>
      <c r="C45" s="1422"/>
      <c r="D45" s="1599"/>
      <c r="E45" s="1603">
        <f>BS!E27</f>
        <v>0</v>
      </c>
      <c r="F45" s="1600"/>
      <c r="G45" s="1601"/>
      <c r="H45" s="1407"/>
      <c r="I45" s="1412"/>
      <c r="J45" s="1601">
        <f>BS!G27</f>
        <v>0</v>
      </c>
      <c r="K45" s="1602"/>
      <c r="L45" s="1604"/>
      <c r="O45" s="1597"/>
    </row>
    <row r="46" spans="1:15" ht="27.95" customHeight="1" x14ac:dyDescent="0.25">
      <c r="A46" s="1595" t="s">
        <v>568</v>
      </c>
      <c r="B46" s="1596" t="s">
        <v>569</v>
      </c>
      <c r="C46" s="1421"/>
      <c r="D46" s="1598" t="s">
        <v>570</v>
      </c>
      <c r="E46" s="1603">
        <f>BS!D28</f>
        <v>0</v>
      </c>
      <c r="F46" s="1600"/>
      <c r="G46" s="1601"/>
      <c r="H46" s="1413"/>
      <c r="I46" s="1601">
        <f>E46-E47</f>
        <v>0</v>
      </c>
      <c r="J46" s="1602"/>
      <c r="K46" s="1603"/>
      <c r="L46" s="1218"/>
      <c r="O46" s="1596" t="s">
        <v>569</v>
      </c>
    </row>
    <row r="47" spans="1:15" ht="27.95" customHeight="1" x14ac:dyDescent="0.25">
      <c r="A47" s="1611"/>
      <c r="B47" s="1597"/>
      <c r="C47" s="1422"/>
      <c r="D47" s="1599"/>
      <c r="E47" s="1603">
        <f>BS!E28</f>
        <v>0</v>
      </c>
      <c r="F47" s="1600"/>
      <c r="G47" s="1601"/>
      <c r="H47" s="1407"/>
      <c r="I47" s="1412"/>
      <c r="J47" s="1601">
        <f>BS!G28</f>
        <v>0</v>
      </c>
      <c r="K47" s="1602"/>
      <c r="L47" s="1604"/>
      <c r="O47" s="1597"/>
    </row>
    <row r="48" spans="1:15" ht="27.95" customHeight="1" x14ac:dyDescent="0.25">
      <c r="A48" s="1595" t="s">
        <v>571</v>
      </c>
      <c r="B48" s="1596" t="s">
        <v>572</v>
      </c>
      <c r="C48" s="1421"/>
      <c r="D48" s="1598" t="s">
        <v>573</v>
      </c>
      <c r="E48" s="1603">
        <f>BS!D29</f>
        <v>0</v>
      </c>
      <c r="F48" s="1600"/>
      <c r="G48" s="1601"/>
      <c r="H48" s="1413"/>
      <c r="I48" s="1601">
        <f>E48-E49</f>
        <v>0</v>
      </c>
      <c r="J48" s="1602"/>
      <c r="K48" s="1603"/>
      <c r="L48" s="1218"/>
      <c r="O48" s="1596" t="s">
        <v>572</v>
      </c>
    </row>
    <row r="49" spans="1:15" ht="27.95" customHeight="1" x14ac:dyDescent="0.25">
      <c r="A49" s="1611"/>
      <c r="B49" s="1597"/>
      <c r="C49" s="1422"/>
      <c r="D49" s="1599"/>
      <c r="E49" s="1603">
        <f>BS!E29</f>
        <v>0</v>
      </c>
      <c r="F49" s="1600"/>
      <c r="G49" s="1601"/>
      <c r="H49" s="1407"/>
      <c r="I49" s="1412"/>
      <c r="J49" s="1601">
        <f>BS!G29</f>
        <v>0</v>
      </c>
      <c r="K49" s="1602"/>
      <c r="L49" s="1604"/>
      <c r="O49" s="1597"/>
    </row>
    <row r="50" spans="1:15" ht="27.95" customHeight="1" x14ac:dyDescent="0.25">
      <c r="A50" s="1622" t="s">
        <v>574</v>
      </c>
      <c r="B50" s="1592" t="s">
        <v>2655</v>
      </c>
      <c r="C50" s="1254"/>
      <c r="D50" s="1566" t="s">
        <v>576</v>
      </c>
      <c r="E50" s="1568">
        <f>BS!D30</f>
        <v>0</v>
      </c>
      <c r="F50" s="1568"/>
      <c r="G50" s="1569"/>
      <c r="H50" s="1416"/>
      <c r="I50" s="1569">
        <f>E50-E51</f>
        <v>0</v>
      </c>
      <c r="J50" s="1570"/>
      <c r="K50" s="1571"/>
      <c r="L50" s="1215"/>
      <c r="O50" s="1592" t="s">
        <v>2655</v>
      </c>
    </row>
    <row r="51" spans="1:15" ht="27.95" customHeight="1" x14ac:dyDescent="0.25">
      <c r="A51" s="1623"/>
      <c r="B51" s="1593"/>
      <c r="C51" s="1248"/>
      <c r="D51" s="1567"/>
      <c r="E51" s="1568">
        <f>BS!E30</f>
        <v>0</v>
      </c>
      <c r="F51" s="1568"/>
      <c r="G51" s="1569"/>
      <c r="H51" s="1417"/>
      <c r="I51" s="1415"/>
      <c r="J51" s="1569">
        <f>BS!G30</f>
        <v>0</v>
      </c>
      <c r="K51" s="1570"/>
      <c r="L51" s="1572"/>
      <c r="O51" s="1593"/>
    </row>
    <row r="52" spans="1:15" s="1220" customFormat="1" ht="27.95" customHeight="1" x14ac:dyDescent="0.25">
      <c r="A52" s="1595" t="s">
        <v>577</v>
      </c>
      <c r="B52" s="1596" t="s">
        <v>3084</v>
      </c>
      <c r="C52" s="1421"/>
      <c r="D52" s="1598" t="s">
        <v>579</v>
      </c>
      <c r="E52" s="1600">
        <f>BS!D31</f>
        <v>0</v>
      </c>
      <c r="F52" s="1600"/>
      <c r="G52" s="1601"/>
      <c r="H52" s="1413"/>
      <c r="I52" s="1601">
        <f>E52-E53</f>
        <v>0</v>
      </c>
      <c r="J52" s="1602"/>
      <c r="K52" s="1603"/>
      <c r="L52" s="1218"/>
      <c r="O52" s="1596" t="s">
        <v>3084</v>
      </c>
    </row>
    <row r="53" spans="1:15" s="1220" customFormat="1" ht="27.95" customHeight="1" x14ac:dyDescent="0.25">
      <c r="A53" s="1611"/>
      <c r="B53" s="1597"/>
      <c r="C53" s="1422"/>
      <c r="D53" s="1599"/>
      <c r="E53" s="1600">
        <f>BS!E31</f>
        <v>0</v>
      </c>
      <c r="F53" s="1600"/>
      <c r="G53" s="1601"/>
      <c r="H53" s="1407"/>
      <c r="I53" s="1412"/>
      <c r="J53" s="1601">
        <f>BS!G31</f>
        <v>0</v>
      </c>
      <c r="K53" s="1602"/>
      <c r="L53" s="1604"/>
      <c r="O53" s="1597"/>
    </row>
    <row r="54" spans="1:15" ht="27.95" customHeight="1" x14ac:dyDescent="0.25">
      <c r="A54" s="1595" t="s">
        <v>532</v>
      </c>
      <c r="B54" s="1596" t="s">
        <v>3085</v>
      </c>
      <c r="C54" s="1421"/>
      <c r="D54" s="1598" t="s">
        <v>581</v>
      </c>
      <c r="E54" s="1600">
        <f>BS!D32</f>
        <v>0</v>
      </c>
      <c r="F54" s="1600"/>
      <c r="G54" s="1601"/>
      <c r="H54" s="1413"/>
      <c r="I54" s="1601">
        <f>E54-E55</f>
        <v>0</v>
      </c>
      <c r="J54" s="1602"/>
      <c r="K54" s="1603"/>
      <c r="L54" s="1218"/>
      <c r="O54" s="1596" t="s">
        <v>3085</v>
      </c>
    </row>
    <row r="55" spans="1:15" ht="27.95" customHeight="1" x14ac:dyDescent="0.25">
      <c r="A55" s="1611"/>
      <c r="B55" s="1597"/>
      <c r="C55" s="1422"/>
      <c r="D55" s="1599"/>
      <c r="E55" s="1600">
        <f>BS!E32</f>
        <v>0</v>
      </c>
      <c r="F55" s="1600"/>
      <c r="G55" s="1601"/>
      <c r="H55" s="1407"/>
      <c r="I55" s="1412"/>
      <c r="J55" s="1601">
        <f>BS!G32</f>
        <v>0</v>
      </c>
      <c r="K55" s="1602"/>
      <c r="L55" s="1604"/>
      <c r="O55" s="1597"/>
    </row>
    <row r="56" spans="1:15" ht="27.95" customHeight="1" x14ac:dyDescent="0.25">
      <c r="A56" s="1595" t="s">
        <v>535</v>
      </c>
      <c r="B56" s="1596" t="s">
        <v>2658</v>
      </c>
      <c r="C56" s="1421"/>
      <c r="D56" s="1598" t="s">
        <v>583</v>
      </c>
      <c r="E56" s="1600">
        <f>BS!D33</f>
        <v>0</v>
      </c>
      <c r="F56" s="1600"/>
      <c r="G56" s="1601"/>
      <c r="H56" s="1413"/>
      <c r="I56" s="1601">
        <f>E56-E57</f>
        <v>0</v>
      </c>
      <c r="J56" s="1602"/>
      <c r="K56" s="1603"/>
      <c r="L56" s="1218"/>
      <c r="O56" s="1596" t="s">
        <v>2658</v>
      </c>
    </row>
    <row r="57" spans="1:15" ht="27.95" customHeight="1" x14ac:dyDescent="0.25">
      <c r="A57" s="1611"/>
      <c r="B57" s="1597"/>
      <c r="C57" s="1422"/>
      <c r="D57" s="1599"/>
      <c r="E57" s="1600">
        <f>BS!E33</f>
        <v>0</v>
      </c>
      <c r="F57" s="1600"/>
      <c r="G57" s="1601"/>
      <c r="H57" s="1407"/>
      <c r="I57" s="1412"/>
      <c r="J57" s="1601">
        <f>BS!G33</f>
        <v>0</v>
      </c>
      <c r="K57" s="1602"/>
      <c r="L57" s="1604"/>
      <c r="O57" s="1597"/>
    </row>
    <row r="58" spans="1:15" ht="27.95" customHeight="1" x14ac:dyDescent="0.25">
      <c r="A58" s="1595" t="s">
        <v>538</v>
      </c>
      <c r="B58" s="1596" t="s">
        <v>3086</v>
      </c>
      <c r="C58" s="1421"/>
      <c r="D58" s="1598" t="s">
        <v>585</v>
      </c>
      <c r="E58" s="1600">
        <f>BS!D34</f>
        <v>0</v>
      </c>
      <c r="F58" s="1600"/>
      <c r="G58" s="1601"/>
      <c r="H58" s="1413"/>
      <c r="I58" s="1601">
        <f>E58-E59</f>
        <v>0</v>
      </c>
      <c r="J58" s="1602"/>
      <c r="K58" s="1603"/>
      <c r="L58" s="1218"/>
      <c r="O58" s="1596" t="s">
        <v>3086</v>
      </c>
    </row>
    <row r="59" spans="1:15" ht="27.95" customHeight="1" x14ac:dyDescent="0.25">
      <c r="A59" s="1611"/>
      <c r="B59" s="1597"/>
      <c r="C59" s="1422"/>
      <c r="D59" s="1599"/>
      <c r="E59" s="1600">
        <f>BS!E34</f>
        <v>0</v>
      </c>
      <c r="F59" s="1600"/>
      <c r="G59" s="1601"/>
      <c r="H59" s="1407"/>
      <c r="I59" s="1412"/>
      <c r="J59" s="1601">
        <f>BS!G34</f>
        <v>0</v>
      </c>
      <c r="K59" s="1602"/>
      <c r="L59" s="1604"/>
      <c r="O59" s="1597"/>
    </row>
    <row r="60" spans="1:15" ht="27.95" customHeight="1" x14ac:dyDescent="0.25">
      <c r="A60" s="1595" t="s">
        <v>541</v>
      </c>
      <c r="B60" s="1596" t="s">
        <v>3087</v>
      </c>
      <c r="C60" s="1421"/>
      <c r="D60" s="1598" t="s">
        <v>587</v>
      </c>
      <c r="E60" s="1600">
        <f>BS!D35</f>
        <v>0</v>
      </c>
      <c r="F60" s="1600"/>
      <c r="G60" s="1601"/>
      <c r="H60" s="1413"/>
      <c r="I60" s="1601">
        <f>E60-E61</f>
        <v>0</v>
      </c>
      <c r="J60" s="1602"/>
      <c r="K60" s="1603"/>
      <c r="L60" s="1218"/>
      <c r="O60" s="1596" t="s">
        <v>3087</v>
      </c>
    </row>
    <row r="61" spans="1:15" ht="27.95" customHeight="1" x14ac:dyDescent="0.25">
      <c r="A61" s="1611"/>
      <c r="B61" s="1597"/>
      <c r="C61" s="1422"/>
      <c r="D61" s="1599"/>
      <c r="E61" s="1600">
        <f>BS!E35</f>
        <v>0</v>
      </c>
      <c r="F61" s="1600"/>
      <c r="G61" s="1601"/>
      <c r="H61" s="1407"/>
      <c r="I61" s="1412"/>
      <c r="J61" s="1601">
        <f>BS!G35</f>
        <v>0</v>
      </c>
      <c r="K61" s="1602"/>
      <c r="L61" s="1604"/>
      <c r="O61" s="1597"/>
    </row>
    <row r="62" spans="1:15" ht="27.95" customHeight="1" x14ac:dyDescent="0.25">
      <c r="A62" s="1595" t="s">
        <v>544</v>
      </c>
      <c r="B62" s="1596" t="s">
        <v>2660</v>
      </c>
      <c r="C62" s="1421"/>
      <c r="D62" s="1598" t="s">
        <v>589</v>
      </c>
      <c r="E62" s="1600">
        <f>BS!D36</f>
        <v>0</v>
      </c>
      <c r="F62" s="1600"/>
      <c r="G62" s="1601"/>
      <c r="H62" s="1413"/>
      <c r="I62" s="1601">
        <f>E62-E63</f>
        <v>0</v>
      </c>
      <c r="J62" s="1602"/>
      <c r="K62" s="1603"/>
      <c r="L62" s="1218"/>
      <c r="O62" s="1596" t="s">
        <v>2660</v>
      </c>
    </row>
    <row r="63" spans="1:15" ht="27.95" customHeight="1" x14ac:dyDescent="0.25">
      <c r="A63" s="1611"/>
      <c r="B63" s="1597"/>
      <c r="C63" s="1422"/>
      <c r="D63" s="1599"/>
      <c r="E63" s="1600">
        <f>BS!E36</f>
        <v>0</v>
      </c>
      <c r="F63" s="1600"/>
      <c r="G63" s="1601"/>
      <c r="H63" s="1407"/>
      <c r="I63" s="1412"/>
      <c r="J63" s="1601">
        <f>BS!G36</f>
        <v>0</v>
      </c>
      <c r="K63" s="1602"/>
      <c r="L63" s="1604"/>
      <c r="O63" s="1597"/>
    </row>
    <row r="64" spans="1:15" ht="27.95" customHeight="1" x14ac:dyDescent="0.25">
      <c r="A64" s="1611" t="s">
        <v>547</v>
      </c>
      <c r="B64" s="1596" t="s">
        <v>2661</v>
      </c>
      <c r="C64" s="1421"/>
      <c r="D64" s="1598" t="s">
        <v>591</v>
      </c>
      <c r="E64" s="1600">
        <f>BS!D37</f>
        <v>0</v>
      </c>
      <c r="F64" s="1600"/>
      <c r="G64" s="1601"/>
      <c r="H64" s="1413"/>
      <c r="I64" s="1601">
        <f>E64-E65</f>
        <v>0</v>
      </c>
      <c r="J64" s="1602"/>
      <c r="K64" s="1603"/>
      <c r="L64" s="1218"/>
      <c r="O64" s="1596" t="s">
        <v>2661</v>
      </c>
    </row>
    <row r="65" spans="1:15" ht="27.95" customHeight="1" thickBot="1" x14ac:dyDescent="0.3">
      <c r="A65" s="1612"/>
      <c r="B65" s="1613"/>
      <c r="C65" s="1430"/>
      <c r="D65" s="1614"/>
      <c r="E65" s="1615">
        <f>BS!E37</f>
        <v>0</v>
      </c>
      <c r="F65" s="1615"/>
      <c r="G65" s="1616"/>
      <c r="H65" s="1406"/>
      <c r="I65" s="1414"/>
      <c r="J65" s="1616">
        <f>BS!G37</f>
        <v>0</v>
      </c>
      <c r="K65" s="1617"/>
      <c r="L65" s="1618"/>
      <c r="O65" s="1613"/>
    </row>
    <row r="66" spans="1:15" ht="11.25" customHeight="1" x14ac:dyDescent="0.25">
      <c r="A66" s="1573" t="s">
        <v>1483</v>
      </c>
      <c r="B66" s="1575" t="s">
        <v>1484</v>
      </c>
      <c r="C66" s="2212"/>
      <c r="D66" s="2214" t="s">
        <v>1485</v>
      </c>
      <c r="E66" s="1580" t="s">
        <v>1486</v>
      </c>
      <c r="F66" s="1581"/>
      <c r="G66" s="1581"/>
      <c r="H66" s="1581"/>
      <c r="I66" s="1581"/>
      <c r="J66" s="1582"/>
      <c r="K66" s="1583" t="s">
        <v>1487</v>
      </c>
      <c r="L66" s="1584"/>
      <c r="O66" s="1575" t="s">
        <v>1484</v>
      </c>
    </row>
    <row r="67" spans="1:15" ht="11.25" customHeight="1" x14ac:dyDescent="0.15">
      <c r="A67" s="1574"/>
      <c r="B67" s="1576"/>
      <c r="C67" s="2213"/>
      <c r="D67" s="2215"/>
      <c r="E67" s="1587">
        <v>1</v>
      </c>
      <c r="F67" s="1576" t="s">
        <v>1488</v>
      </c>
      <c r="G67" s="1562"/>
      <c r="H67" s="1441"/>
      <c r="I67" s="1633" t="s">
        <v>1489</v>
      </c>
      <c r="J67" s="1589"/>
      <c r="K67" s="1585"/>
      <c r="L67" s="1586"/>
      <c r="O67" s="1576"/>
    </row>
    <row r="68" spans="1:15" ht="12" customHeight="1" x14ac:dyDescent="0.15">
      <c r="A68" s="1574"/>
      <c r="B68" s="1576"/>
      <c r="C68" s="2213"/>
      <c r="D68" s="2215"/>
      <c r="E68" s="1587"/>
      <c r="F68" s="1576" t="s">
        <v>1490</v>
      </c>
      <c r="G68" s="1562"/>
      <c r="H68" s="1441"/>
      <c r="I68" s="1588"/>
      <c r="J68" s="1589"/>
      <c r="K68" s="1562" t="s">
        <v>1491</v>
      </c>
      <c r="L68" s="1563"/>
      <c r="O68" s="1576"/>
    </row>
    <row r="69" spans="1:15" ht="27.95" customHeight="1" x14ac:dyDescent="0.25">
      <c r="A69" s="1611" t="s">
        <v>568</v>
      </c>
      <c r="B69" s="1596" t="s">
        <v>2662</v>
      </c>
      <c r="C69" s="1421"/>
      <c r="D69" s="1598" t="s">
        <v>593</v>
      </c>
      <c r="E69" s="1600">
        <f>BS!D38</f>
        <v>0</v>
      </c>
      <c r="F69" s="1600"/>
      <c r="G69" s="1601"/>
      <c r="H69" s="1413"/>
      <c r="I69" s="1601">
        <f>E69-E70</f>
        <v>0</v>
      </c>
      <c r="J69" s="1602"/>
      <c r="K69" s="1603"/>
      <c r="L69" s="1218"/>
      <c r="O69" s="1596" t="s">
        <v>2662</v>
      </c>
    </row>
    <row r="70" spans="1:15" ht="27.95" customHeight="1" x14ac:dyDescent="0.25">
      <c r="A70" s="1611"/>
      <c r="B70" s="1597"/>
      <c r="C70" s="1422"/>
      <c r="D70" s="1599"/>
      <c r="E70" s="1600">
        <f>BS!E38</f>
        <v>0</v>
      </c>
      <c r="F70" s="1600"/>
      <c r="G70" s="1601"/>
      <c r="H70" s="1407"/>
      <c r="I70" s="1412"/>
      <c r="J70" s="1601">
        <f>BS!G38</f>
        <v>0</v>
      </c>
      <c r="K70" s="1602"/>
      <c r="L70" s="1604"/>
      <c r="O70" s="1597"/>
    </row>
    <row r="71" spans="1:15" ht="27.95" customHeight="1" x14ac:dyDescent="0.25">
      <c r="A71" s="1611" t="s">
        <v>571</v>
      </c>
      <c r="B71" s="1624" t="s">
        <v>657</v>
      </c>
      <c r="C71" s="1278"/>
      <c r="D71" s="1598" t="s">
        <v>596</v>
      </c>
      <c r="E71" s="1600">
        <f>BS!D39</f>
        <v>0</v>
      </c>
      <c r="F71" s="1600"/>
      <c r="G71" s="1601"/>
      <c r="H71" s="1413"/>
      <c r="I71" s="1601">
        <f>E71-E72</f>
        <v>0</v>
      </c>
      <c r="J71" s="1602"/>
      <c r="K71" s="1603"/>
      <c r="L71" s="1218"/>
      <c r="O71" s="1624" t="s">
        <v>657</v>
      </c>
    </row>
    <row r="72" spans="1:15" ht="27.95" customHeight="1" x14ac:dyDescent="0.25">
      <c r="A72" s="1611"/>
      <c r="B72" s="1625"/>
      <c r="C72" s="1279"/>
      <c r="D72" s="1599"/>
      <c r="E72" s="1600">
        <f>BS!E39</f>
        <v>0</v>
      </c>
      <c r="F72" s="1600"/>
      <c r="G72" s="1601"/>
      <c r="H72" s="1407"/>
      <c r="I72" s="1412"/>
      <c r="J72" s="1601">
        <f>BS!G39</f>
        <v>0</v>
      </c>
      <c r="K72" s="1602"/>
      <c r="L72" s="1604"/>
      <c r="O72" s="1625"/>
    </row>
    <row r="73" spans="1:15" s="1220" customFormat="1" ht="27.95" customHeight="1" x14ac:dyDescent="0.25">
      <c r="A73" s="1611" t="s">
        <v>758</v>
      </c>
      <c r="B73" s="1624" t="s">
        <v>590</v>
      </c>
      <c r="C73" s="1278"/>
      <c r="D73" s="1598" t="s">
        <v>599</v>
      </c>
      <c r="E73" s="1600">
        <f>BS!D40</f>
        <v>0</v>
      </c>
      <c r="F73" s="1600"/>
      <c r="G73" s="1601"/>
      <c r="H73" s="1413"/>
      <c r="I73" s="1601">
        <f>E73-E74</f>
        <v>0</v>
      </c>
      <c r="J73" s="1602"/>
      <c r="K73" s="1603"/>
      <c r="L73" s="1218"/>
      <c r="O73" s="1624" t="s">
        <v>590</v>
      </c>
    </row>
    <row r="74" spans="1:15" s="1220" customFormat="1" ht="27.95" customHeight="1" x14ac:dyDescent="0.25">
      <c r="A74" s="1611"/>
      <c r="B74" s="1625"/>
      <c r="C74" s="1279"/>
      <c r="D74" s="1599"/>
      <c r="E74" s="1600">
        <f>BS!E40</f>
        <v>0</v>
      </c>
      <c r="F74" s="1600"/>
      <c r="G74" s="1601"/>
      <c r="H74" s="1407"/>
      <c r="I74" s="1412"/>
      <c r="J74" s="1601">
        <f>BS!G40</f>
        <v>0</v>
      </c>
      <c r="K74" s="1602"/>
      <c r="L74" s="1604"/>
      <c r="O74" s="1625"/>
    </row>
    <row r="75" spans="1:15" s="1220" customFormat="1" ht="27.95" customHeight="1" x14ac:dyDescent="0.25">
      <c r="A75" s="1611" t="s">
        <v>761</v>
      </c>
      <c r="B75" s="1596" t="s">
        <v>592</v>
      </c>
      <c r="C75" s="1421"/>
      <c r="D75" s="1598" t="s">
        <v>602</v>
      </c>
      <c r="E75" s="1600">
        <f>BS!D41</f>
        <v>0</v>
      </c>
      <c r="F75" s="1600"/>
      <c r="G75" s="1601"/>
      <c r="H75" s="1413"/>
      <c r="I75" s="1601">
        <f>E75-E76</f>
        <v>0</v>
      </c>
      <c r="J75" s="1602"/>
      <c r="K75" s="1603"/>
      <c r="L75" s="1218"/>
      <c r="O75" s="1596" t="s">
        <v>592</v>
      </c>
    </row>
    <row r="76" spans="1:15" s="1220" customFormat="1" ht="27.95" customHeight="1" x14ac:dyDescent="0.25">
      <c r="A76" s="1611"/>
      <c r="B76" s="1597"/>
      <c r="C76" s="1422"/>
      <c r="D76" s="1599"/>
      <c r="E76" s="1600">
        <f>BS!E41</f>
        <v>0</v>
      </c>
      <c r="F76" s="1600"/>
      <c r="G76" s="1601"/>
      <c r="H76" s="1407"/>
      <c r="I76" s="1412"/>
      <c r="J76" s="1601">
        <f>BS!G41</f>
        <v>0</v>
      </c>
      <c r="K76" s="1602"/>
      <c r="L76" s="1604"/>
      <c r="O76" s="1597"/>
    </row>
    <row r="77" spans="1:15" ht="27.95" customHeight="1" x14ac:dyDescent="0.25">
      <c r="A77" s="1623" t="s">
        <v>594</v>
      </c>
      <c r="B77" s="1609" t="s">
        <v>2663</v>
      </c>
      <c r="C77" s="1424"/>
      <c r="D77" s="1566" t="s">
        <v>604</v>
      </c>
      <c r="E77" s="1568">
        <f>BS!D42</f>
        <v>257618</v>
      </c>
      <c r="F77" s="1568"/>
      <c r="G77" s="1569"/>
      <c r="H77" s="1416"/>
      <c r="I77" s="1569">
        <f>E77-E78</f>
        <v>241755</v>
      </c>
      <c r="J77" s="1570"/>
      <c r="K77" s="1571"/>
      <c r="L77" s="1215"/>
      <c r="O77" s="1609" t="s">
        <v>2663</v>
      </c>
    </row>
    <row r="78" spans="1:15" ht="27.95" customHeight="1" x14ac:dyDescent="0.25">
      <c r="A78" s="1623"/>
      <c r="B78" s="1610"/>
      <c r="C78" s="1425"/>
      <c r="D78" s="1567"/>
      <c r="E78" s="1568">
        <f>BS!E42</f>
        <v>15863</v>
      </c>
      <c r="F78" s="1568"/>
      <c r="G78" s="1569"/>
      <c r="H78" s="1417"/>
      <c r="I78" s="1415"/>
      <c r="J78" s="1569">
        <f>BS!G42</f>
        <v>250760</v>
      </c>
      <c r="K78" s="1570"/>
      <c r="L78" s="1572"/>
      <c r="O78" s="1610"/>
    </row>
    <row r="79" spans="1:15" ht="27.95" customHeight="1" x14ac:dyDescent="0.25">
      <c r="A79" s="1623" t="s">
        <v>597</v>
      </c>
      <c r="B79" s="1609" t="s">
        <v>2664</v>
      </c>
      <c r="C79" s="1424"/>
      <c r="D79" s="1566" t="s">
        <v>606</v>
      </c>
      <c r="E79" s="1568">
        <f>BS!D43</f>
        <v>228945</v>
      </c>
      <c r="F79" s="1568"/>
      <c r="G79" s="1569"/>
      <c r="H79" s="1416"/>
      <c r="I79" s="1569">
        <f>E79-E80</f>
        <v>220640</v>
      </c>
      <c r="J79" s="1570"/>
      <c r="K79" s="1571"/>
      <c r="L79" s="1215"/>
      <c r="O79" s="1609" t="s">
        <v>2664</v>
      </c>
    </row>
    <row r="80" spans="1:15" ht="27.95" customHeight="1" x14ac:dyDescent="0.25">
      <c r="A80" s="1623"/>
      <c r="B80" s="1610"/>
      <c r="C80" s="1425"/>
      <c r="D80" s="1567"/>
      <c r="E80" s="1568">
        <f>BS!E43</f>
        <v>8305</v>
      </c>
      <c r="F80" s="1568"/>
      <c r="G80" s="1569"/>
      <c r="H80" s="1417"/>
      <c r="I80" s="1415"/>
      <c r="J80" s="1569">
        <f>BS!G43</f>
        <v>205018</v>
      </c>
      <c r="K80" s="1570"/>
      <c r="L80" s="1572"/>
      <c r="O80" s="1610"/>
    </row>
    <row r="81" spans="1:15" ht="27.95" customHeight="1" x14ac:dyDescent="0.25">
      <c r="A81" s="1611" t="s">
        <v>600</v>
      </c>
      <c r="B81" s="1596" t="s">
        <v>601</v>
      </c>
      <c r="C81" s="1421"/>
      <c r="D81" s="1598" t="s">
        <v>608</v>
      </c>
      <c r="E81" s="1600">
        <f>BS!D44</f>
        <v>46764</v>
      </c>
      <c r="F81" s="1600"/>
      <c r="G81" s="1601"/>
      <c r="H81" s="1413"/>
      <c r="I81" s="1601">
        <f>E81-E82</f>
        <v>38459</v>
      </c>
      <c r="J81" s="1602"/>
      <c r="K81" s="1603"/>
      <c r="L81" s="1218"/>
      <c r="O81" s="1596" t="s">
        <v>601</v>
      </c>
    </row>
    <row r="82" spans="1:15" ht="27.95" customHeight="1" x14ac:dyDescent="0.25">
      <c r="A82" s="1611"/>
      <c r="B82" s="1597"/>
      <c r="C82" s="1422"/>
      <c r="D82" s="1599"/>
      <c r="E82" s="1600">
        <f>BS!E44</f>
        <v>8305</v>
      </c>
      <c r="F82" s="1600"/>
      <c r="G82" s="1601"/>
      <c r="H82" s="1407"/>
      <c r="I82" s="1412"/>
      <c r="J82" s="1601">
        <f>BS!G44</f>
        <v>39042</v>
      </c>
      <c r="K82" s="1602"/>
      <c r="L82" s="1604"/>
      <c r="O82" s="1597"/>
    </row>
    <row r="83" spans="1:15" ht="27.95" customHeight="1" x14ac:dyDescent="0.25">
      <c r="A83" s="1611" t="s">
        <v>532</v>
      </c>
      <c r="B83" s="1596" t="s">
        <v>603</v>
      </c>
      <c r="C83" s="1421"/>
      <c r="D83" s="1598" t="s">
        <v>610</v>
      </c>
      <c r="E83" s="1600">
        <f>BS!D45</f>
        <v>0</v>
      </c>
      <c r="F83" s="1600"/>
      <c r="G83" s="1601"/>
      <c r="H83" s="1413"/>
      <c r="I83" s="1601">
        <f>E83-E84</f>
        <v>0</v>
      </c>
      <c r="J83" s="1602"/>
      <c r="K83" s="1603"/>
      <c r="L83" s="1218"/>
      <c r="O83" s="1596" t="s">
        <v>603</v>
      </c>
    </row>
    <row r="84" spans="1:15" ht="27.95" customHeight="1" x14ac:dyDescent="0.25">
      <c r="A84" s="1611"/>
      <c r="B84" s="1597"/>
      <c r="C84" s="1422"/>
      <c r="D84" s="1599"/>
      <c r="E84" s="1600">
        <f>BS!E45</f>
        <v>0</v>
      </c>
      <c r="F84" s="1600"/>
      <c r="G84" s="1601"/>
      <c r="H84" s="1407"/>
      <c r="I84" s="1412"/>
      <c r="J84" s="1601">
        <f>BS!G45</f>
        <v>0</v>
      </c>
      <c r="K84" s="1602"/>
      <c r="L84" s="1604"/>
      <c r="O84" s="1597"/>
    </row>
    <row r="85" spans="1:15" ht="27.95" customHeight="1" x14ac:dyDescent="0.25">
      <c r="A85" s="1611" t="s">
        <v>535</v>
      </c>
      <c r="B85" s="1596" t="s">
        <v>605</v>
      </c>
      <c r="C85" s="1421"/>
      <c r="D85" s="1598" t="s">
        <v>612</v>
      </c>
      <c r="E85" s="1600">
        <f>BS!D46</f>
        <v>0</v>
      </c>
      <c r="F85" s="1600"/>
      <c r="G85" s="1601"/>
      <c r="H85" s="1413"/>
      <c r="I85" s="1601">
        <f>E85-E86</f>
        <v>0</v>
      </c>
      <c r="J85" s="1602"/>
      <c r="K85" s="1603"/>
      <c r="L85" s="1218"/>
      <c r="O85" s="1596" t="s">
        <v>605</v>
      </c>
    </row>
    <row r="86" spans="1:15" ht="27.95" customHeight="1" x14ac:dyDescent="0.25">
      <c r="A86" s="1611"/>
      <c r="B86" s="1597"/>
      <c r="C86" s="1422"/>
      <c r="D86" s="1599"/>
      <c r="E86" s="1600">
        <f>BS!E46</f>
        <v>0</v>
      </c>
      <c r="F86" s="1600"/>
      <c r="G86" s="1601"/>
      <c r="H86" s="1407"/>
      <c r="I86" s="1412"/>
      <c r="J86" s="1601">
        <f>BS!G46</f>
        <v>0</v>
      </c>
      <c r="K86" s="1602"/>
      <c r="L86" s="1604"/>
      <c r="O86" s="1597"/>
    </row>
    <row r="87" spans="1:15" ht="27.95" customHeight="1" x14ac:dyDescent="0.25">
      <c r="A87" s="1611" t="s">
        <v>538</v>
      </c>
      <c r="B87" s="1596" t="s">
        <v>607</v>
      </c>
      <c r="C87" s="1421"/>
      <c r="D87" s="1598" t="s">
        <v>615</v>
      </c>
      <c r="E87" s="1600">
        <f>BS!D47</f>
        <v>0</v>
      </c>
      <c r="F87" s="1600"/>
      <c r="G87" s="1601"/>
      <c r="H87" s="1413"/>
      <c r="I87" s="1601">
        <f>E87-E88</f>
        <v>0</v>
      </c>
      <c r="J87" s="1602"/>
      <c r="K87" s="1603"/>
      <c r="L87" s="1218"/>
      <c r="O87" s="1596" t="s">
        <v>607</v>
      </c>
    </row>
    <row r="88" spans="1:15" ht="27.95" customHeight="1" x14ac:dyDescent="0.25">
      <c r="A88" s="1611"/>
      <c r="B88" s="1597"/>
      <c r="C88" s="1422"/>
      <c r="D88" s="1599"/>
      <c r="E88" s="1600">
        <f>BS!E47</f>
        <v>0</v>
      </c>
      <c r="F88" s="1600"/>
      <c r="G88" s="1601"/>
      <c r="H88" s="1407"/>
      <c r="I88" s="1412"/>
      <c r="J88" s="1601">
        <f>BS!G47</f>
        <v>0</v>
      </c>
      <c r="K88" s="1602"/>
      <c r="L88" s="1604"/>
      <c r="O88" s="1597"/>
    </row>
    <row r="89" spans="1:15" s="1220" customFormat="1" ht="27.95" customHeight="1" x14ac:dyDescent="0.25">
      <c r="A89" s="1611" t="s">
        <v>541</v>
      </c>
      <c r="B89" s="1596" t="s">
        <v>2665</v>
      </c>
      <c r="C89" s="1421"/>
      <c r="D89" s="1598" t="s">
        <v>618</v>
      </c>
      <c r="E89" s="1600">
        <f>BS!D48</f>
        <v>182181</v>
      </c>
      <c r="F89" s="1600"/>
      <c r="G89" s="1601"/>
      <c r="H89" s="1413"/>
      <c r="I89" s="1601">
        <f>E89-E90</f>
        <v>182181</v>
      </c>
      <c r="J89" s="1602"/>
      <c r="K89" s="1603"/>
      <c r="L89" s="1218"/>
      <c r="O89" s="1596" t="s">
        <v>2665</v>
      </c>
    </row>
    <row r="90" spans="1:15" s="1220" customFormat="1" ht="27.95" customHeight="1" x14ac:dyDescent="0.25">
      <c r="A90" s="1611"/>
      <c r="B90" s="1597"/>
      <c r="C90" s="1422"/>
      <c r="D90" s="1599"/>
      <c r="E90" s="1600">
        <f>BS!E48</f>
        <v>0</v>
      </c>
      <c r="F90" s="1600"/>
      <c r="G90" s="1601"/>
      <c r="H90" s="1407"/>
      <c r="I90" s="1412"/>
      <c r="J90" s="1601">
        <f>BS!G48</f>
        <v>165976</v>
      </c>
      <c r="K90" s="1602"/>
      <c r="L90" s="1604"/>
      <c r="O90" s="1597"/>
    </row>
    <row r="91" spans="1:15" s="1220" customFormat="1" ht="27.95" customHeight="1" x14ac:dyDescent="0.25">
      <c r="A91" s="1611" t="s">
        <v>544</v>
      </c>
      <c r="B91" s="1596" t="s">
        <v>611</v>
      </c>
      <c r="C91" s="1421"/>
      <c r="D91" s="1598" t="s">
        <v>620</v>
      </c>
      <c r="E91" s="1600">
        <f>BS!D49</f>
        <v>0</v>
      </c>
      <c r="F91" s="1600"/>
      <c r="G91" s="1601"/>
      <c r="H91" s="1413"/>
      <c r="I91" s="1601">
        <f>E91-E92</f>
        <v>0</v>
      </c>
      <c r="J91" s="1602"/>
      <c r="K91" s="1603"/>
      <c r="L91" s="1218"/>
      <c r="O91" s="1596" t="s">
        <v>611</v>
      </c>
    </row>
    <row r="92" spans="1:15" s="1220" customFormat="1" ht="27.95" customHeight="1" x14ac:dyDescent="0.25">
      <c r="A92" s="1611"/>
      <c r="B92" s="1597"/>
      <c r="C92" s="1422"/>
      <c r="D92" s="1599"/>
      <c r="E92" s="1600">
        <f>BS!E49</f>
        <v>0</v>
      </c>
      <c r="F92" s="1600"/>
      <c r="G92" s="1601"/>
      <c r="H92" s="1407"/>
      <c r="I92" s="1412"/>
      <c r="J92" s="1601">
        <f>BS!G49</f>
        <v>0</v>
      </c>
      <c r="K92" s="1602"/>
      <c r="L92" s="1604"/>
      <c r="O92" s="1597"/>
    </row>
    <row r="93" spans="1:15" ht="27.95" customHeight="1" x14ac:dyDescent="0.25">
      <c r="A93" s="1623" t="s">
        <v>613</v>
      </c>
      <c r="B93" s="1609" t="s">
        <v>2666</v>
      </c>
      <c r="C93" s="1424"/>
      <c r="D93" s="1566" t="s">
        <v>622</v>
      </c>
      <c r="E93" s="1568">
        <f>BS!D50</f>
        <v>0</v>
      </c>
      <c r="F93" s="1568"/>
      <c r="G93" s="1569"/>
      <c r="H93" s="1416"/>
      <c r="I93" s="1569">
        <f>E93-E94</f>
        <v>0</v>
      </c>
      <c r="J93" s="1570"/>
      <c r="K93" s="1571"/>
      <c r="L93" s="1215"/>
      <c r="O93" s="1609" t="s">
        <v>2666</v>
      </c>
    </row>
    <row r="94" spans="1:15" ht="27.95" customHeight="1" x14ac:dyDescent="0.25">
      <c r="A94" s="1623"/>
      <c r="B94" s="1610"/>
      <c r="C94" s="1280"/>
      <c r="D94" s="1567"/>
      <c r="E94" s="1568">
        <f>BS!E50</f>
        <v>0</v>
      </c>
      <c r="F94" s="1568"/>
      <c r="G94" s="1569"/>
      <c r="H94" s="1417"/>
      <c r="I94" s="1415"/>
      <c r="J94" s="1569">
        <f>BS!G50</f>
        <v>0</v>
      </c>
      <c r="K94" s="1570"/>
      <c r="L94" s="1572"/>
      <c r="O94" s="1610"/>
    </row>
    <row r="95" spans="1:15" ht="27.95" customHeight="1" x14ac:dyDescent="0.25">
      <c r="A95" s="1623" t="s">
        <v>616</v>
      </c>
      <c r="B95" s="1609" t="s">
        <v>2667</v>
      </c>
      <c r="C95" s="1424"/>
      <c r="D95" s="1566" t="s">
        <v>624</v>
      </c>
      <c r="E95" s="1600">
        <f>BS!D51</f>
        <v>0</v>
      </c>
      <c r="F95" s="1600"/>
      <c r="G95" s="1601"/>
      <c r="H95" s="1413"/>
      <c r="I95" s="1601">
        <f>E95-E96</f>
        <v>0</v>
      </c>
      <c r="J95" s="1602"/>
      <c r="K95" s="1603"/>
      <c r="L95" s="1218"/>
      <c r="N95" s="1212" t="s">
        <v>1093</v>
      </c>
      <c r="O95" s="1609" t="s">
        <v>2667</v>
      </c>
    </row>
    <row r="96" spans="1:15" ht="27.95" customHeight="1" thickBot="1" x14ac:dyDescent="0.3">
      <c r="A96" s="1683"/>
      <c r="B96" s="1684"/>
      <c r="C96" s="1388"/>
      <c r="D96" s="1685"/>
      <c r="E96" s="1615">
        <f>BS!E51</f>
        <v>0</v>
      </c>
      <c r="F96" s="1615"/>
      <c r="G96" s="1616"/>
      <c r="H96" s="1406"/>
      <c r="I96" s="1414"/>
      <c r="J96" s="1616">
        <f>BS!G51</f>
        <v>0</v>
      </c>
      <c r="K96" s="1617"/>
      <c r="L96" s="1618"/>
      <c r="O96" s="1684"/>
    </row>
    <row r="97" spans="1:15" ht="11.25" customHeight="1" x14ac:dyDescent="0.25">
      <c r="A97" s="1573" t="s">
        <v>1483</v>
      </c>
      <c r="B97" s="1575" t="s">
        <v>1484</v>
      </c>
      <c r="C97" s="2212"/>
      <c r="D97" s="2214" t="s">
        <v>1485</v>
      </c>
      <c r="E97" s="1580" t="s">
        <v>1486</v>
      </c>
      <c r="F97" s="1581"/>
      <c r="G97" s="1581"/>
      <c r="H97" s="1581"/>
      <c r="I97" s="1581"/>
      <c r="J97" s="1582"/>
      <c r="K97" s="1583" t="s">
        <v>1487</v>
      </c>
      <c r="L97" s="1584"/>
      <c r="O97" s="1575" t="s">
        <v>1484</v>
      </c>
    </row>
    <row r="98" spans="1:15" ht="11.25" customHeight="1" x14ac:dyDescent="0.15">
      <c r="A98" s="1574"/>
      <c r="B98" s="1576"/>
      <c r="C98" s="2213"/>
      <c r="D98" s="2215"/>
      <c r="E98" s="1587">
        <v>1</v>
      </c>
      <c r="F98" s="1576" t="s">
        <v>1488</v>
      </c>
      <c r="G98" s="1562"/>
      <c r="H98" s="1441"/>
      <c r="I98" s="1633" t="s">
        <v>1489</v>
      </c>
      <c r="J98" s="1589"/>
      <c r="K98" s="1585"/>
      <c r="L98" s="1586"/>
      <c r="O98" s="1576"/>
    </row>
    <row r="99" spans="1:15" ht="12" customHeight="1" x14ac:dyDescent="0.15">
      <c r="A99" s="1574"/>
      <c r="B99" s="1576"/>
      <c r="C99" s="2213"/>
      <c r="D99" s="2215"/>
      <c r="E99" s="1587"/>
      <c r="F99" s="1576" t="s">
        <v>1490</v>
      </c>
      <c r="G99" s="1562"/>
      <c r="H99" s="1441"/>
      <c r="I99" s="1588"/>
      <c r="J99" s="1589"/>
      <c r="K99" s="1562" t="s">
        <v>1491</v>
      </c>
      <c r="L99" s="1563"/>
      <c r="O99" s="1576"/>
    </row>
    <row r="100" spans="1:15" ht="27.95" customHeight="1" x14ac:dyDescent="0.25">
      <c r="A100" s="1611" t="s">
        <v>2668</v>
      </c>
      <c r="B100" s="1596" t="s">
        <v>3046</v>
      </c>
      <c r="C100" s="1282"/>
      <c r="D100" s="1598" t="s">
        <v>626</v>
      </c>
      <c r="E100" s="1600">
        <f>BS!D52</f>
        <v>0</v>
      </c>
      <c r="F100" s="1600"/>
      <c r="G100" s="1601"/>
      <c r="H100" s="1413"/>
      <c r="I100" s="1601">
        <f>E100-E101</f>
        <v>0</v>
      </c>
      <c r="J100" s="1602"/>
      <c r="K100" s="1603"/>
      <c r="L100" s="1218"/>
      <c r="O100" s="1596" t="s">
        <v>3046</v>
      </c>
    </row>
    <row r="101" spans="1:15" ht="27.95" customHeight="1" x14ac:dyDescent="0.25">
      <c r="A101" s="1611"/>
      <c r="B101" s="1597"/>
      <c r="C101" s="1255"/>
      <c r="D101" s="1599"/>
      <c r="E101" s="1600">
        <f>BS!E52</f>
        <v>0</v>
      </c>
      <c r="F101" s="1600"/>
      <c r="G101" s="1601"/>
      <c r="H101" s="1407"/>
      <c r="I101" s="1412"/>
      <c r="J101" s="1601">
        <f>BS!G52</f>
        <v>0</v>
      </c>
      <c r="K101" s="1602"/>
      <c r="L101" s="1604"/>
      <c r="O101" s="1597"/>
    </row>
    <row r="102" spans="1:15" ht="27.95" customHeight="1" x14ac:dyDescent="0.25">
      <c r="A102" s="1611" t="s">
        <v>2669</v>
      </c>
      <c r="B102" s="1596" t="s">
        <v>3047</v>
      </c>
      <c r="C102" s="1421"/>
      <c r="D102" s="1598" t="s">
        <v>628</v>
      </c>
      <c r="E102" s="1600">
        <f>BS!D53</f>
        <v>0</v>
      </c>
      <c r="F102" s="1600"/>
      <c r="G102" s="1601"/>
      <c r="H102" s="1413"/>
      <c r="I102" s="1601">
        <f>E102-E103</f>
        <v>0</v>
      </c>
      <c r="J102" s="1602"/>
      <c r="K102" s="1603"/>
      <c r="L102" s="1218"/>
      <c r="O102" s="1596" t="s">
        <v>3047</v>
      </c>
    </row>
    <row r="103" spans="1:15" ht="27.95" customHeight="1" x14ac:dyDescent="0.25">
      <c r="A103" s="1611"/>
      <c r="B103" s="1597"/>
      <c r="C103" s="1422"/>
      <c r="D103" s="1599"/>
      <c r="E103" s="1600">
        <f>BS!E53</f>
        <v>0</v>
      </c>
      <c r="F103" s="1600"/>
      <c r="G103" s="1601"/>
      <c r="H103" s="1407"/>
      <c r="I103" s="1412"/>
      <c r="J103" s="1601">
        <f>BS!G53</f>
        <v>0</v>
      </c>
      <c r="K103" s="1602"/>
      <c r="L103" s="1604"/>
      <c r="O103" s="1597"/>
    </row>
    <row r="104" spans="1:15" ht="27.95" customHeight="1" x14ac:dyDescent="0.25">
      <c r="A104" s="1611" t="s">
        <v>2670</v>
      </c>
      <c r="B104" s="1596" t="s">
        <v>2671</v>
      </c>
      <c r="C104" s="1421"/>
      <c r="D104" s="1598" t="s">
        <v>630</v>
      </c>
      <c r="E104" s="1600">
        <f>BS!D54</f>
        <v>0</v>
      </c>
      <c r="F104" s="1600"/>
      <c r="G104" s="1601"/>
      <c r="H104" s="1413"/>
      <c r="I104" s="1601">
        <f>E104-E105</f>
        <v>0</v>
      </c>
      <c r="J104" s="1602"/>
      <c r="K104" s="1603"/>
      <c r="L104" s="1218"/>
      <c r="O104" s="1596" t="s">
        <v>2671</v>
      </c>
    </row>
    <row r="105" spans="1:15" ht="27.95" customHeight="1" x14ac:dyDescent="0.25">
      <c r="A105" s="1611"/>
      <c r="B105" s="1597"/>
      <c r="C105" s="1422"/>
      <c r="D105" s="1599"/>
      <c r="E105" s="1600">
        <f>BS!E54</f>
        <v>0</v>
      </c>
      <c r="F105" s="1600"/>
      <c r="G105" s="1601"/>
      <c r="H105" s="1407"/>
      <c r="I105" s="1412"/>
      <c r="J105" s="1601">
        <f>BS!G54</f>
        <v>0</v>
      </c>
      <c r="K105" s="1602"/>
      <c r="L105" s="1604"/>
      <c r="O105" s="1597"/>
    </row>
    <row r="106" spans="1:15" ht="27.95" customHeight="1" x14ac:dyDescent="0.25">
      <c r="A106" s="1611" t="s">
        <v>532</v>
      </c>
      <c r="B106" s="1624" t="s">
        <v>619</v>
      </c>
      <c r="C106" s="1278"/>
      <c r="D106" s="1598" t="s">
        <v>633</v>
      </c>
      <c r="E106" s="1600">
        <f>BS!D55</f>
        <v>0</v>
      </c>
      <c r="F106" s="1600"/>
      <c r="G106" s="1601"/>
      <c r="H106" s="1413"/>
      <c r="I106" s="1601">
        <f>E106-E107</f>
        <v>0</v>
      </c>
      <c r="J106" s="1602"/>
      <c r="K106" s="1603"/>
      <c r="L106" s="1218"/>
      <c r="O106" s="1624" t="s">
        <v>619</v>
      </c>
    </row>
    <row r="107" spans="1:15" ht="27.95" customHeight="1" x14ac:dyDescent="0.25">
      <c r="A107" s="1611"/>
      <c r="B107" s="1625"/>
      <c r="C107" s="1279"/>
      <c r="D107" s="1599"/>
      <c r="E107" s="1600">
        <f>BS!E55</f>
        <v>0</v>
      </c>
      <c r="F107" s="1600"/>
      <c r="G107" s="1601"/>
      <c r="H107" s="1407"/>
      <c r="I107" s="1412"/>
      <c r="J107" s="1601">
        <f>BS!G55</f>
        <v>0</v>
      </c>
      <c r="K107" s="1602"/>
      <c r="L107" s="1604"/>
      <c r="O107" s="1625"/>
    </row>
    <row r="108" spans="1:15" s="1220" customFormat="1" ht="27.95" customHeight="1" x14ac:dyDescent="0.25">
      <c r="A108" s="1611" t="s">
        <v>535</v>
      </c>
      <c r="B108" s="1596" t="s">
        <v>3088</v>
      </c>
      <c r="C108" s="1421"/>
      <c r="D108" s="1598" t="s">
        <v>636</v>
      </c>
      <c r="E108" s="1600">
        <f>BS!D56</f>
        <v>0</v>
      </c>
      <c r="F108" s="1600"/>
      <c r="G108" s="1601"/>
      <c r="H108" s="1413"/>
      <c r="I108" s="1601">
        <f>E108-E109</f>
        <v>0</v>
      </c>
      <c r="J108" s="1602"/>
      <c r="K108" s="1603"/>
      <c r="L108" s="1218"/>
      <c r="O108" s="1596" t="s">
        <v>3088</v>
      </c>
    </row>
    <row r="109" spans="1:15" s="1220" customFormat="1" ht="27.95" customHeight="1" x14ac:dyDescent="0.25">
      <c r="A109" s="1611"/>
      <c r="B109" s="1597"/>
      <c r="C109" s="1422"/>
      <c r="D109" s="1599"/>
      <c r="E109" s="1600">
        <f>BS!E56</f>
        <v>0</v>
      </c>
      <c r="F109" s="1600"/>
      <c r="G109" s="1601"/>
      <c r="H109" s="1407"/>
      <c r="I109" s="1412"/>
      <c r="J109" s="1601">
        <f>BS!G56</f>
        <v>0</v>
      </c>
      <c r="K109" s="1602"/>
      <c r="L109" s="1604"/>
      <c r="O109" s="1597"/>
    </row>
    <row r="110" spans="1:15" s="1220" customFormat="1" ht="27.95" customHeight="1" x14ac:dyDescent="0.25">
      <c r="A110" s="1611" t="s">
        <v>538</v>
      </c>
      <c r="B110" s="1596" t="s">
        <v>3089</v>
      </c>
      <c r="C110" s="1421"/>
      <c r="D110" s="1598" t="s">
        <v>637</v>
      </c>
      <c r="E110" s="1600">
        <f>BS!D57</f>
        <v>0</v>
      </c>
      <c r="F110" s="1600"/>
      <c r="G110" s="1601"/>
      <c r="H110" s="1413"/>
      <c r="I110" s="1601">
        <f>E110-E111</f>
        <v>0</v>
      </c>
      <c r="J110" s="1602"/>
      <c r="K110" s="1603"/>
      <c r="L110" s="1218"/>
      <c r="O110" s="1596" t="s">
        <v>3089</v>
      </c>
    </row>
    <row r="111" spans="1:15" s="1220" customFormat="1" ht="27.95" customHeight="1" x14ac:dyDescent="0.25">
      <c r="A111" s="1611"/>
      <c r="B111" s="1597"/>
      <c r="C111" s="1422"/>
      <c r="D111" s="1599"/>
      <c r="E111" s="1600">
        <f>BS!E57</f>
        <v>0</v>
      </c>
      <c r="F111" s="1600"/>
      <c r="G111" s="1601"/>
      <c r="H111" s="1407"/>
      <c r="I111" s="1412"/>
      <c r="J111" s="1601">
        <f>BS!G57</f>
        <v>0</v>
      </c>
      <c r="K111" s="1602"/>
      <c r="L111" s="1604"/>
      <c r="O111" s="1597"/>
    </row>
    <row r="112" spans="1:15" ht="27.95" customHeight="1" x14ac:dyDescent="0.25">
      <c r="A112" s="1611" t="s">
        <v>541</v>
      </c>
      <c r="B112" s="1596" t="s">
        <v>625</v>
      </c>
      <c r="C112" s="1421"/>
      <c r="D112" s="1598" t="s">
        <v>639</v>
      </c>
      <c r="E112" s="1600">
        <f>BS!D58</f>
        <v>0</v>
      </c>
      <c r="F112" s="1600"/>
      <c r="G112" s="1601"/>
      <c r="H112" s="1413"/>
      <c r="I112" s="1601">
        <f>E112-E113</f>
        <v>0</v>
      </c>
      <c r="J112" s="1602"/>
      <c r="K112" s="1603"/>
      <c r="L112" s="1218"/>
      <c r="O112" s="1596" t="s">
        <v>625</v>
      </c>
    </row>
    <row r="113" spans="1:15" ht="27.95" customHeight="1" x14ac:dyDescent="0.25">
      <c r="A113" s="1611"/>
      <c r="B113" s="1597"/>
      <c r="C113" s="1422"/>
      <c r="D113" s="1599"/>
      <c r="E113" s="1600">
        <f>BS!E58</f>
        <v>0</v>
      </c>
      <c r="F113" s="1600"/>
      <c r="G113" s="1601"/>
      <c r="H113" s="1407"/>
      <c r="I113" s="1412"/>
      <c r="J113" s="1601">
        <f>BS!G58</f>
        <v>0</v>
      </c>
      <c r="K113" s="1602"/>
      <c r="L113" s="1604"/>
      <c r="O113" s="1597"/>
    </row>
    <row r="114" spans="1:15" ht="27.95" customHeight="1" x14ac:dyDescent="0.25">
      <c r="A114" s="1611" t="s">
        <v>544</v>
      </c>
      <c r="B114" s="1596" t="s">
        <v>2672</v>
      </c>
      <c r="C114" s="1421"/>
      <c r="D114" s="1598" t="s">
        <v>640</v>
      </c>
      <c r="E114" s="1600">
        <f>BS!D59</f>
        <v>0</v>
      </c>
      <c r="F114" s="1600"/>
      <c r="G114" s="1601"/>
      <c r="H114" s="1413"/>
      <c r="I114" s="1601">
        <f>E114-E115</f>
        <v>0</v>
      </c>
      <c r="J114" s="1602"/>
      <c r="K114" s="1603"/>
      <c r="L114" s="1218"/>
      <c r="O114" s="1596" t="s">
        <v>2672</v>
      </c>
    </row>
    <row r="115" spans="1:15" ht="27.95" customHeight="1" x14ac:dyDescent="0.25">
      <c r="A115" s="1611"/>
      <c r="B115" s="1597"/>
      <c r="C115" s="1422"/>
      <c r="D115" s="1599"/>
      <c r="E115" s="1600">
        <f>BS!E59</f>
        <v>0</v>
      </c>
      <c r="F115" s="1600"/>
      <c r="G115" s="1601"/>
      <c r="H115" s="1407"/>
      <c r="I115" s="1412"/>
      <c r="J115" s="1601">
        <f>BS!G59</f>
        <v>0</v>
      </c>
      <c r="K115" s="1602"/>
      <c r="L115" s="1604"/>
      <c r="O115" s="1597"/>
    </row>
    <row r="116" spans="1:15" ht="27.95" customHeight="1" x14ac:dyDescent="0.25">
      <c r="A116" s="1611" t="s">
        <v>547</v>
      </c>
      <c r="B116" s="1596" t="s">
        <v>2673</v>
      </c>
      <c r="C116" s="1421"/>
      <c r="D116" s="1598" t="s">
        <v>642</v>
      </c>
      <c r="E116" s="1600">
        <f>BS!D60</f>
        <v>0</v>
      </c>
      <c r="F116" s="1600"/>
      <c r="G116" s="1601"/>
      <c r="H116" s="1413"/>
      <c r="I116" s="1601">
        <f>E116-E117</f>
        <v>0</v>
      </c>
      <c r="J116" s="1602"/>
      <c r="K116" s="1603"/>
      <c r="L116" s="1218"/>
      <c r="O116" s="1596" t="s">
        <v>2673</v>
      </c>
    </row>
    <row r="117" spans="1:15" ht="27.95" customHeight="1" x14ac:dyDescent="0.25">
      <c r="A117" s="1611"/>
      <c r="B117" s="1597"/>
      <c r="C117" s="1422"/>
      <c r="D117" s="1599"/>
      <c r="E117" s="1600">
        <f>BS!E60</f>
        <v>0</v>
      </c>
      <c r="F117" s="1600"/>
      <c r="G117" s="1601"/>
      <c r="H117" s="1407"/>
      <c r="I117" s="1412"/>
      <c r="J117" s="1601">
        <f>BS!G60</f>
        <v>0</v>
      </c>
      <c r="K117" s="1602"/>
      <c r="L117" s="1604"/>
      <c r="O117" s="1597"/>
    </row>
    <row r="118" spans="1:15" ht="27.95" customHeight="1" x14ac:dyDescent="0.25">
      <c r="A118" s="1611" t="s">
        <v>568</v>
      </c>
      <c r="B118" s="1596" t="s">
        <v>629</v>
      </c>
      <c r="C118" s="1421"/>
      <c r="D118" s="1598" t="s">
        <v>644</v>
      </c>
      <c r="E118" s="1600">
        <f>BS!D61</f>
        <v>0</v>
      </c>
      <c r="F118" s="1600"/>
      <c r="G118" s="1601"/>
      <c r="H118" s="1413"/>
      <c r="I118" s="1601">
        <f>E118-E119</f>
        <v>0</v>
      </c>
      <c r="J118" s="1602"/>
      <c r="K118" s="1603"/>
      <c r="L118" s="1218"/>
      <c r="O118" s="1596" t="s">
        <v>629</v>
      </c>
    </row>
    <row r="119" spans="1:15" ht="27.95" customHeight="1" x14ac:dyDescent="0.25">
      <c r="A119" s="1611"/>
      <c r="B119" s="1597"/>
      <c r="C119" s="1422"/>
      <c r="D119" s="1599"/>
      <c r="E119" s="1600">
        <f>BS!E61</f>
        <v>0</v>
      </c>
      <c r="F119" s="1600"/>
      <c r="G119" s="1601"/>
      <c r="H119" s="1407"/>
      <c r="I119" s="1412"/>
      <c r="J119" s="1601">
        <f>BS!G61</f>
        <v>0</v>
      </c>
      <c r="K119" s="1602"/>
      <c r="L119" s="1604"/>
      <c r="O119" s="1597"/>
    </row>
    <row r="120" spans="1:15" ht="27.95" customHeight="1" x14ac:dyDescent="0.25">
      <c r="A120" s="1623" t="s">
        <v>631</v>
      </c>
      <c r="B120" s="1609" t="s">
        <v>2674</v>
      </c>
      <c r="C120" s="1424"/>
      <c r="D120" s="1566" t="s">
        <v>646</v>
      </c>
      <c r="E120" s="1568">
        <f>BS!D62</f>
        <v>27995</v>
      </c>
      <c r="F120" s="1568"/>
      <c r="G120" s="1569"/>
      <c r="H120" s="1416"/>
      <c r="I120" s="1569">
        <f>E120-E121</f>
        <v>20437</v>
      </c>
      <c r="J120" s="1570"/>
      <c r="K120" s="1571"/>
      <c r="L120" s="1215"/>
      <c r="O120" s="1609" t="s">
        <v>2674</v>
      </c>
    </row>
    <row r="121" spans="1:15" ht="27.95" customHeight="1" x14ac:dyDescent="0.25">
      <c r="A121" s="1623"/>
      <c r="B121" s="1610"/>
      <c r="C121" s="1425"/>
      <c r="D121" s="1567"/>
      <c r="E121" s="1568">
        <f>BS!E62</f>
        <v>7558</v>
      </c>
      <c r="F121" s="1568"/>
      <c r="G121" s="1569"/>
      <c r="H121" s="1417"/>
      <c r="I121" s="1415"/>
      <c r="J121" s="1569">
        <f>BS!G62</f>
        <v>38811</v>
      </c>
      <c r="K121" s="1570"/>
      <c r="L121" s="1572"/>
      <c r="O121" s="1610"/>
    </row>
    <row r="122" spans="1:15" ht="27.95" customHeight="1" x14ac:dyDescent="0.25">
      <c r="A122" s="1623" t="s">
        <v>634</v>
      </c>
      <c r="B122" s="1609" t="s">
        <v>2675</v>
      </c>
      <c r="C122" s="1424"/>
      <c r="D122" s="1566" t="s">
        <v>648</v>
      </c>
      <c r="E122" s="1600">
        <f>BS!D63</f>
        <v>27995</v>
      </c>
      <c r="F122" s="1600"/>
      <c r="G122" s="1601"/>
      <c r="H122" s="1413"/>
      <c r="I122" s="1601">
        <f>E122-E123</f>
        <v>20437</v>
      </c>
      <c r="J122" s="1602"/>
      <c r="K122" s="1603"/>
      <c r="L122" s="1218"/>
      <c r="O122" s="1609" t="s">
        <v>2675</v>
      </c>
    </row>
    <row r="123" spans="1:15" ht="27.95" customHeight="1" x14ac:dyDescent="0.25">
      <c r="A123" s="1623"/>
      <c r="B123" s="1610"/>
      <c r="C123" s="1425"/>
      <c r="D123" s="1567"/>
      <c r="E123" s="1600">
        <f>BS!E63</f>
        <v>7558</v>
      </c>
      <c r="F123" s="1600"/>
      <c r="G123" s="1601"/>
      <c r="H123" s="1407"/>
      <c r="I123" s="1412"/>
      <c r="J123" s="1601">
        <f>BS!G63</f>
        <v>38811</v>
      </c>
      <c r="K123" s="1602"/>
      <c r="L123" s="1604"/>
      <c r="O123" s="1610"/>
    </row>
    <row r="124" spans="1:15" ht="27.95" customHeight="1" x14ac:dyDescent="0.25">
      <c r="A124" s="1611" t="s">
        <v>2668</v>
      </c>
      <c r="B124" s="1624" t="s">
        <v>3046</v>
      </c>
      <c r="C124" s="1278"/>
      <c r="D124" s="1598" t="s">
        <v>651</v>
      </c>
      <c r="E124" s="1600">
        <f>BS!D64</f>
        <v>0</v>
      </c>
      <c r="F124" s="1600"/>
      <c r="G124" s="1601"/>
      <c r="H124" s="1413"/>
      <c r="I124" s="1601">
        <f>E124-E125</f>
        <v>0</v>
      </c>
      <c r="J124" s="1602"/>
      <c r="K124" s="1603"/>
      <c r="L124" s="1218"/>
      <c r="O124" s="1624" t="s">
        <v>3046</v>
      </c>
    </row>
    <row r="125" spans="1:15" ht="27.95" customHeight="1" x14ac:dyDescent="0.25">
      <c r="A125" s="1611"/>
      <c r="B125" s="1625"/>
      <c r="C125" s="1279"/>
      <c r="D125" s="1599"/>
      <c r="E125" s="1600">
        <f>BS!E64</f>
        <v>0</v>
      </c>
      <c r="F125" s="1600"/>
      <c r="G125" s="1601"/>
      <c r="H125" s="1407"/>
      <c r="I125" s="1412"/>
      <c r="J125" s="1601">
        <f>BS!G64</f>
        <v>0</v>
      </c>
      <c r="K125" s="1602"/>
      <c r="L125" s="1604"/>
      <c r="O125" s="1625"/>
    </row>
    <row r="126" spans="1:15" s="1220" customFormat="1" ht="27.95" customHeight="1" x14ac:dyDescent="0.25">
      <c r="A126" s="1611" t="s">
        <v>2669</v>
      </c>
      <c r="B126" s="1596" t="s">
        <v>3047</v>
      </c>
      <c r="C126" s="1421"/>
      <c r="D126" s="1598" t="s">
        <v>654</v>
      </c>
      <c r="E126" s="1600">
        <f>BS!D65</f>
        <v>0</v>
      </c>
      <c r="F126" s="1600"/>
      <c r="G126" s="1601"/>
      <c r="H126" s="1413"/>
      <c r="I126" s="1601">
        <f>E126-E127</f>
        <v>0</v>
      </c>
      <c r="J126" s="1602"/>
      <c r="K126" s="1603"/>
      <c r="L126" s="1218"/>
      <c r="O126" s="1596" t="s">
        <v>3047</v>
      </c>
    </row>
    <row r="127" spans="1:15" s="1220" customFormat="1" ht="27.95" customHeight="1" thickBot="1" x14ac:dyDescent="0.3">
      <c r="A127" s="1612"/>
      <c r="B127" s="1613"/>
      <c r="C127" s="1430"/>
      <c r="D127" s="1614"/>
      <c r="E127" s="1615">
        <f>BS!E65</f>
        <v>0</v>
      </c>
      <c r="F127" s="1615"/>
      <c r="G127" s="1616"/>
      <c r="H127" s="1406"/>
      <c r="I127" s="1414"/>
      <c r="J127" s="1616">
        <f>BS!G65</f>
        <v>0</v>
      </c>
      <c r="K127" s="1617"/>
      <c r="L127" s="1618"/>
      <c r="O127" s="1613"/>
    </row>
    <row r="128" spans="1:15" ht="11.25" customHeight="1" x14ac:dyDescent="0.25">
      <c r="A128" s="1573" t="s">
        <v>1483</v>
      </c>
      <c r="B128" s="1575" t="s">
        <v>1484</v>
      </c>
      <c r="C128" s="2212"/>
      <c r="D128" s="2214" t="s">
        <v>1485</v>
      </c>
      <c r="E128" s="1580" t="s">
        <v>1486</v>
      </c>
      <c r="F128" s="1581"/>
      <c r="G128" s="1581"/>
      <c r="H128" s="1581"/>
      <c r="I128" s="1581"/>
      <c r="J128" s="1582"/>
      <c r="K128" s="1583" t="s">
        <v>1487</v>
      </c>
      <c r="L128" s="1584"/>
      <c r="O128" s="1575" t="s">
        <v>1484</v>
      </c>
    </row>
    <row r="129" spans="1:15" ht="11.25" customHeight="1" x14ac:dyDescent="0.15">
      <c r="A129" s="1574"/>
      <c r="B129" s="1576"/>
      <c r="C129" s="2213"/>
      <c r="D129" s="2215"/>
      <c r="E129" s="1587">
        <v>1</v>
      </c>
      <c r="F129" s="1576" t="s">
        <v>1488</v>
      </c>
      <c r="G129" s="1562"/>
      <c r="H129" s="1441"/>
      <c r="I129" s="1633" t="s">
        <v>1489</v>
      </c>
      <c r="J129" s="1589"/>
      <c r="K129" s="1585"/>
      <c r="L129" s="1586"/>
      <c r="O129" s="1576"/>
    </row>
    <row r="130" spans="1:15" ht="11.25" customHeight="1" x14ac:dyDescent="0.15">
      <c r="A130" s="1574"/>
      <c r="B130" s="1576"/>
      <c r="C130" s="2213"/>
      <c r="D130" s="2215"/>
      <c r="E130" s="1587"/>
      <c r="F130" s="1576" t="s">
        <v>1490</v>
      </c>
      <c r="G130" s="1562"/>
      <c r="H130" s="1441"/>
      <c r="I130" s="1588"/>
      <c r="J130" s="1589"/>
      <c r="K130" s="1562" t="s">
        <v>1491</v>
      </c>
      <c r="L130" s="1563"/>
      <c r="O130" s="1576"/>
    </row>
    <row r="131" spans="1:15" s="1214" customFormat="1" ht="27.95" customHeight="1" x14ac:dyDescent="0.25">
      <c r="A131" s="1611" t="s">
        <v>2670</v>
      </c>
      <c r="B131" s="1596" t="s">
        <v>2671</v>
      </c>
      <c r="C131" s="1421"/>
      <c r="D131" s="1598" t="s">
        <v>656</v>
      </c>
      <c r="E131" s="1600">
        <f>BS!D66</f>
        <v>27995</v>
      </c>
      <c r="F131" s="1600"/>
      <c r="G131" s="1601"/>
      <c r="H131" s="1413"/>
      <c r="I131" s="1601">
        <f>E131-E132</f>
        <v>20437</v>
      </c>
      <c r="J131" s="1602"/>
      <c r="K131" s="1603"/>
      <c r="L131" s="1218"/>
      <c r="O131" s="1596" t="s">
        <v>2671</v>
      </c>
    </row>
    <row r="132" spans="1:15" s="1214" customFormat="1" ht="27.95" customHeight="1" x14ac:dyDescent="0.25">
      <c r="A132" s="1611"/>
      <c r="B132" s="1597"/>
      <c r="C132" s="1422"/>
      <c r="D132" s="1599"/>
      <c r="E132" s="1600">
        <f>BS!E66</f>
        <v>7558</v>
      </c>
      <c r="F132" s="1600"/>
      <c r="G132" s="1601"/>
      <c r="H132" s="1407"/>
      <c r="I132" s="1412"/>
      <c r="J132" s="1601">
        <f>BS!G66</f>
        <v>38811</v>
      </c>
      <c r="K132" s="1602"/>
      <c r="L132" s="1604"/>
      <c r="O132" s="1597"/>
    </row>
    <row r="133" spans="1:15" s="1214" customFormat="1" ht="27.95" customHeight="1" x14ac:dyDescent="0.25">
      <c r="A133" s="1611" t="s">
        <v>532</v>
      </c>
      <c r="B133" s="1596" t="s">
        <v>619</v>
      </c>
      <c r="C133" s="1421"/>
      <c r="D133" s="1598" t="s">
        <v>658</v>
      </c>
      <c r="E133" s="1600">
        <f>BS!D67</f>
        <v>0</v>
      </c>
      <c r="F133" s="1600"/>
      <c r="G133" s="1601"/>
      <c r="H133" s="1413"/>
      <c r="I133" s="1601">
        <f>E133-E134</f>
        <v>0</v>
      </c>
      <c r="J133" s="1602"/>
      <c r="K133" s="1603"/>
      <c r="L133" s="1218"/>
      <c r="O133" s="1596" t="s">
        <v>619</v>
      </c>
    </row>
    <row r="134" spans="1:15" ht="27.95" customHeight="1" x14ac:dyDescent="0.25">
      <c r="A134" s="1611"/>
      <c r="B134" s="1597"/>
      <c r="C134" s="1422"/>
      <c r="D134" s="1599"/>
      <c r="E134" s="1600">
        <f>BS!E67</f>
        <v>0</v>
      </c>
      <c r="F134" s="1600"/>
      <c r="G134" s="1601"/>
      <c r="H134" s="1407"/>
      <c r="I134" s="1412"/>
      <c r="J134" s="1601">
        <f>BS!G67</f>
        <v>0</v>
      </c>
      <c r="K134" s="1602"/>
      <c r="L134" s="1604"/>
      <c r="O134" s="1597"/>
    </row>
    <row r="135" spans="1:15" ht="27.95" customHeight="1" x14ac:dyDescent="0.25">
      <c r="A135" s="1611" t="s">
        <v>535</v>
      </c>
      <c r="B135" s="1596" t="s">
        <v>3088</v>
      </c>
      <c r="C135" s="1421"/>
      <c r="D135" s="1598" t="s">
        <v>660</v>
      </c>
      <c r="E135" s="1600">
        <f>BS!D68</f>
        <v>0</v>
      </c>
      <c r="F135" s="1600"/>
      <c r="G135" s="1601"/>
      <c r="H135" s="1413"/>
      <c r="I135" s="1601">
        <f>E135-E136</f>
        <v>0</v>
      </c>
      <c r="J135" s="1602"/>
      <c r="K135" s="1603"/>
      <c r="L135" s="1218"/>
      <c r="O135" s="1596" t="s">
        <v>3088</v>
      </c>
    </row>
    <row r="136" spans="1:15" ht="27.95" customHeight="1" x14ac:dyDescent="0.25">
      <c r="A136" s="1611"/>
      <c r="B136" s="1597"/>
      <c r="C136" s="1422"/>
      <c r="D136" s="1599"/>
      <c r="E136" s="1600">
        <f>BS!E68</f>
        <v>0</v>
      </c>
      <c r="F136" s="1600"/>
      <c r="G136" s="1601"/>
      <c r="H136" s="1407"/>
      <c r="I136" s="1412"/>
      <c r="J136" s="1601">
        <f>BS!G68</f>
        <v>0</v>
      </c>
      <c r="K136" s="1602"/>
      <c r="L136" s="1604"/>
      <c r="O136" s="1597"/>
    </row>
    <row r="137" spans="1:15" ht="27.95" customHeight="1" x14ac:dyDescent="0.25">
      <c r="A137" s="1611" t="s">
        <v>538</v>
      </c>
      <c r="B137" s="1596" t="s">
        <v>3089</v>
      </c>
      <c r="C137" s="1421"/>
      <c r="D137" s="1598" t="s">
        <v>662</v>
      </c>
      <c r="E137" s="1600">
        <f>BS!D69</f>
        <v>0</v>
      </c>
      <c r="F137" s="1600"/>
      <c r="G137" s="1601"/>
      <c r="H137" s="1413"/>
      <c r="I137" s="1601">
        <f>E137-E138</f>
        <v>0</v>
      </c>
      <c r="J137" s="1602"/>
      <c r="K137" s="1603"/>
      <c r="L137" s="1218"/>
      <c r="O137" s="1596" t="s">
        <v>3089</v>
      </c>
    </row>
    <row r="138" spans="1:15" ht="27.95" customHeight="1" x14ac:dyDescent="0.25">
      <c r="A138" s="1611"/>
      <c r="B138" s="1597"/>
      <c r="C138" s="1422"/>
      <c r="D138" s="1599"/>
      <c r="E138" s="1600">
        <f>BS!E69</f>
        <v>0</v>
      </c>
      <c r="F138" s="1600"/>
      <c r="G138" s="1601"/>
      <c r="H138" s="1407"/>
      <c r="I138" s="1412"/>
      <c r="J138" s="1601">
        <f>BS!G69</f>
        <v>0</v>
      </c>
      <c r="K138" s="1602"/>
      <c r="L138" s="1604"/>
      <c r="O138" s="1597"/>
    </row>
    <row r="139" spans="1:15" ht="27.95" customHeight="1" x14ac:dyDescent="0.25">
      <c r="A139" s="1611" t="s">
        <v>541</v>
      </c>
      <c r="B139" s="1596" t="s">
        <v>641</v>
      </c>
      <c r="C139" s="1421"/>
      <c r="D139" s="1598" t="s">
        <v>665</v>
      </c>
      <c r="E139" s="1600">
        <f>BS!D70</f>
        <v>0</v>
      </c>
      <c r="F139" s="1600"/>
      <c r="G139" s="1601"/>
      <c r="H139" s="1413"/>
      <c r="I139" s="1601">
        <f>E139-E140</f>
        <v>0</v>
      </c>
      <c r="J139" s="1602"/>
      <c r="K139" s="1603"/>
      <c r="L139" s="1218"/>
      <c r="O139" s="1596" t="s">
        <v>641</v>
      </c>
    </row>
    <row r="140" spans="1:15" ht="27.95" customHeight="1" x14ac:dyDescent="0.25">
      <c r="A140" s="1611"/>
      <c r="B140" s="1597"/>
      <c r="C140" s="1422"/>
      <c r="D140" s="1599"/>
      <c r="E140" s="1600">
        <f>BS!E70</f>
        <v>0</v>
      </c>
      <c r="F140" s="1600"/>
      <c r="G140" s="1601"/>
      <c r="H140" s="1407"/>
      <c r="I140" s="1412"/>
      <c r="J140" s="1601">
        <f>BS!G70</f>
        <v>0</v>
      </c>
      <c r="K140" s="1602"/>
      <c r="L140" s="1604"/>
      <c r="O140" s="1597"/>
    </row>
    <row r="141" spans="1:15" ht="27.95" customHeight="1" x14ac:dyDescent="0.25">
      <c r="A141" s="1611" t="s">
        <v>544</v>
      </c>
      <c r="B141" s="1596" t="s">
        <v>2676</v>
      </c>
      <c r="C141" s="1421"/>
      <c r="D141" s="1598" t="s">
        <v>668</v>
      </c>
      <c r="E141" s="1600">
        <f>BS!D71</f>
        <v>0</v>
      </c>
      <c r="F141" s="1600"/>
      <c r="G141" s="1601"/>
      <c r="H141" s="1413"/>
      <c r="I141" s="1601">
        <f>E141-E142</f>
        <v>0</v>
      </c>
      <c r="J141" s="1602"/>
      <c r="K141" s="1603"/>
      <c r="L141" s="1218"/>
      <c r="O141" s="1596" t="s">
        <v>2676</v>
      </c>
    </row>
    <row r="142" spans="1:15" ht="27.95" customHeight="1" x14ac:dyDescent="0.25">
      <c r="A142" s="1611"/>
      <c r="B142" s="1597"/>
      <c r="C142" s="1422"/>
      <c r="D142" s="1599"/>
      <c r="E142" s="1600">
        <f>BS!E71</f>
        <v>0</v>
      </c>
      <c r="F142" s="1600"/>
      <c r="G142" s="1601"/>
      <c r="H142" s="1407"/>
      <c r="I142" s="1412"/>
      <c r="J142" s="1601">
        <f>BS!G71</f>
        <v>0</v>
      </c>
      <c r="K142" s="1602"/>
      <c r="L142" s="1604"/>
      <c r="O142" s="1597"/>
    </row>
    <row r="143" spans="1:15" ht="27.95" customHeight="1" x14ac:dyDescent="0.25">
      <c r="A143" s="1611" t="s">
        <v>547</v>
      </c>
      <c r="B143" s="1596" t="s">
        <v>2677</v>
      </c>
      <c r="C143" s="1421"/>
      <c r="D143" s="1598" t="s">
        <v>670</v>
      </c>
      <c r="E143" s="1600">
        <f>BS!D72</f>
        <v>0</v>
      </c>
      <c r="F143" s="1600"/>
      <c r="G143" s="1601"/>
      <c r="H143" s="1413"/>
      <c r="I143" s="1601">
        <f>E143-E144</f>
        <v>0</v>
      </c>
      <c r="J143" s="1602"/>
      <c r="K143" s="1603"/>
      <c r="L143" s="1218"/>
      <c r="O143" s="1596" t="s">
        <v>2677</v>
      </c>
    </row>
    <row r="144" spans="1:15" s="1220" customFormat="1" ht="27.95" customHeight="1" x14ac:dyDescent="0.25">
      <c r="A144" s="1611"/>
      <c r="B144" s="1597"/>
      <c r="C144" s="1422"/>
      <c r="D144" s="1599"/>
      <c r="E144" s="1600">
        <f>BS!E72</f>
        <v>0</v>
      </c>
      <c r="F144" s="1600"/>
      <c r="G144" s="1601"/>
      <c r="H144" s="1407"/>
      <c r="I144" s="1412"/>
      <c r="J144" s="1601">
        <f>BS!G72</f>
        <v>0</v>
      </c>
      <c r="K144" s="1602"/>
      <c r="L144" s="1604"/>
      <c r="O144" s="1597"/>
    </row>
    <row r="145" spans="1:15" s="1220" customFormat="1" ht="27.95" customHeight="1" x14ac:dyDescent="0.25">
      <c r="A145" s="1611" t="s">
        <v>568</v>
      </c>
      <c r="B145" s="1596" t="s">
        <v>2672</v>
      </c>
      <c r="C145" s="1421"/>
      <c r="D145" s="1598" t="s">
        <v>672</v>
      </c>
      <c r="E145" s="1600">
        <f>BS!D73</f>
        <v>0</v>
      </c>
      <c r="F145" s="1600"/>
      <c r="G145" s="1601"/>
      <c r="H145" s="1413"/>
      <c r="I145" s="1601">
        <f>E145-E146</f>
        <v>0</v>
      </c>
      <c r="J145" s="1602"/>
      <c r="K145" s="1603"/>
      <c r="L145" s="1218"/>
      <c r="O145" s="1596" t="s">
        <v>2672</v>
      </c>
    </row>
    <row r="146" spans="1:15" ht="27.95" customHeight="1" x14ac:dyDescent="0.25">
      <c r="A146" s="1611"/>
      <c r="B146" s="1597"/>
      <c r="C146" s="1422"/>
      <c r="D146" s="1599"/>
      <c r="E146" s="1600">
        <f>BS!E73</f>
        <v>0</v>
      </c>
      <c r="F146" s="1600"/>
      <c r="G146" s="1601"/>
      <c r="H146" s="1407"/>
      <c r="I146" s="1412"/>
      <c r="J146" s="1601">
        <f>BS!G73</f>
        <v>0</v>
      </c>
      <c r="K146" s="1602"/>
      <c r="L146" s="1604"/>
      <c r="O146" s="1597"/>
    </row>
    <row r="147" spans="1:15" ht="27.95" customHeight="1" x14ac:dyDescent="0.25">
      <c r="A147" s="1611" t="s">
        <v>571</v>
      </c>
      <c r="B147" s="2229" t="s">
        <v>2678</v>
      </c>
      <c r="C147" s="1432"/>
      <c r="D147" s="1598" t="s">
        <v>674</v>
      </c>
      <c r="E147" s="1600">
        <f>BS!D74</f>
        <v>0</v>
      </c>
      <c r="F147" s="1600"/>
      <c r="G147" s="1601"/>
      <c r="H147" s="1413"/>
      <c r="I147" s="1601">
        <f>E147-E148</f>
        <v>0</v>
      </c>
      <c r="J147" s="1602"/>
      <c r="K147" s="1603"/>
      <c r="L147" s="1218"/>
      <c r="O147" s="2229" t="s">
        <v>2678</v>
      </c>
    </row>
    <row r="148" spans="1:15" s="1221" customFormat="1" ht="27.95" customHeight="1" x14ac:dyDescent="0.2">
      <c r="A148" s="1611"/>
      <c r="B148" s="2230"/>
      <c r="C148" s="1433"/>
      <c r="D148" s="1599"/>
      <c r="E148" s="1600">
        <f>BS!E74</f>
        <v>0</v>
      </c>
      <c r="F148" s="1600"/>
      <c r="G148" s="1601"/>
      <c r="H148" s="1407"/>
      <c r="I148" s="1412"/>
      <c r="J148" s="1601">
        <f>BS!G74</f>
        <v>0</v>
      </c>
      <c r="K148" s="1602"/>
      <c r="L148" s="1604"/>
      <c r="O148" s="2230"/>
    </row>
    <row r="149" spans="1:15" s="1214" customFormat="1" ht="27.95" customHeight="1" x14ac:dyDescent="0.25">
      <c r="A149" s="1623" t="s">
        <v>649</v>
      </c>
      <c r="B149" s="1609" t="s">
        <v>2679</v>
      </c>
      <c r="C149" s="1424"/>
      <c r="D149" s="1566" t="s">
        <v>681</v>
      </c>
      <c r="E149" s="1568">
        <f>BS!D75</f>
        <v>0</v>
      </c>
      <c r="F149" s="1568"/>
      <c r="G149" s="1569"/>
      <c r="H149" s="1416"/>
      <c r="I149" s="1569">
        <f>E149-E150</f>
        <v>0</v>
      </c>
      <c r="J149" s="1570"/>
      <c r="K149" s="1571"/>
      <c r="L149" s="1215"/>
      <c r="O149" s="1609" t="s">
        <v>2679</v>
      </c>
    </row>
    <row r="150" spans="1:15" s="1214" customFormat="1" ht="27.95" customHeight="1" x14ac:dyDescent="0.25">
      <c r="A150" s="1623"/>
      <c r="B150" s="1610"/>
      <c r="C150" s="1425"/>
      <c r="D150" s="1567"/>
      <c r="E150" s="1568">
        <f>BS!E75</f>
        <v>0</v>
      </c>
      <c r="F150" s="1568"/>
      <c r="G150" s="1569"/>
      <c r="H150" s="1417"/>
      <c r="I150" s="1415"/>
      <c r="J150" s="1569">
        <f>BS!G75</f>
        <v>0</v>
      </c>
      <c r="K150" s="1570"/>
      <c r="L150" s="1572"/>
      <c r="O150" s="1610"/>
    </row>
    <row r="151" spans="1:15" s="1214" customFormat="1" ht="27.95" customHeight="1" x14ac:dyDescent="0.25">
      <c r="A151" s="1611" t="s">
        <v>652</v>
      </c>
      <c r="B151" s="1596" t="s">
        <v>3090</v>
      </c>
      <c r="C151" s="1421"/>
      <c r="D151" s="1598" t="s">
        <v>683</v>
      </c>
      <c r="E151" s="1600">
        <f>BS!D76</f>
        <v>0</v>
      </c>
      <c r="F151" s="1600"/>
      <c r="G151" s="1601"/>
      <c r="H151" s="1413"/>
      <c r="I151" s="1601">
        <f>E151-E152</f>
        <v>0</v>
      </c>
      <c r="J151" s="1602"/>
      <c r="K151" s="1603"/>
      <c r="L151" s="1218"/>
      <c r="O151" s="1596" t="s">
        <v>3090</v>
      </c>
    </row>
    <row r="152" spans="1:15" ht="27.95" customHeight="1" x14ac:dyDescent="0.25">
      <c r="A152" s="1611"/>
      <c r="B152" s="1597"/>
      <c r="C152" s="1422"/>
      <c r="D152" s="1599"/>
      <c r="E152" s="1600">
        <f>BS!E76</f>
        <v>0</v>
      </c>
      <c r="F152" s="1600"/>
      <c r="G152" s="1601"/>
      <c r="H152" s="1407"/>
      <c r="I152" s="1412"/>
      <c r="J152" s="1601">
        <f>BS!G76</f>
        <v>0</v>
      </c>
      <c r="K152" s="1602"/>
      <c r="L152" s="1604"/>
      <c r="O152" s="1597"/>
    </row>
    <row r="153" spans="1:15" ht="27.95" customHeight="1" x14ac:dyDescent="0.25">
      <c r="A153" s="1611" t="s">
        <v>532</v>
      </c>
      <c r="B153" s="1596" t="s">
        <v>3091</v>
      </c>
      <c r="C153" s="1421"/>
      <c r="D153" s="1598" t="s">
        <v>685</v>
      </c>
      <c r="E153" s="1600">
        <f>BS!D77</f>
        <v>0</v>
      </c>
      <c r="F153" s="1600"/>
      <c r="G153" s="1601"/>
      <c r="H153" s="1413"/>
      <c r="I153" s="1601">
        <f>E153-E154</f>
        <v>0</v>
      </c>
      <c r="J153" s="1602"/>
      <c r="K153" s="1603"/>
      <c r="L153" s="1218"/>
      <c r="O153" s="1596" t="s">
        <v>3091</v>
      </c>
    </row>
    <row r="154" spans="1:15" ht="27.95" customHeight="1" x14ac:dyDescent="0.25">
      <c r="A154" s="1611"/>
      <c r="B154" s="1597"/>
      <c r="C154" s="1422"/>
      <c r="D154" s="1599"/>
      <c r="E154" s="1600">
        <f>BS!E78</f>
        <v>0</v>
      </c>
      <c r="F154" s="1600"/>
      <c r="G154" s="1601"/>
      <c r="H154" s="1407"/>
      <c r="I154" s="1412"/>
      <c r="J154" s="1601">
        <f>BS!G77</f>
        <v>0</v>
      </c>
      <c r="K154" s="1602"/>
      <c r="L154" s="1604"/>
      <c r="O154" s="1597"/>
    </row>
    <row r="155" spans="1:15" ht="27.95" customHeight="1" x14ac:dyDescent="0.25">
      <c r="A155" s="1611" t="s">
        <v>535</v>
      </c>
      <c r="B155" s="1596" t="s">
        <v>2680</v>
      </c>
      <c r="C155" s="1421"/>
      <c r="D155" s="1598" t="s">
        <v>687</v>
      </c>
      <c r="E155" s="1600">
        <f>BS!D78</f>
        <v>0</v>
      </c>
      <c r="F155" s="1600"/>
      <c r="G155" s="1601"/>
      <c r="H155" s="1413"/>
      <c r="I155" s="1601">
        <f>E155-E156</f>
        <v>0</v>
      </c>
      <c r="J155" s="1602"/>
      <c r="K155" s="1603"/>
      <c r="L155" s="1218"/>
      <c r="O155" s="1596" t="s">
        <v>2680</v>
      </c>
    </row>
    <row r="156" spans="1:15" ht="27.95" customHeight="1" x14ac:dyDescent="0.25">
      <c r="A156" s="1611"/>
      <c r="B156" s="1597"/>
      <c r="C156" s="1422"/>
      <c r="D156" s="1599"/>
      <c r="E156" s="1600">
        <f>BS!E78</f>
        <v>0</v>
      </c>
      <c r="F156" s="1600"/>
      <c r="G156" s="1601"/>
      <c r="H156" s="1407"/>
      <c r="I156" s="1412"/>
      <c r="J156" s="1601">
        <f>BS!G78</f>
        <v>0</v>
      </c>
      <c r="K156" s="1602"/>
      <c r="L156" s="1604"/>
      <c r="O156" s="1597"/>
    </row>
    <row r="157" spans="1:15" ht="27.95" customHeight="1" x14ac:dyDescent="0.25">
      <c r="A157" s="1611" t="s">
        <v>538</v>
      </c>
      <c r="B157" s="1596" t="s">
        <v>2681</v>
      </c>
      <c r="C157" s="1421"/>
      <c r="D157" s="1598" t="s">
        <v>689</v>
      </c>
      <c r="E157" s="1600">
        <f>BS!D79</f>
        <v>0</v>
      </c>
      <c r="F157" s="1600"/>
      <c r="G157" s="1601"/>
      <c r="H157" s="1413"/>
      <c r="I157" s="1601">
        <f>E157-E158</f>
        <v>0</v>
      </c>
      <c r="J157" s="1602"/>
      <c r="K157" s="1603"/>
      <c r="L157" s="1218"/>
      <c r="O157" s="1596" t="s">
        <v>2681</v>
      </c>
    </row>
    <row r="158" spans="1:15" ht="27.95" customHeight="1" thickBot="1" x14ac:dyDescent="0.3">
      <c r="A158" s="1612"/>
      <c r="B158" s="1613"/>
      <c r="C158" s="1430"/>
      <c r="D158" s="1614"/>
      <c r="E158" s="1615">
        <f>BS!E79</f>
        <v>0</v>
      </c>
      <c r="F158" s="1615"/>
      <c r="G158" s="1616"/>
      <c r="H158" s="1406"/>
      <c r="I158" s="1414"/>
      <c r="J158" s="1616">
        <f>BS!G79</f>
        <v>0</v>
      </c>
      <c r="K158" s="1617"/>
      <c r="L158" s="1618"/>
      <c r="O158" s="1613"/>
    </row>
    <row r="159" spans="1:15" ht="11.25" customHeight="1" x14ac:dyDescent="0.25">
      <c r="A159" s="1573" t="s">
        <v>1483</v>
      </c>
      <c r="B159" s="1575" t="s">
        <v>1484</v>
      </c>
      <c r="C159" s="2212"/>
      <c r="D159" s="2214" t="s">
        <v>1485</v>
      </c>
      <c r="E159" s="1580" t="s">
        <v>1486</v>
      </c>
      <c r="F159" s="1581"/>
      <c r="G159" s="1581"/>
      <c r="H159" s="1581"/>
      <c r="I159" s="1581"/>
      <c r="J159" s="1582"/>
      <c r="K159" s="1583" t="s">
        <v>1487</v>
      </c>
      <c r="L159" s="1584"/>
      <c r="O159" s="1575" t="s">
        <v>1484</v>
      </c>
    </row>
    <row r="160" spans="1:15" ht="11.25" customHeight="1" x14ac:dyDescent="0.15">
      <c r="A160" s="1574"/>
      <c r="B160" s="1576"/>
      <c r="C160" s="2213"/>
      <c r="D160" s="2215"/>
      <c r="E160" s="1587">
        <v>1</v>
      </c>
      <c r="F160" s="1576" t="s">
        <v>1488</v>
      </c>
      <c r="G160" s="1562"/>
      <c r="H160" s="1441"/>
      <c r="I160" s="1633" t="s">
        <v>1489</v>
      </c>
      <c r="J160" s="1589"/>
      <c r="K160" s="1585"/>
      <c r="L160" s="1586"/>
      <c r="O160" s="1576"/>
    </row>
    <row r="161" spans="1:15" ht="12" customHeight="1" x14ac:dyDescent="0.15">
      <c r="A161" s="1574"/>
      <c r="B161" s="1576"/>
      <c r="C161" s="2213"/>
      <c r="D161" s="2215"/>
      <c r="E161" s="1587"/>
      <c r="F161" s="1576" t="s">
        <v>1490</v>
      </c>
      <c r="G161" s="1562"/>
      <c r="H161" s="1441"/>
      <c r="I161" s="1588"/>
      <c r="J161" s="1589"/>
      <c r="K161" s="1562" t="s">
        <v>1491</v>
      </c>
      <c r="L161" s="1563"/>
      <c r="O161" s="1576"/>
    </row>
    <row r="162" spans="1:15" ht="27.95" customHeight="1" x14ac:dyDescent="0.25">
      <c r="A162" s="1623" t="s">
        <v>787</v>
      </c>
      <c r="B162" s="1609" t="s">
        <v>2682</v>
      </c>
      <c r="C162" s="1424"/>
      <c r="D162" s="1566" t="s">
        <v>691</v>
      </c>
      <c r="E162" s="1568">
        <f>BS!D80</f>
        <v>678</v>
      </c>
      <c r="F162" s="1568"/>
      <c r="G162" s="1569"/>
      <c r="H162" s="1416"/>
      <c r="I162" s="1569">
        <f>E162-E163</f>
        <v>678</v>
      </c>
      <c r="J162" s="1570"/>
      <c r="K162" s="1571"/>
      <c r="L162" s="1215"/>
      <c r="O162" s="1609" t="s">
        <v>2682</v>
      </c>
    </row>
    <row r="163" spans="1:15" ht="27.95" customHeight="1" x14ac:dyDescent="0.25">
      <c r="A163" s="1623"/>
      <c r="B163" s="2231"/>
      <c r="C163" s="1425"/>
      <c r="D163" s="1567"/>
      <c r="E163" s="1652">
        <f>BS!E80</f>
        <v>0</v>
      </c>
      <c r="F163" s="1652"/>
      <c r="G163" s="1653"/>
      <c r="H163" s="1291"/>
      <c r="I163" s="1428"/>
      <c r="J163" s="1569">
        <f>BS!G80</f>
        <v>6931</v>
      </c>
      <c r="K163" s="1570"/>
      <c r="L163" s="1572"/>
      <c r="O163" s="2231"/>
    </row>
    <row r="164" spans="1:15" ht="27.95" customHeight="1" x14ac:dyDescent="0.25">
      <c r="A164" s="1611" t="s">
        <v>790</v>
      </c>
      <c r="B164" s="1596" t="s">
        <v>653</v>
      </c>
      <c r="C164" s="1421"/>
      <c r="D164" s="1598" t="s">
        <v>693</v>
      </c>
      <c r="E164" s="1600">
        <f>BS!D81</f>
        <v>678</v>
      </c>
      <c r="F164" s="1600"/>
      <c r="G164" s="1601"/>
      <c r="H164" s="1413"/>
      <c r="I164" s="1601">
        <f>E164-E165</f>
        <v>678</v>
      </c>
      <c r="J164" s="1650"/>
      <c r="K164" s="1651"/>
      <c r="L164" s="1218"/>
      <c r="O164" s="1596" t="s">
        <v>653</v>
      </c>
    </row>
    <row r="165" spans="1:15" s="1220" customFormat="1" ht="27.95" customHeight="1" x14ac:dyDescent="0.25">
      <c r="A165" s="1611"/>
      <c r="B165" s="1597"/>
      <c r="C165" s="1422"/>
      <c r="D165" s="1599"/>
      <c r="E165" s="1600">
        <f>BS!E81</f>
        <v>0</v>
      </c>
      <c r="F165" s="1600"/>
      <c r="G165" s="1601"/>
      <c r="H165" s="1407"/>
      <c r="I165" s="1412"/>
      <c r="J165" s="1601">
        <f>BS!G81</f>
        <v>6931</v>
      </c>
      <c r="K165" s="1602"/>
      <c r="L165" s="1604"/>
      <c r="O165" s="1597"/>
    </row>
    <row r="166" spans="1:15" s="1220" customFormat="1" ht="27.95" customHeight="1" x14ac:dyDescent="0.25">
      <c r="A166" s="1611" t="s">
        <v>532</v>
      </c>
      <c r="B166" s="1596" t="s">
        <v>655</v>
      </c>
      <c r="C166" s="1421"/>
      <c r="D166" s="1598" t="s">
        <v>695</v>
      </c>
      <c r="E166" s="1600">
        <f>BS!D82</f>
        <v>0</v>
      </c>
      <c r="F166" s="1600"/>
      <c r="G166" s="1601"/>
      <c r="H166" s="1413"/>
      <c r="I166" s="1601">
        <f>E166-E167</f>
        <v>0</v>
      </c>
      <c r="J166" s="1602"/>
      <c r="K166" s="1603"/>
      <c r="L166" s="1218"/>
      <c r="O166" s="1596" t="s">
        <v>655</v>
      </c>
    </row>
    <row r="167" spans="1:15" ht="27.95" customHeight="1" x14ac:dyDescent="0.25">
      <c r="A167" s="1611"/>
      <c r="B167" s="1597"/>
      <c r="C167" s="1422"/>
      <c r="D167" s="1599"/>
      <c r="E167" s="1600">
        <f>BS!E82</f>
        <v>0</v>
      </c>
      <c r="F167" s="1600"/>
      <c r="G167" s="1601"/>
      <c r="H167" s="1407"/>
      <c r="I167" s="1412"/>
      <c r="J167" s="1601">
        <f>BS!G82</f>
        <v>0</v>
      </c>
      <c r="K167" s="1602"/>
      <c r="L167" s="1604"/>
      <c r="O167" s="1597"/>
    </row>
    <row r="168" spans="1:15" ht="27.95" customHeight="1" x14ac:dyDescent="0.25">
      <c r="A168" s="1623" t="s">
        <v>663</v>
      </c>
      <c r="B168" s="1609" t="s">
        <v>2683</v>
      </c>
      <c r="C168" s="1424"/>
      <c r="D168" s="1566" t="s">
        <v>697</v>
      </c>
      <c r="E168" s="1568">
        <f>BS!D83</f>
        <v>2484</v>
      </c>
      <c r="F168" s="1568"/>
      <c r="G168" s="1569"/>
      <c r="H168" s="1416"/>
      <c r="I168" s="1569">
        <f>E168-E169</f>
        <v>2484</v>
      </c>
      <c r="J168" s="1570"/>
      <c r="K168" s="1571"/>
      <c r="L168" s="1215"/>
      <c r="O168" s="1609" t="s">
        <v>2683</v>
      </c>
    </row>
    <row r="169" spans="1:15" s="1221" customFormat="1" ht="27.95" customHeight="1" x14ac:dyDescent="0.2">
      <c r="A169" s="1623"/>
      <c r="B169" s="1610"/>
      <c r="C169" s="1425"/>
      <c r="D169" s="1567"/>
      <c r="E169" s="1568">
        <f>BS!E83</f>
        <v>0</v>
      </c>
      <c r="F169" s="1568"/>
      <c r="G169" s="1569"/>
      <c r="H169" s="1417"/>
      <c r="I169" s="1415"/>
      <c r="J169" s="1569">
        <f>BS!G83</f>
        <v>3652</v>
      </c>
      <c r="K169" s="1570"/>
      <c r="L169" s="1572"/>
      <c r="O169" s="1610"/>
    </row>
    <row r="170" spans="1:15" ht="27.95" customHeight="1" x14ac:dyDescent="0.25">
      <c r="A170" s="1611" t="s">
        <v>666</v>
      </c>
      <c r="B170" s="1596" t="s">
        <v>667</v>
      </c>
      <c r="C170" s="1421"/>
      <c r="D170" s="1598" t="s">
        <v>699</v>
      </c>
      <c r="E170" s="1600">
        <f>BS!D84</f>
        <v>1890</v>
      </c>
      <c r="F170" s="1600"/>
      <c r="G170" s="1601"/>
      <c r="H170" s="1413"/>
      <c r="I170" s="1601">
        <f>E170-E171</f>
        <v>1890</v>
      </c>
      <c r="J170" s="1602"/>
      <c r="K170" s="1603"/>
      <c r="L170" s="1218"/>
      <c r="O170" s="1596" t="s">
        <v>667</v>
      </c>
    </row>
    <row r="171" spans="1:15" s="1220" customFormat="1" ht="27.95" customHeight="1" x14ac:dyDescent="0.25">
      <c r="A171" s="1611"/>
      <c r="B171" s="1597"/>
      <c r="C171" s="1422"/>
      <c r="D171" s="1599"/>
      <c r="E171" s="1600">
        <f>BS!E84</f>
        <v>0</v>
      </c>
      <c r="F171" s="1600"/>
      <c r="G171" s="1601"/>
      <c r="H171" s="1407"/>
      <c r="I171" s="1412"/>
      <c r="J171" s="1601">
        <f>BS!G84</f>
        <v>2002</v>
      </c>
      <c r="K171" s="1602"/>
      <c r="L171" s="1604"/>
      <c r="O171" s="1597"/>
    </row>
    <row r="172" spans="1:15" s="1220" customFormat="1" ht="27.95" customHeight="1" x14ac:dyDescent="0.25">
      <c r="A172" s="1611" t="s">
        <v>532</v>
      </c>
      <c r="B172" s="1596" t="s">
        <v>669</v>
      </c>
      <c r="C172" s="1421"/>
      <c r="D172" s="1598" t="s">
        <v>701</v>
      </c>
      <c r="E172" s="1600">
        <f>BS!D85</f>
        <v>0</v>
      </c>
      <c r="F172" s="1600"/>
      <c r="G172" s="1601"/>
      <c r="H172" s="1413"/>
      <c r="I172" s="1601">
        <f>E172-E173</f>
        <v>0</v>
      </c>
      <c r="J172" s="1602"/>
      <c r="K172" s="1603"/>
      <c r="L172" s="1218"/>
      <c r="O172" s="1596" t="s">
        <v>669</v>
      </c>
    </row>
    <row r="173" spans="1:15" ht="27.95" customHeight="1" x14ac:dyDescent="0.25">
      <c r="A173" s="1611"/>
      <c r="B173" s="1597"/>
      <c r="C173" s="1422"/>
      <c r="D173" s="1599"/>
      <c r="E173" s="1600">
        <f>BS!E85</f>
        <v>0</v>
      </c>
      <c r="F173" s="1600"/>
      <c r="G173" s="1601"/>
      <c r="H173" s="1407"/>
      <c r="I173" s="1412"/>
      <c r="J173" s="1601">
        <f>BS!G85</f>
        <v>0</v>
      </c>
      <c r="K173" s="1602"/>
      <c r="L173" s="1604"/>
      <c r="O173" s="1597"/>
    </row>
    <row r="174" spans="1:15" ht="27.95" customHeight="1" x14ac:dyDescent="0.25">
      <c r="A174" s="1611" t="s">
        <v>535</v>
      </c>
      <c r="B174" s="1596" t="s">
        <v>671</v>
      </c>
      <c r="C174" s="1421"/>
      <c r="D174" s="1598" t="s">
        <v>703</v>
      </c>
      <c r="E174" s="1600">
        <f>BS!D86</f>
        <v>0</v>
      </c>
      <c r="F174" s="1600"/>
      <c r="G174" s="1601"/>
      <c r="H174" s="1413"/>
      <c r="I174" s="1601">
        <f>E174-E175</f>
        <v>0</v>
      </c>
      <c r="J174" s="1602"/>
      <c r="K174" s="1603"/>
      <c r="L174" s="1218"/>
      <c r="O174" s="1596" t="s">
        <v>671</v>
      </c>
    </row>
    <row r="175" spans="1:15" s="1221" customFormat="1" ht="27.95" customHeight="1" x14ac:dyDescent="0.2">
      <c r="A175" s="1611"/>
      <c r="B175" s="1597"/>
      <c r="C175" s="1422"/>
      <c r="D175" s="1599"/>
      <c r="E175" s="1600">
        <f>BS!E86</f>
        <v>0</v>
      </c>
      <c r="F175" s="1600"/>
      <c r="G175" s="1601"/>
      <c r="H175" s="1407"/>
      <c r="I175" s="1412"/>
      <c r="J175" s="1601">
        <f>BS!G86</f>
        <v>0</v>
      </c>
      <c r="K175" s="1602"/>
      <c r="L175" s="1604"/>
      <c r="O175" s="1597"/>
    </row>
    <row r="176" spans="1:15" ht="27.95" customHeight="1" x14ac:dyDescent="0.25">
      <c r="A176" s="1611" t="s">
        <v>538</v>
      </c>
      <c r="B176" s="1596" t="s">
        <v>673</v>
      </c>
      <c r="C176" s="1421"/>
      <c r="D176" s="1598" t="s">
        <v>705</v>
      </c>
      <c r="E176" s="1600">
        <f>BS!D87</f>
        <v>594</v>
      </c>
      <c r="F176" s="1600"/>
      <c r="G176" s="1601"/>
      <c r="H176" s="1413"/>
      <c r="I176" s="1601">
        <f>E176-E177</f>
        <v>594</v>
      </c>
      <c r="J176" s="1602"/>
      <c r="K176" s="1603"/>
      <c r="L176" s="1218"/>
      <c r="O176" s="1596" t="s">
        <v>673</v>
      </c>
    </row>
    <row r="177" spans="1:25" s="1220" customFormat="1" ht="27.95" customHeight="1" x14ac:dyDescent="0.25">
      <c r="A177" s="1611"/>
      <c r="B177" s="1597"/>
      <c r="C177" s="1255"/>
      <c r="D177" s="1599"/>
      <c r="E177" s="1600">
        <f>BS!E87</f>
        <v>0</v>
      </c>
      <c r="F177" s="1600"/>
      <c r="G177" s="1601"/>
      <c r="H177" s="1407"/>
      <c r="I177" s="1412"/>
      <c r="J177" s="1601">
        <f>BS!G87</f>
        <v>1650</v>
      </c>
      <c r="K177" s="1602"/>
      <c r="L177" s="1604"/>
      <c r="O177" s="1597"/>
    </row>
    <row r="178" spans="1:25" s="1220" customFormat="1" ht="2.25" customHeight="1" x14ac:dyDescent="0.25">
      <c r="A178" s="1285"/>
      <c r="B178" s="1255"/>
      <c r="C178" s="1255"/>
      <c r="D178" s="1292"/>
      <c r="E178" s="1427"/>
      <c r="F178" s="1413"/>
      <c r="G178" s="1427"/>
      <c r="H178" s="1413"/>
      <c r="I178" s="1427"/>
      <c r="J178" s="1427"/>
      <c r="K178" s="1427"/>
      <c r="L178" s="1408"/>
      <c r="O178" s="1255"/>
    </row>
    <row r="179" spans="1:25" s="1221" customFormat="1" ht="30" customHeight="1" x14ac:dyDescent="0.2">
      <c r="A179" s="1227" t="s">
        <v>1483</v>
      </c>
      <c r="B179" s="1585" t="s">
        <v>1547</v>
      </c>
      <c r="C179" s="1646"/>
      <c r="D179" s="1646"/>
      <c r="E179" s="1646"/>
      <c r="F179" s="1647"/>
      <c r="G179" s="1239" t="s">
        <v>1485</v>
      </c>
      <c r="H179" s="1293"/>
      <c r="I179" s="1562" t="s">
        <v>1548</v>
      </c>
      <c r="J179" s="2232"/>
      <c r="K179" s="1562" t="s">
        <v>1549</v>
      </c>
      <c r="L179" s="1563"/>
    </row>
    <row r="180" spans="1:25" s="1221" customFormat="1" ht="27.75" customHeight="1" x14ac:dyDescent="0.2">
      <c r="A180" s="1228"/>
      <c r="B180" s="1565" t="str">
        <f>V180</f>
        <v>SHAREHOLDERS' EQUITY AND LIABILITIES TOTAL l. 080 + l. 101 + l. 141</v>
      </c>
      <c r="C180" s="1565"/>
      <c r="D180" s="1658"/>
      <c r="E180" s="1658"/>
      <c r="F180" s="1658"/>
      <c r="G180" s="1240" t="s">
        <v>707</v>
      </c>
      <c r="H180" s="1294"/>
      <c r="I180" s="1601">
        <f>BS!D94</f>
        <v>1498996</v>
      </c>
      <c r="J180" s="1603"/>
      <c r="K180" s="1601">
        <f>BS!E94</f>
        <v>1567003</v>
      </c>
      <c r="L180" s="1604"/>
      <c r="Q180" s="1654"/>
      <c r="R180" s="1655"/>
      <c r="S180" s="2233"/>
      <c r="T180" s="2233"/>
      <c r="U180" s="2234"/>
      <c r="V180" s="2239" t="s">
        <v>2685</v>
      </c>
      <c r="W180" s="2240"/>
      <c r="X180" s="2240"/>
      <c r="Y180" s="2240"/>
    </row>
    <row r="181" spans="1:25" s="1221" customFormat="1" ht="27.75" customHeight="1" x14ac:dyDescent="0.2">
      <c r="A181" s="1228" t="s">
        <v>523</v>
      </c>
      <c r="B181" s="1654" t="str">
        <f t="shared" ref="B181:B190" si="0">V181</f>
        <v>Shareholders' equity l. 081+ 085+ 086 + 087+ 090 + l. 093 + l. 097 +  l. 100</v>
      </c>
      <c r="C181" s="1655"/>
      <c r="D181" s="1655"/>
      <c r="E181" s="1655"/>
      <c r="F181" s="1656"/>
      <c r="G181" s="1241" t="s">
        <v>709</v>
      </c>
      <c r="H181" s="1283"/>
      <c r="I181" s="1601">
        <f>BS!D95</f>
        <v>-227656</v>
      </c>
      <c r="J181" s="1603"/>
      <c r="K181" s="1601">
        <f>BS!E95</f>
        <v>-127516</v>
      </c>
      <c r="L181" s="1604"/>
      <c r="Q181" s="1654"/>
      <c r="R181" s="1655"/>
      <c r="S181" s="1655"/>
      <c r="T181" s="1655"/>
      <c r="U181" s="1656"/>
      <c r="V181" s="2239" t="s">
        <v>2686</v>
      </c>
      <c r="W181" s="2240"/>
      <c r="X181" s="2240"/>
      <c r="Y181" s="2240"/>
    </row>
    <row r="182" spans="1:25" ht="27.75" customHeight="1" x14ac:dyDescent="0.2">
      <c r="A182" s="1228" t="s">
        <v>526</v>
      </c>
      <c r="B182" s="1654" t="str">
        <f t="shared" si="0"/>
        <v>Registered capital total (l. 082 to 084)</v>
      </c>
      <c r="C182" s="1655"/>
      <c r="D182" s="1655"/>
      <c r="E182" s="1655"/>
      <c r="F182" s="1656"/>
      <c r="G182" s="1241" t="s">
        <v>711</v>
      </c>
      <c r="H182" s="1283"/>
      <c r="I182" s="1601">
        <f>BS!D96</f>
        <v>5000</v>
      </c>
      <c r="J182" s="1603"/>
      <c r="K182" s="1601">
        <f>BS!E96</f>
        <v>5000</v>
      </c>
      <c r="L182" s="1604"/>
      <c r="Q182" s="1654"/>
      <c r="R182" s="1655"/>
      <c r="S182" s="1655"/>
      <c r="T182" s="1655"/>
      <c r="U182" s="1656"/>
      <c r="V182" s="2239" t="s">
        <v>2687</v>
      </c>
      <c r="W182" s="2240"/>
      <c r="X182" s="2240"/>
      <c r="Y182" s="2240"/>
    </row>
    <row r="183" spans="1:25" s="1220" customFormat="1" ht="27.75" customHeight="1" x14ac:dyDescent="0.2">
      <c r="A183" s="1230" t="s">
        <v>529</v>
      </c>
      <c r="B183" s="1659" t="str">
        <f t="shared" si="0"/>
        <v>Share capital (411 alebo +/- 491)</v>
      </c>
      <c r="C183" s="1660"/>
      <c r="D183" s="1660"/>
      <c r="E183" s="1660"/>
      <c r="F183" s="1661"/>
      <c r="G183" s="1242" t="s">
        <v>713</v>
      </c>
      <c r="H183" s="1284"/>
      <c r="I183" s="1601">
        <f>BS!D97</f>
        <v>5000</v>
      </c>
      <c r="J183" s="1603"/>
      <c r="K183" s="1601">
        <f>BS!E97</f>
        <v>5000</v>
      </c>
      <c r="L183" s="1604"/>
      <c r="Q183" s="1659"/>
      <c r="R183" s="1660"/>
      <c r="S183" s="1660"/>
      <c r="T183" s="1660"/>
      <c r="U183" s="1661"/>
      <c r="V183" s="2239" t="s">
        <v>686</v>
      </c>
      <c r="W183" s="2240"/>
      <c r="X183" s="2240"/>
      <c r="Y183" s="2240"/>
    </row>
    <row r="184" spans="1:25" s="1220" customFormat="1" ht="27.75" customHeight="1" x14ac:dyDescent="0.2">
      <c r="A184" s="1228" t="s">
        <v>532</v>
      </c>
      <c r="B184" s="1659" t="str">
        <f t="shared" si="0"/>
        <v>Change in share capital +/- 419</v>
      </c>
      <c r="C184" s="1660"/>
      <c r="D184" s="1660"/>
      <c r="E184" s="1660"/>
      <c r="F184" s="1661"/>
      <c r="G184" s="1242" t="s">
        <v>715</v>
      </c>
      <c r="H184" s="1284"/>
      <c r="I184" s="1601">
        <f>BS!D98</f>
        <v>0</v>
      </c>
      <c r="J184" s="1603"/>
      <c r="K184" s="1601">
        <f>BS!E98</f>
        <v>0</v>
      </c>
      <c r="L184" s="1604"/>
      <c r="Q184" s="1659"/>
      <c r="R184" s="1660"/>
      <c r="S184" s="1660"/>
      <c r="T184" s="1660"/>
      <c r="U184" s="1661"/>
      <c r="V184" s="2239" t="s">
        <v>690</v>
      </c>
      <c r="W184" s="2240"/>
      <c r="X184" s="2240"/>
      <c r="Y184" s="2240"/>
    </row>
    <row r="185" spans="1:25" s="1220" customFormat="1" ht="27.75" customHeight="1" x14ac:dyDescent="0.2">
      <c r="A185" s="1228" t="s">
        <v>535</v>
      </c>
      <c r="B185" s="1659" t="str">
        <f t="shared" si="0"/>
        <v>Receivables for subscribed share capital (/-/353)</v>
      </c>
      <c r="C185" s="1660"/>
      <c r="D185" s="1660"/>
      <c r="E185" s="1660"/>
      <c r="F185" s="1661"/>
      <c r="G185" s="1242" t="s">
        <v>718</v>
      </c>
      <c r="H185" s="1284"/>
      <c r="I185" s="1601">
        <f>BS!D99</f>
        <v>0</v>
      </c>
      <c r="J185" s="1603"/>
      <c r="K185" s="1601">
        <f>BS!E99</f>
        <v>0</v>
      </c>
      <c r="L185" s="1604"/>
      <c r="Q185" s="1659"/>
      <c r="R185" s="1660"/>
      <c r="S185" s="1660"/>
      <c r="T185" s="1660"/>
      <c r="U185" s="1661"/>
      <c r="V185" s="2239" t="s">
        <v>692</v>
      </c>
      <c r="W185" s="2240"/>
      <c r="X185" s="2240"/>
      <c r="Y185" s="2240"/>
    </row>
    <row r="186" spans="1:25" ht="27.75" customHeight="1" x14ac:dyDescent="0.2">
      <c r="A186" s="1228" t="s">
        <v>550</v>
      </c>
      <c r="B186" s="1654" t="str">
        <f t="shared" si="0"/>
        <v>Share premium (412)</v>
      </c>
      <c r="C186" s="1655"/>
      <c r="D186" s="1655"/>
      <c r="E186" s="1655"/>
      <c r="F186" s="1656"/>
      <c r="G186" s="1241" t="s">
        <v>721</v>
      </c>
      <c r="H186" s="1283"/>
      <c r="I186" s="1569">
        <f>BS!D100</f>
        <v>0</v>
      </c>
      <c r="J186" s="1571"/>
      <c r="K186" s="1569">
        <f>BS!E100</f>
        <v>0</v>
      </c>
      <c r="L186" s="1572"/>
      <c r="Q186" s="1654"/>
      <c r="R186" s="1655"/>
      <c r="S186" s="1655"/>
      <c r="T186" s="1655"/>
      <c r="U186" s="1656"/>
      <c r="V186" s="2239" t="s">
        <v>696</v>
      </c>
      <c r="W186" s="2240"/>
      <c r="X186" s="2240"/>
      <c r="Y186" s="2240"/>
    </row>
    <row r="187" spans="1:25" ht="27.75" customHeight="1" x14ac:dyDescent="0.2">
      <c r="A187" s="1228" t="s">
        <v>574</v>
      </c>
      <c r="B187" s="1654" t="str">
        <f t="shared" si="0"/>
        <v>Other capital funds (413)</v>
      </c>
      <c r="C187" s="1655"/>
      <c r="D187" s="1655"/>
      <c r="E187" s="1655"/>
      <c r="F187" s="1656"/>
      <c r="G187" s="1241" t="s">
        <v>723</v>
      </c>
      <c r="H187" s="1283"/>
      <c r="I187" s="1569">
        <f>BS!D101</f>
        <v>474673</v>
      </c>
      <c r="J187" s="1571"/>
      <c r="K187" s="1569">
        <f>BS!E101</f>
        <v>474673</v>
      </c>
      <c r="L187" s="1572"/>
      <c r="Q187" s="1654"/>
      <c r="R187" s="1655"/>
      <c r="S187" s="1655"/>
      <c r="T187" s="1655"/>
      <c r="U187" s="1656"/>
      <c r="V187" s="2239" t="s">
        <v>698</v>
      </c>
      <c r="W187" s="2240"/>
      <c r="X187" s="2240"/>
      <c r="Y187" s="2240"/>
    </row>
    <row r="188" spans="1:25" ht="27.75" customHeight="1" x14ac:dyDescent="0.2">
      <c r="A188" s="1228" t="s">
        <v>716</v>
      </c>
      <c r="B188" s="1654" t="str">
        <f t="shared" si="0"/>
        <v>Legal reserve funds l. 088 + l. 089</v>
      </c>
      <c r="C188" s="1655"/>
      <c r="D188" s="1655"/>
      <c r="E188" s="1655"/>
      <c r="F188" s="1656"/>
      <c r="G188" s="1241" t="s">
        <v>726</v>
      </c>
      <c r="H188" s="1283"/>
      <c r="I188" s="1569">
        <f>BS!D102</f>
        <v>0</v>
      </c>
      <c r="J188" s="1571"/>
      <c r="K188" s="1569">
        <f>BS!E102</f>
        <v>0</v>
      </c>
      <c r="L188" s="1572"/>
      <c r="Q188" s="1654"/>
      <c r="R188" s="1655"/>
      <c r="S188" s="1655"/>
      <c r="T188" s="1655"/>
      <c r="U188" s="1656"/>
      <c r="V188" s="2239" t="s">
        <v>2688</v>
      </c>
      <c r="W188" s="2240"/>
      <c r="X188" s="2240"/>
      <c r="Y188" s="2240"/>
    </row>
    <row r="189" spans="1:25" ht="27.75" customHeight="1" x14ac:dyDescent="0.2">
      <c r="A189" s="1230" t="s">
        <v>719</v>
      </c>
      <c r="B189" s="1659" t="str">
        <f t="shared" si="0"/>
        <v>Legal reserve fund  and non-distributable fund (417A, 418, 421A, 422)</v>
      </c>
      <c r="C189" s="1660"/>
      <c r="D189" s="1660"/>
      <c r="E189" s="1660"/>
      <c r="F189" s="1661"/>
      <c r="G189" s="1242" t="s">
        <v>728</v>
      </c>
      <c r="H189" s="1284"/>
      <c r="I189" s="1601">
        <f>BS!D103</f>
        <v>0</v>
      </c>
      <c r="J189" s="1603"/>
      <c r="K189" s="1601">
        <f>BS!E103</f>
        <v>0</v>
      </c>
      <c r="L189" s="1604"/>
      <c r="Q189" s="1659"/>
      <c r="R189" s="1660"/>
      <c r="S189" s="1660"/>
      <c r="T189" s="1660"/>
      <c r="U189" s="1661"/>
      <c r="V189" s="2239" t="s">
        <v>2689</v>
      </c>
      <c r="W189" s="2240"/>
      <c r="X189" s="2240"/>
      <c r="Y189" s="2240"/>
    </row>
    <row r="190" spans="1:25" s="1220" customFormat="1" ht="27.75" customHeight="1" thickBot="1" x14ac:dyDescent="0.25">
      <c r="A190" s="1397" t="s">
        <v>532</v>
      </c>
      <c r="B190" s="1662" t="str">
        <f t="shared" si="0"/>
        <v>Reserve fund on own shares and interests (417A, 421A)</v>
      </c>
      <c r="C190" s="1663"/>
      <c r="D190" s="1663"/>
      <c r="E190" s="1663"/>
      <c r="F190" s="1664"/>
      <c r="G190" s="1398" t="s">
        <v>730</v>
      </c>
      <c r="H190" s="1399"/>
      <c r="I190" s="1616">
        <f>BS!D104</f>
        <v>0</v>
      </c>
      <c r="J190" s="1665"/>
      <c r="K190" s="1616">
        <f>BS!E104</f>
        <v>0</v>
      </c>
      <c r="L190" s="1618"/>
      <c r="Q190" s="1662"/>
      <c r="R190" s="1663"/>
      <c r="S190" s="1663"/>
      <c r="T190" s="1663"/>
      <c r="U190" s="1664"/>
      <c r="V190" s="2239" t="s">
        <v>2690</v>
      </c>
      <c r="W190" s="2240"/>
      <c r="X190" s="2240"/>
      <c r="Y190" s="2240"/>
    </row>
    <row r="191" spans="1:25" s="1220" customFormat="1" ht="27.75" customHeight="1" x14ac:dyDescent="0.2">
      <c r="A191" s="1394" t="s">
        <v>1483</v>
      </c>
      <c r="B191" s="1580" t="s">
        <v>1547</v>
      </c>
      <c r="C191" s="1581"/>
      <c r="D191" s="1581"/>
      <c r="E191" s="1581"/>
      <c r="F191" s="1582"/>
      <c r="G191" s="1395" t="s">
        <v>1485</v>
      </c>
      <c r="H191" s="1396"/>
      <c r="I191" s="1580" t="s">
        <v>1548</v>
      </c>
      <c r="J191" s="1582"/>
      <c r="K191" s="1580" t="s">
        <v>1549</v>
      </c>
      <c r="L191" s="1657"/>
      <c r="Q191" s="1580" t="s">
        <v>1547</v>
      </c>
      <c r="R191" s="1581"/>
      <c r="S191" s="1581"/>
      <c r="T191" s="1581"/>
      <c r="U191" s="1582"/>
      <c r="V191" s="2239"/>
      <c r="W191" s="2240"/>
      <c r="X191" s="2240"/>
      <c r="Y191" s="2240"/>
    </row>
    <row r="192" spans="1:25" ht="27.75" customHeight="1" x14ac:dyDescent="0.2">
      <c r="A192" s="1228" t="s">
        <v>724</v>
      </c>
      <c r="B192" s="1654" t="str">
        <f>V192</f>
        <v>Funds created from profit total (l. 091 + l. 092)</v>
      </c>
      <c r="C192" s="1655"/>
      <c r="D192" s="1655"/>
      <c r="E192" s="1655"/>
      <c r="F192" s="1656"/>
      <c r="G192" s="1241" t="s">
        <v>732</v>
      </c>
      <c r="H192" s="1283"/>
      <c r="I192" s="1569">
        <f>BS!D105</f>
        <v>0</v>
      </c>
      <c r="J192" s="1571"/>
      <c r="K192" s="1569">
        <f>BS!E105</f>
        <v>0</v>
      </c>
      <c r="L192" s="1572"/>
      <c r="Q192" s="1654"/>
      <c r="R192" s="1655"/>
      <c r="S192" s="1655"/>
      <c r="T192" s="1655"/>
      <c r="U192" s="1656"/>
      <c r="V192" s="2239" t="s">
        <v>2691</v>
      </c>
      <c r="W192" s="2240"/>
      <c r="X192" s="2240"/>
      <c r="Y192" s="2240"/>
    </row>
    <row r="193" spans="1:25" ht="27.75" customHeight="1" x14ac:dyDescent="0.2">
      <c r="A193" s="1230" t="s">
        <v>2692</v>
      </c>
      <c r="B193" s="1659" t="str">
        <f t="shared" ref="B193:B219" si="1">V193</f>
        <v>Statutory funds (423, 42X)</v>
      </c>
      <c r="C193" s="1660"/>
      <c r="D193" s="1660"/>
      <c r="E193" s="1660"/>
      <c r="F193" s="1661"/>
      <c r="G193" s="1242" t="s">
        <v>734</v>
      </c>
      <c r="H193" s="1284"/>
      <c r="I193" s="1601">
        <f>BS!D106</f>
        <v>0</v>
      </c>
      <c r="J193" s="1603"/>
      <c r="K193" s="1601">
        <f>BS!E106</f>
        <v>0</v>
      </c>
      <c r="L193" s="1604"/>
      <c r="Q193" s="1659"/>
      <c r="R193" s="1660"/>
      <c r="S193" s="1660"/>
      <c r="T193" s="1660"/>
      <c r="U193" s="1661"/>
      <c r="V193" s="2239" t="s">
        <v>2693</v>
      </c>
      <c r="W193" s="2240"/>
      <c r="X193" s="2240"/>
      <c r="Y193" s="2240"/>
    </row>
    <row r="194" spans="1:25" ht="27.75" customHeight="1" x14ac:dyDescent="0.2">
      <c r="A194" s="1228" t="s">
        <v>532</v>
      </c>
      <c r="B194" s="1659" t="str">
        <f t="shared" si="1"/>
        <v>Other funds (427, 42X)</v>
      </c>
      <c r="C194" s="1660"/>
      <c r="D194" s="1660"/>
      <c r="E194" s="1660"/>
      <c r="F194" s="1661"/>
      <c r="G194" s="1242" t="s">
        <v>736</v>
      </c>
      <c r="H194" s="1284"/>
      <c r="I194" s="1601">
        <f>BS!D107</f>
        <v>0</v>
      </c>
      <c r="J194" s="1603"/>
      <c r="K194" s="1601">
        <f>BS!E107</f>
        <v>0</v>
      </c>
      <c r="L194" s="1604"/>
      <c r="Q194" s="1659"/>
      <c r="R194" s="1660"/>
      <c r="S194" s="1660"/>
      <c r="T194" s="1660"/>
      <c r="U194" s="1661"/>
      <c r="V194" s="2239" t="s">
        <v>2694</v>
      </c>
      <c r="W194" s="2240"/>
      <c r="X194" s="2240"/>
      <c r="Y194" s="2240"/>
    </row>
    <row r="195" spans="1:25" ht="27.75" customHeight="1" x14ac:dyDescent="0.2">
      <c r="A195" s="1228" t="s">
        <v>2695</v>
      </c>
      <c r="B195" s="1654" t="str">
        <f t="shared" si="1"/>
        <v>Revaluation reserves total (l. 094 to l. 096)</v>
      </c>
      <c r="C195" s="1655"/>
      <c r="D195" s="1655"/>
      <c r="E195" s="1655"/>
      <c r="F195" s="1656"/>
      <c r="G195" s="1241" t="s">
        <v>738</v>
      </c>
      <c r="H195" s="1283"/>
      <c r="I195" s="1569">
        <f>BS!D108</f>
        <v>0</v>
      </c>
      <c r="J195" s="1571"/>
      <c r="K195" s="1569">
        <f>BS!E108</f>
        <v>0</v>
      </c>
      <c r="L195" s="1572"/>
      <c r="Q195" s="1654"/>
      <c r="R195" s="1655"/>
      <c r="S195" s="1655"/>
      <c r="T195" s="1655"/>
      <c r="U195" s="1656"/>
      <c r="V195" s="2239" t="s">
        <v>2696</v>
      </c>
      <c r="W195" s="2240"/>
      <c r="X195" s="2240"/>
      <c r="Y195" s="2240"/>
    </row>
    <row r="196" spans="1:25" ht="27.75" customHeight="1" x14ac:dyDescent="0.2">
      <c r="A196" s="1230" t="s">
        <v>2697</v>
      </c>
      <c r="B196" s="1659" t="str">
        <f t="shared" si="1"/>
        <v>Revaluation reserve from valuation of assets and liabilities (+/- 414)</v>
      </c>
      <c r="C196" s="1660"/>
      <c r="D196" s="1660"/>
      <c r="E196" s="1660"/>
      <c r="F196" s="1661"/>
      <c r="G196" s="1242" t="s">
        <v>740</v>
      </c>
      <c r="H196" s="1284"/>
      <c r="I196" s="1601">
        <f>BS!D109</f>
        <v>0</v>
      </c>
      <c r="J196" s="1603"/>
      <c r="K196" s="1601">
        <f>BS!E109</f>
        <v>0</v>
      </c>
      <c r="L196" s="1604"/>
      <c r="Q196" s="1659"/>
      <c r="R196" s="1660"/>
      <c r="S196" s="1660"/>
      <c r="T196" s="1660"/>
      <c r="U196" s="1661"/>
      <c r="V196" s="2239" t="s">
        <v>2698</v>
      </c>
      <c r="W196" s="2240"/>
      <c r="X196" s="2240"/>
      <c r="Y196" s="2240"/>
    </row>
    <row r="197" spans="1:25" ht="27.75" customHeight="1" x14ac:dyDescent="0.2">
      <c r="A197" s="1230" t="s">
        <v>532</v>
      </c>
      <c r="B197" s="1659" t="str">
        <f t="shared" si="1"/>
        <v>Investments revaluation reserve  (+/- 415)</v>
      </c>
      <c r="C197" s="1660"/>
      <c r="D197" s="1660"/>
      <c r="E197" s="1660"/>
      <c r="F197" s="1661"/>
      <c r="G197" s="1242" t="s">
        <v>742</v>
      </c>
      <c r="H197" s="1284"/>
      <c r="I197" s="1601">
        <f>BS!D110</f>
        <v>0</v>
      </c>
      <c r="J197" s="1603"/>
      <c r="K197" s="1601">
        <f>BS!E110</f>
        <v>0</v>
      </c>
      <c r="L197" s="1604"/>
      <c r="Q197" s="1659"/>
      <c r="R197" s="1660"/>
      <c r="S197" s="1660"/>
      <c r="T197" s="1660"/>
      <c r="U197" s="1661"/>
      <c r="V197" s="2239" t="s">
        <v>704</v>
      </c>
      <c r="W197" s="2240"/>
      <c r="X197" s="2240"/>
      <c r="Y197" s="2240"/>
    </row>
    <row r="198" spans="1:25" s="1220" customFormat="1" ht="27.75" customHeight="1" x14ac:dyDescent="0.2">
      <c r="A198" s="1230" t="s">
        <v>535</v>
      </c>
      <c r="B198" s="1659" t="str">
        <f t="shared" si="1"/>
        <v>Revaluation reserve for mergers and demergers (+/-416)</v>
      </c>
      <c r="C198" s="1660"/>
      <c r="D198" s="1660"/>
      <c r="E198" s="1660"/>
      <c r="F198" s="1661"/>
      <c r="G198" s="1242" t="s">
        <v>743</v>
      </c>
      <c r="H198" s="1284"/>
      <c r="I198" s="1601">
        <f>BS!D111</f>
        <v>0</v>
      </c>
      <c r="J198" s="1603"/>
      <c r="K198" s="1601">
        <f>BS!E111</f>
        <v>0</v>
      </c>
      <c r="L198" s="1604"/>
      <c r="Q198" s="1659"/>
      <c r="R198" s="1660"/>
      <c r="S198" s="1660"/>
      <c r="T198" s="1660"/>
      <c r="U198" s="1661"/>
      <c r="V198" s="2239" t="s">
        <v>706</v>
      </c>
      <c r="W198" s="2240"/>
      <c r="X198" s="2240"/>
      <c r="Y198" s="2240"/>
    </row>
    <row r="199" spans="1:25" ht="27.75" customHeight="1" x14ac:dyDescent="0.2">
      <c r="A199" s="1228" t="s">
        <v>2699</v>
      </c>
      <c r="B199" s="1654" t="str">
        <f t="shared" si="1"/>
        <v>Retained earnings l. 098+ 099</v>
      </c>
      <c r="C199" s="1655"/>
      <c r="D199" s="1655"/>
      <c r="E199" s="1655"/>
      <c r="F199" s="1656"/>
      <c r="G199" s="1241" t="s">
        <v>745</v>
      </c>
      <c r="H199" s="1283"/>
      <c r="I199" s="1569">
        <f>BS!D112</f>
        <v>-607188</v>
      </c>
      <c r="J199" s="1571"/>
      <c r="K199" s="1569">
        <f>BS!E112</f>
        <v>-473681</v>
      </c>
      <c r="L199" s="1572"/>
      <c r="Q199" s="1654"/>
      <c r="R199" s="1655"/>
      <c r="S199" s="1655"/>
      <c r="T199" s="1655"/>
      <c r="U199" s="1656"/>
      <c r="V199" s="2239" t="s">
        <v>2700</v>
      </c>
      <c r="W199" s="2240"/>
      <c r="X199" s="2240"/>
      <c r="Y199" s="2240"/>
    </row>
    <row r="200" spans="1:25" ht="27.75" customHeight="1" x14ac:dyDescent="0.2">
      <c r="A200" s="1230" t="s">
        <v>2701</v>
      </c>
      <c r="B200" s="1659" t="str">
        <f t="shared" si="1"/>
        <v>Retained profits from previous years (428)</v>
      </c>
      <c r="C200" s="1660"/>
      <c r="D200" s="1660"/>
      <c r="E200" s="1660"/>
      <c r="F200" s="1661"/>
      <c r="G200" s="1242" t="s">
        <v>747</v>
      </c>
      <c r="H200" s="1284"/>
      <c r="I200" s="1601">
        <f>BS!D113</f>
        <v>0</v>
      </c>
      <c r="J200" s="1603"/>
      <c r="K200" s="1601">
        <f>BS!E113</f>
        <v>0</v>
      </c>
      <c r="L200" s="1604"/>
      <c r="Q200" s="1659"/>
      <c r="R200" s="1660"/>
      <c r="S200" s="1660"/>
      <c r="T200" s="1660"/>
      <c r="U200" s="1661"/>
      <c r="V200" s="2239" t="s">
        <v>720</v>
      </c>
      <c r="W200" s="2240"/>
      <c r="X200" s="2240"/>
      <c r="Y200" s="2240"/>
    </row>
    <row r="201" spans="1:25" ht="27.75" customHeight="1" x14ac:dyDescent="0.2">
      <c r="A201" s="1230" t="s">
        <v>532</v>
      </c>
      <c r="B201" s="1659" t="str">
        <f t="shared" si="1"/>
        <v>Accumulated loss carried forward (/-/429)</v>
      </c>
      <c r="C201" s="1660"/>
      <c r="D201" s="1660"/>
      <c r="E201" s="1660"/>
      <c r="F201" s="1661"/>
      <c r="G201" s="1242" t="s">
        <v>749</v>
      </c>
      <c r="H201" s="1284"/>
      <c r="I201" s="1601">
        <f>BS!D114</f>
        <v>-607188</v>
      </c>
      <c r="J201" s="1603"/>
      <c r="K201" s="1601">
        <f>BS!E114</f>
        <v>-473681</v>
      </c>
      <c r="L201" s="1604"/>
      <c r="Q201" s="1659"/>
      <c r="R201" s="1660"/>
      <c r="S201" s="1660"/>
      <c r="T201" s="1660"/>
      <c r="U201" s="1661"/>
      <c r="V201" s="2239" t="s">
        <v>722</v>
      </c>
      <c r="W201" s="2240"/>
      <c r="X201" s="2240"/>
      <c r="Y201" s="2240"/>
    </row>
    <row r="202" spans="1:25" s="1220" customFormat="1" ht="31.5" customHeight="1" x14ac:dyDescent="0.2">
      <c r="A202" s="1228" t="s">
        <v>2702</v>
      </c>
      <c r="B202" s="1654" t="str">
        <f t="shared" si="1"/>
        <v>Profit or loss from current period /+-/ l. 001 - (081 + 085 + 086 + 087 + 090 + 093 + 097 + 101 + 141)</v>
      </c>
      <c r="C202" s="1655"/>
      <c r="D202" s="1655"/>
      <c r="E202" s="1655"/>
      <c r="F202" s="1656"/>
      <c r="G202" s="1241" t="s">
        <v>751</v>
      </c>
      <c r="H202" s="1283"/>
      <c r="I202" s="1569">
        <f>BS!D115</f>
        <v>-100141</v>
      </c>
      <c r="J202" s="1571"/>
      <c r="K202" s="1569">
        <f>BS!E115</f>
        <v>-133508</v>
      </c>
      <c r="L202" s="1572"/>
      <c r="Q202" s="1654"/>
      <c r="R202" s="1655"/>
      <c r="S202" s="1655"/>
      <c r="T202" s="1655"/>
      <c r="U202" s="1656"/>
      <c r="V202" s="2239" t="s">
        <v>2703</v>
      </c>
      <c r="W202" s="2240"/>
      <c r="X202" s="2240"/>
      <c r="Y202" s="2240"/>
    </row>
    <row r="203" spans="1:25" ht="27.75" customHeight="1" x14ac:dyDescent="0.2">
      <c r="A203" s="1228" t="s">
        <v>594</v>
      </c>
      <c r="B203" s="1654" t="str">
        <f t="shared" si="1"/>
        <v>Liabilities l. 102 + 118 + 121 + 122 + 136 + 139 + 140</v>
      </c>
      <c r="C203" s="1655"/>
      <c r="D203" s="1655"/>
      <c r="E203" s="1655"/>
      <c r="F203" s="1656"/>
      <c r="G203" s="1241" t="s">
        <v>753</v>
      </c>
      <c r="H203" s="1283"/>
      <c r="I203" s="1569">
        <f>BS!D116</f>
        <v>1721959</v>
      </c>
      <c r="J203" s="1571"/>
      <c r="K203" s="1569">
        <f>BS!E116</f>
        <v>1688229</v>
      </c>
      <c r="L203" s="1572"/>
      <c r="Q203" s="1654"/>
      <c r="R203" s="1655"/>
      <c r="S203" s="1655"/>
      <c r="T203" s="1655"/>
      <c r="U203" s="1656"/>
      <c r="V203" s="2239" t="s">
        <v>2704</v>
      </c>
      <c r="W203" s="2240"/>
      <c r="X203" s="2240"/>
      <c r="Y203" s="2240"/>
    </row>
    <row r="204" spans="1:25" ht="27.75" customHeight="1" x14ac:dyDescent="0.2">
      <c r="A204" s="1228" t="s">
        <v>597</v>
      </c>
      <c r="B204" s="1654" t="str">
        <f t="shared" si="1"/>
        <v>Non-current liabilities total (l. 103 + l. 107 to 117)</v>
      </c>
      <c r="C204" s="1655"/>
      <c r="D204" s="1655"/>
      <c r="E204" s="1655"/>
      <c r="F204" s="1656"/>
      <c r="G204" s="1241" t="s">
        <v>755</v>
      </c>
      <c r="H204" s="1283"/>
      <c r="I204" s="1569">
        <f>BS!D117</f>
        <v>0</v>
      </c>
      <c r="J204" s="1571"/>
      <c r="K204" s="1569">
        <f>BS!E117</f>
        <v>0</v>
      </c>
      <c r="L204" s="1572"/>
      <c r="Q204" s="1654"/>
      <c r="R204" s="1655"/>
      <c r="S204" s="1655"/>
      <c r="T204" s="1655"/>
      <c r="U204" s="1656"/>
      <c r="V204" s="2239" t="s">
        <v>2705</v>
      </c>
      <c r="W204" s="2240"/>
      <c r="X204" s="2240"/>
      <c r="Y204" s="2240"/>
    </row>
    <row r="205" spans="1:25" s="1220" customFormat="1" ht="27.75" customHeight="1" x14ac:dyDescent="0.2">
      <c r="A205" s="1228" t="s">
        <v>600</v>
      </c>
      <c r="B205" s="1654" t="str">
        <f t="shared" si="1"/>
        <v>Non-current trade liabilities total (l. 104 to 106)</v>
      </c>
      <c r="C205" s="1655"/>
      <c r="D205" s="1655"/>
      <c r="E205" s="1655"/>
      <c r="F205" s="1656"/>
      <c r="G205" s="1241" t="s">
        <v>757</v>
      </c>
      <c r="H205" s="1284"/>
      <c r="I205" s="1601">
        <f>BS!D118</f>
        <v>0</v>
      </c>
      <c r="J205" s="1603"/>
      <c r="K205" s="1601">
        <f>BS!E118</f>
        <v>0</v>
      </c>
      <c r="L205" s="1604"/>
      <c r="Q205" s="1654"/>
      <c r="R205" s="1655"/>
      <c r="S205" s="1655"/>
      <c r="T205" s="1655"/>
      <c r="U205" s="1656"/>
      <c r="V205" s="2239" t="s">
        <v>2706</v>
      </c>
      <c r="W205" s="2240"/>
      <c r="X205" s="2240"/>
      <c r="Y205" s="2240"/>
    </row>
    <row r="206" spans="1:25" s="1220" customFormat="1" ht="27.75" customHeight="1" x14ac:dyDescent="0.2">
      <c r="A206" s="1230" t="s">
        <v>2668</v>
      </c>
      <c r="B206" s="1659" t="str">
        <f t="shared" si="1"/>
        <v>Trade payables to connected entities (321A, 475A, 476A)</v>
      </c>
      <c r="C206" s="1660"/>
      <c r="D206" s="1660"/>
      <c r="E206" s="1660"/>
      <c r="F206" s="1661"/>
      <c r="G206" s="1242" t="s">
        <v>760</v>
      </c>
      <c r="H206" s="1284"/>
      <c r="I206" s="1601">
        <f>BS!D119</f>
        <v>0</v>
      </c>
      <c r="J206" s="1603"/>
      <c r="K206" s="1601">
        <f>BS!E119</f>
        <v>0</v>
      </c>
      <c r="L206" s="1604"/>
      <c r="Q206" s="1659"/>
      <c r="R206" s="1660"/>
      <c r="S206" s="1660"/>
      <c r="T206" s="1660"/>
      <c r="U206" s="1661"/>
      <c r="V206" s="2239" t="s">
        <v>3092</v>
      </c>
      <c r="W206" s="2240"/>
      <c r="X206" s="2240"/>
      <c r="Y206" s="2240"/>
    </row>
    <row r="207" spans="1:25" s="1220" customFormat="1" ht="31.5" customHeight="1" x14ac:dyDescent="0.2">
      <c r="A207" s="1230" t="s">
        <v>2669</v>
      </c>
      <c r="B207" s="1659" t="str">
        <f t="shared" si="1"/>
        <v>Trade payables to group except for connected entities (321A, 475A, 476A)</v>
      </c>
      <c r="C207" s="1660"/>
      <c r="D207" s="1660"/>
      <c r="E207" s="1660"/>
      <c r="F207" s="1661"/>
      <c r="G207" s="1242" t="s">
        <v>763</v>
      </c>
      <c r="H207" s="1284"/>
      <c r="I207" s="1601">
        <f>BS!D120</f>
        <v>0</v>
      </c>
      <c r="J207" s="1603"/>
      <c r="K207" s="1601">
        <f>BS!E120</f>
        <v>0</v>
      </c>
      <c r="L207" s="1604"/>
      <c r="Q207" s="1659"/>
      <c r="R207" s="1660"/>
      <c r="S207" s="1660"/>
      <c r="T207" s="1660"/>
      <c r="U207" s="1661"/>
      <c r="V207" s="2239" t="s">
        <v>3093</v>
      </c>
      <c r="W207" s="2240"/>
      <c r="X207" s="2240"/>
      <c r="Y207" s="2240"/>
    </row>
    <row r="208" spans="1:25" ht="27.75" customHeight="1" x14ac:dyDescent="0.2">
      <c r="A208" s="1230" t="s">
        <v>2670</v>
      </c>
      <c r="B208" s="1659" t="str">
        <f t="shared" si="1"/>
        <v>Other trade payables (321A, 475A, 476A)</v>
      </c>
      <c r="C208" s="1660"/>
      <c r="D208" s="1660"/>
      <c r="E208" s="1660"/>
      <c r="F208" s="1661"/>
      <c r="G208" s="1242" t="s">
        <v>765</v>
      </c>
      <c r="H208" s="1284"/>
      <c r="I208" s="1601">
        <f>BS!D121</f>
        <v>0</v>
      </c>
      <c r="J208" s="1603"/>
      <c r="K208" s="1601">
        <f>BS!E121</f>
        <v>0</v>
      </c>
      <c r="L208" s="1604"/>
      <c r="Q208" s="1659"/>
      <c r="R208" s="1660"/>
      <c r="S208" s="1660"/>
      <c r="T208" s="1660"/>
      <c r="U208" s="1661"/>
      <c r="V208" s="2239" t="s">
        <v>2707</v>
      </c>
      <c r="W208" s="2240"/>
      <c r="X208" s="2240"/>
      <c r="Y208" s="2240"/>
    </row>
    <row r="209" spans="1:25" ht="25.5" customHeight="1" x14ac:dyDescent="0.2">
      <c r="A209" s="1230" t="s">
        <v>532</v>
      </c>
      <c r="B209" s="1659" t="str">
        <f t="shared" si="1"/>
        <v>Net value of construction contracts (316A)</v>
      </c>
      <c r="C209" s="1660"/>
      <c r="D209" s="1660"/>
      <c r="E209" s="1660"/>
      <c r="F209" s="1661"/>
      <c r="G209" s="1241" t="s">
        <v>767</v>
      </c>
      <c r="H209" s="1283"/>
      <c r="I209" s="1601">
        <f>BS!D122</f>
        <v>0</v>
      </c>
      <c r="J209" s="1603"/>
      <c r="K209" s="1601">
        <f>BS!E122</f>
        <v>0</v>
      </c>
      <c r="L209" s="1604"/>
      <c r="Q209" s="1659"/>
      <c r="R209" s="1660"/>
      <c r="S209" s="1660"/>
      <c r="T209" s="1660"/>
      <c r="U209" s="1661"/>
      <c r="V209" s="2239" t="s">
        <v>619</v>
      </c>
      <c r="W209" s="2240"/>
      <c r="X209" s="2240"/>
      <c r="Y209" s="2240"/>
    </row>
    <row r="210" spans="1:25" ht="27.75" customHeight="1" x14ac:dyDescent="0.2">
      <c r="A210" s="1435" t="s">
        <v>535</v>
      </c>
      <c r="B210" s="1659" t="str">
        <f t="shared" si="1"/>
        <v>Other long-term liabilities to connected entities (471A, 47XA)</v>
      </c>
      <c r="C210" s="1660"/>
      <c r="D210" s="1660"/>
      <c r="E210" s="1660"/>
      <c r="F210" s="1661"/>
      <c r="G210" s="1295" t="s">
        <v>768</v>
      </c>
      <c r="H210" s="1292"/>
      <c r="I210" s="1667">
        <f>BS!D123</f>
        <v>0</v>
      </c>
      <c r="J210" s="1651"/>
      <c r="K210" s="1667">
        <f>BS!E123</f>
        <v>0</v>
      </c>
      <c r="L210" s="1668"/>
      <c r="Q210" s="1659"/>
      <c r="R210" s="1660"/>
      <c r="S210" s="2235"/>
      <c r="T210" s="2235"/>
      <c r="U210" s="2236"/>
      <c r="V210" s="2239" t="s">
        <v>3094</v>
      </c>
      <c r="W210" s="2240"/>
      <c r="X210" s="2240"/>
      <c r="Y210" s="2240"/>
    </row>
    <row r="211" spans="1:25" ht="32.25" customHeight="1" x14ac:dyDescent="0.2">
      <c r="A211" s="1232" t="s">
        <v>538</v>
      </c>
      <c r="B211" s="1659" t="str">
        <f t="shared" si="1"/>
        <v>Other long-term liabilities within group except for connected entities (471A, 47XA)</v>
      </c>
      <c r="C211" s="1660"/>
      <c r="D211" s="1660"/>
      <c r="E211" s="1660"/>
      <c r="F211" s="1661"/>
      <c r="G211" s="1242" t="s">
        <v>770</v>
      </c>
      <c r="H211" s="1284"/>
      <c r="I211" s="1601">
        <f>BS!D124</f>
        <v>0</v>
      </c>
      <c r="J211" s="1603"/>
      <c r="K211" s="1601">
        <f>BS!E124</f>
        <v>0</v>
      </c>
      <c r="L211" s="1604"/>
      <c r="Q211" s="1659"/>
      <c r="R211" s="1660"/>
      <c r="S211" s="1660"/>
      <c r="T211" s="1660"/>
      <c r="U211" s="1661"/>
      <c r="V211" s="2239" t="s">
        <v>3095</v>
      </c>
      <c r="W211" s="2240"/>
      <c r="X211" s="2240"/>
      <c r="Y211" s="2240"/>
    </row>
    <row r="212" spans="1:25" s="1220" customFormat="1" ht="27.75" customHeight="1" x14ac:dyDescent="0.2">
      <c r="A212" s="1232" t="s">
        <v>541</v>
      </c>
      <c r="B212" s="1659" t="str">
        <f t="shared" si="1"/>
        <v>Other long-term liabilities (479A, 47XA)</v>
      </c>
      <c r="C212" s="1660"/>
      <c r="D212" s="1660"/>
      <c r="E212" s="1660"/>
      <c r="F212" s="1661"/>
      <c r="G212" s="1242" t="s">
        <v>772</v>
      </c>
      <c r="H212" s="1284"/>
      <c r="I212" s="1601">
        <f>BS!D125</f>
        <v>0</v>
      </c>
      <c r="J212" s="1603"/>
      <c r="K212" s="1601">
        <f>BS!E125</f>
        <v>0</v>
      </c>
      <c r="L212" s="1604"/>
      <c r="Q212" s="1659"/>
      <c r="R212" s="1660"/>
      <c r="S212" s="1660"/>
      <c r="T212" s="1660"/>
      <c r="U212" s="1661"/>
      <c r="V212" s="2239" t="s">
        <v>2708</v>
      </c>
      <c r="W212" s="2240"/>
      <c r="X212" s="2240"/>
      <c r="Y212" s="2240"/>
    </row>
    <row r="213" spans="1:25" ht="27.75" customHeight="1" x14ac:dyDescent="0.2">
      <c r="A213" s="1232" t="s">
        <v>544</v>
      </c>
      <c r="B213" s="1659" t="str">
        <f t="shared" si="1"/>
        <v>Long-term advance payaments received (475A)</v>
      </c>
      <c r="C213" s="1660"/>
      <c r="D213" s="1660"/>
      <c r="E213" s="1660"/>
      <c r="F213" s="1661"/>
      <c r="G213" s="1242" t="s">
        <v>774</v>
      </c>
      <c r="H213" s="1284"/>
      <c r="I213" s="1601">
        <f>BS!D126</f>
        <v>0</v>
      </c>
      <c r="J213" s="1603"/>
      <c r="K213" s="1601">
        <f>BS!E126</f>
        <v>0</v>
      </c>
      <c r="L213" s="1604"/>
      <c r="Q213" s="1659"/>
      <c r="R213" s="1660"/>
      <c r="S213" s="1660"/>
      <c r="T213" s="1660"/>
      <c r="U213" s="1661"/>
      <c r="V213" s="2239" t="s">
        <v>750</v>
      </c>
      <c r="W213" s="2240"/>
      <c r="X213" s="2240"/>
      <c r="Y213" s="2240"/>
    </row>
    <row r="214" spans="1:25" ht="27.75" customHeight="1" x14ac:dyDescent="0.2">
      <c r="A214" s="1232" t="s">
        <v>547</v>
      </c>
      <c r="B214" s="1659" t="str">
        <f t="shared" si="1"/>
        <v>Long-term bills of exchange payable (478A)</v>
      </c>
      <c r="C214" s="1660"/>
      <c r="D214" s="1660"/>
      <c r="E214" s="1660"/>
      <c r="F214" s="1661"/>
      <c r="G214" s="1242" t="s">
        <v>776</v>
      </c>
      <c r="H214" s="1284"/>
      <c r="I214" s="1601">
        <f>BS!D127</f>
        <v>0</v>
      </c>
      <c r="J214" s="1603"/>
      <c r="K214" s="1601">
        <f>BS!E127</f>
        <v>0</v>
      </c>
      <c r="L214" s="1604"/>
      <c r="Q214" s="1659"/>
      <c r="R214" s="1660"/>
      <c r="S214" s="1660"/>
      <c r="T214" s="1660"/>
      <c r="U214" s="1661"/>
      <c r="V214" s="2239" t="s">
        <v>752</v>
      </c>
      <c r="W214" s="2240"/>
      <c r="X214" s="2240"/>
      <c r="Y214" s="2240"/>
    </row>
    <row r="215" spans="1:25" ht="27.75" customHeight="1" x14ac:dyDescent="0.2">
      <c r="A215" s="1232" t="s">
        <v>568</v>
      </c>
      <c r="B215" s="1659" t="str">
        <f t="shared" si="1"/>
        <v>Bonds and debentures issued (473A/-/255A)</v>
      </c>
      <c r="C215" s="1660"/>
      <c r="D215" s="1660"/>
      <c r="E215" s="1660"/>
      <c r="F215" s="1661"/>
      <c r="G215" s="1242" t="s">
        <v>778</v>
      </c>
      <c r="H215" s="1284"/>
      <c r="I215" s="1601">
        <f>BS!D128</f>
        <v>0</v>
      </c>
      <c r="J215" s="1603"/>
      <c r="K215" s="1601">
        <f>BS!E128</f>
        <v>0</v>
      </c>
      <c r="L215" s="1604"/>
      <c r="Q215" s="1659"/>
      <c r="R215" s="1660"/>
      <c r="S215" s="1660"/>
      <c r="T215" s="1660"/>
      <c r="U215" s="1661"/>
      <c r="V215" s="2239" t="s">
        <v>754</v>
      </c>
      <c r="W215" s="2240"/>
      <c r="X215" s="2240"/>
      <c r="Y215" s="2240"/>
    </row>
    <row r="216" spans="1:25" ht="27.75" customHeight="1" x14ac:dyDescent="0.2">
      <c r="A216" s="1232" t="s">
        <v>571</v>
      </c>
      <c r="B216" s="1659" t="str">
        <f t="shared" si="1"/>
        <v>Social fund payable (472)</v>
      </c>
      <c r="C216" s="1660"/>
      <c r="D216" s="1660"/>
      <c r="E216" s="1660"/>
      <c r="F216" s="1661"/>
      <c r="G216" s="1242" t="s">
        <v>780</v>
      </c>
      <c r="H216" s="1284"/>
      <c r="I216" s="1601">
        <f>BS!D129</f>
        <v>0</v>
      </c>
      <c r="J216" s="1603"/>
      <c r="K216" s="1601">
        <f>BS!E129</f>
        <v>0</v>
      </c>
      <c r="L216" s="1604"/>
      <c r="Q216" s="1659"/>
      <c r="R216" s="1660"/>
      <c r="S216" s="1660"/>
      <c r="T216" s="1660"/>
      <c r="U216" s="1661"/>
      <c r="V216" s="2239" t="s">
        <v>756</v>
      </c>
      <c r="W216" s="2240"/>
      <c r="X216" s="2240"/>
      <c r="Y216" s="2240"/>
    </row>
    <row r="217" spans="1:25" ht="27.75" customHeight="1" x14ac:dyDescent="0.2">
      <c r="A217" s="1232" t="s">
        <v>758</v>
      </c>
      <c r="B217" s="1659" t="str">
        <f t="shared" si="1"/>
        <v>Other non-current liabilities (336A, 372A, 474A, 47XA)</v>
      </c>
      <c r="C217" s="1660"/>
      <c r="D217" s="1660"/>
      <c r="E217" s="1660"/>
      <c r="F217" s="1661"/>
      <c r="G217" s="1242" t="s">
        <v>782</v>
      </c>
      <c r="H217" s="1284"/>
      <c r="I217" s="1601">
        <f>BS!D130</f>
        <v>0</v>
      </c>
      <c r="J217" s="1603"/>
      <c r="K217" s="1601">
        <f>BS!E130</f>
        <v>0</v>
      </c>
      <c r="L217" s="1604"/>
      <c r="Q217" s="1659"/>
      <c r="R217" s="1660"/>
      <c r="S217" s="1660"/>
      <c r="T217" s="1660"/>
      <c r="U217" s="1661"/>
      <c r="V217" s="2239" t="s">
        <v>2709</v>
      </c>
      <c r="W217" s="2240"/>
      <c r="X217" s="2240"/>
      <c r="Y217" s="2240"/>
    </row>
    <row r="218" spans="1:25" ht="27.75" customHeight="1" x14ac:dyDescent="0.2">
      <c r="A218" s="1232" t="s">
        <v>761</v>
      </c>
      <c r="B218" s="1659" t="str">
        <f t="shared" si="1"/>
        <v>Long-term liabilities from derivative operations (373A, 377A)</v>
      </c>
      <c r="C218" s="1660"/>
      <c r="D218" s="1660"/>
      <c r="E218" s="1660"/>
      <c r="F218" s="1661"/>
      <c r="G218" s="1242" t="s">
        <v>784</v>
      </c>
      <c r="H218" s="1284"/>
      <c r="I218" s="1601">
        <f>BS!D131</f>
        <v>0</v>
      </c>
      <c r="J218" s="1603"/>
      <c r="K218" s="1601">
        <f>BS!E131</f>
        <v>0</v>
      </c>
      <c r="L218" s="1604"/>
      <c r="Q218" s="1659"/>
      <c r="R218" s="1660"/>
      <c r="S218" s="1660"/>
      <c r="T218" s="1660"/>
      <c r="U218" s="1661"/>
      <c r="V218" s="2239" t="s">
        <v>2710</v>
      </c>
      <c r="W218" s="2240"/>
      <c r="X218" s="2240"/>
      <c r="Y218" s="2240"/>
    </row>
    <row r="219" spans="1:25" ht="27.75" customHeight="1" thickBot="1" x14ac:dyDescent="0.25">
      <c r="A219" s="1400" t="s">
        <v>2711</v>
      </c>
      <c r="B219" s="1662" t="str">
        <f t="shared" si="1"/>
        <v>Deferred tax liability (481A)</v>
      </c>
      <c r="C219" s="1663"/>
      <c r="D219" s="1663"/>
      <c r="E219" s="1663"/>
      <c r="F219" s="1664"/>
      <c r="G219" s="1398" t="s">
        <v>786</v>
      </c>
      <c r="H219" s="1399"/>
      <c r="I219" s="1616">
        <f>BS!D132</f>
        <v>0</v>
      </c>
      <c r="J219" s="1665"/>
      <c r="K219" s="1616">
        <f>BS!E132</f>
        <v>0</v>
      </c>
      <c r="L219" s="1618"/>
      <c r="Q219" s="1662"/>
      <c r="R219" s="1663"/>
      <c r="S219" s="1663"/>
      <c r="T219" s="1663"/>
      <c r="U219" s="1664"/>
      <c r="V219" s="2239" t="s">
        <v>762</v>
      </c>
      <c r="W219" s="2240"/>
      <c r="X219" s="2240"/>
      <c r="Y219" s="2240"/>
    </row>
    <row r="220" spans="1:25" ht="27.75" customHeight="1" x14ac:dyDescent="0.2">
      <c r="A220" s="1394" t="s">
        <v>1483</v>
      </c>
      <c r="B220" s="1580" t="s">
        <v>1547</v>
      </c>
      <c r="C220" s="1581"/>
      <c r="D220" s="1581"/>
      <c r="E220" s="1581"/>
      <c r="F220" s="1582"/>
      <c r="G220" s="1395" t="s">
        <v>1485</v>
      </c>
      <c r="H220" s="1396"/>
      <c r="I220" s="1580" t="s">
        <v>1548</v>
      </c>
      <c r="J220" s="1582"/>
      <c r="K220" s="1580" t="s">
        <v>1549</v>
      </c>
      <c r="L220" s="1657"/>
      <c r="Q220" s="1580" t="s">
        <v>1547</v>
      </c>
      <c r="R220" s="1581"/>
      <c r="S220" s="1581"/>
      <c r="T220" s="1581"/>
      <c r="U220" s="1582"/>
      <c r="V220" s="2239"/>
      <c r="W220" s="2240"/>
      <c r="X220" s="2240"/>
      <c r="Y220" s="2240"/>
    </row>
    <row r="221" spans="1:25" ht="27.75" customHeight="1" x14ac:dyDescent="0.2">
      <c r="A221" s="1437" t="s">
        <v>613</v>
      </c>
      <c r="B221" s="1654" t="str">
        <f>V221</f>
        <v>Non-current provisions total (l. 119 to 120)</v>
      </c>
      <c r="C221" s="1655"/>
      <c r="D221" s="1655"/>
      <c r="E221" s="1655"/>
      <c r="F221" s="1656"/>
      <c r="G221" s="1241" t="s">
        <v>789</v>
      </c>
      <c r="H221" s="1283"/>
      <c r="I221" s="1569">
        <f>BS!D133</f>
        <v>0</v>
      </c>
      <c r="J221" s="1571"/>
      <c r="K221" s="1569">
        <f>BS!E133</f>
        <v>0</v>
      </c>
      <c r="L221" s="1572"/>
      <c r="Q221" s="1654"/>
      <c r="R221" s="1655"/>
      <c r="S221" s="1655"/>
      <c r="T221" s="1655"/>
      <c r="U221" s="1656"/>
      <c r="V221" s="2239" t="s">
        <v>2712</v>
      </c>
      <c r="W221" s="2240"/>
      <c r="X221" s="2240"/>
      <c r="Y221" s="2240"/>
    </row>
    <row r="222" spans="1:25" ht="27.75" customHeight="1" x14ac:dyDescent="0.2">
      <c r="A222" s="1232" t="s">
        <v>616</v>
      </c>
      <c r="B222" s="1659" t="str">
        <f t="shared" ref="B222:B248" si="2">V222</f>
        <v>Legal provisions long term (451A)</v>
      </c>
      <c r="C222" s="1660"/>
      <c r="D222" s="1660"/>
      <c r="E222" s="1660"/>
      <c r="F222" s="1661"/>
      <c r="G222" s="1242" t="s">
        <v>792</v>
      </c>
      <c r="H222" s="1284"/>
      <c r="I222" s="1601">
        <f>BS!D134</f>
        <v>0</v>
      </c>
      <c r="J222" s="1603"/>
      <c r="K222" s="1601">
        <f>BS!E134</f>
        <v>0</v>
      </c>
      <c r="L222" s="1604"/>
      <c r="Q222" s="1659"/>
      <c r="R222" s="1660"/>
      <c r="S222" s="1660"/>
      <c r="T222" s="1660"/>
      <c r="U222" s="1661"/>
      <c r="V222" s="2239" t="s">
        <v>731</v>
      </c>
      <c r="W222" s="2240"/>
      <c r="X222" s="2240"/>
      <c r="Y222" s="2240"/>
    </row>
    <row r="223" spans="1:25" ht="27.75" customHeight="1" x14ac:dyDescent="0.2">
      <c r="A223" s="1232" t="s">
        <v>532</v>
      </c>
      <c r="B223" s="1659" t="str">
        <f t="shared" si="2"/>
        <v>Other long-term provisions (459A, 45XA)</v>
      </c>
      <c r="C223" s="1660"/>
      <c r="D223" s="1660"/>
      <c r="E223" s="1660"/>
      <c r="F223" s="1661"/>
      <c r="G223" s="1242" t="s">
        <v>794</v>
      </c>
      <c r="H223" s="1284"/>
      <c r="I223" s="1601">
        <f>BS!D135</f>
        <v>0</v>
      </c>
      <c r="J223" s="1603"/>
      <c r="K223" s="1601">
        <f>BS!E135</f>
        <v>0</v>
      </c>
      <c r="L223" s="1604"/>
      <c r="Q223" s="1659"/>
      <c r="R223" s="1660"/>
      <c r="S223" s="1660"/>
      <c r="T223" s="1660"/>
      <c r="U223" s="1661"/>
      <c r="V223" s="2239" t="s">
        <v>735</v>
      </c>
      <c r="W223" s="2240"/>
      <c r="X223" s="2240"/>
      <c r="Y223" s="2240"/>
    </row>
    <row r="224" spans="1:25" ht="27.75" customHeight="1" x14ac:dyDescent="0.2">
      <c r="A224" s="1437" t="s">
        <v>631</v>
      </c>
      <c r="B224" s="1654" t="str">
        <f t="shared" si="2"/>
        <v>Long-term bank loans (461A, 46XA)</v>
      </c>
      <c r="C224" s="1655"/>
      <c r="D224" s="1655"/>
      <c r="E224" s="1655"/>
      <c r="F224" s="1656"/>
      <c r="G224" s="1241" t="s">
        <v>796</v>
      </c>
      <c r="H224" s="1283"/>
      <c r="I224" s="1569">
        <f>BS!D136</f>
        <v>0</v>
      </c>
      <c r="J224" s="1571"/>
      <c r="K224" s="1569">
        <f>BS!E136</f>
        <v>0</v>
      </c>
      <c r="L224" s="1572"/>
      <c r="Q224" s="1654"/>
      <c r="R224" s="1655"/>
      <c r="S224" s="1655"/>
      <c r="T224" s="1655"/>
      <c r="U224" s="1656"/>
      <c r="V224" s="2239" t="s">
        <v>791</v>
      </c>
      <c r="W224" s="2240"/>
      <c r="X224" s="2240"/>
      <c r="Y224" s="2240"/>
    </row>
    <row r="225" spans="1:25" ht="27.75" customHeight="1" x14ac:dyDescent="0.2">
      <c r="A225" s="1437" t="s">
        <v>649</v>
      </c>
      <c r="B225" s="1654" t="str">
        <f t="shared" si="2"/>
        <v>Current liabilities  total (l. 123 + l. 127 to l. 135)</v>
      </c>
      <c r="C225" s="1655"/>
      <c r="D225" s="1655"/>
      <c r="E225" s="1655"/>
      <c r="F225" s="1656"/>
      <c r="G225" s="1241" t="s">
        <v>798</v>
      </c>
      <c r="H225" s="1283"/>
      <c r="I225" s="1569">
        <f>BS!D137</f>
        <v>1483311</v>
      </c>
      <c r="J225" s="1571"/>
      <c r="K225" s="1569">
        <f>BS!E137</f>
        <v>1685229</v>
      </c>
      <c r="L225" s="1572"/>
      <c r="Q225" s="1654"/>
      <c r="R225" s="1655"/>
      <c r="S225" s="1655"/>
      <c r="T225" s="1655"/>
      <c r="U225" s="1656"/>
      <c r="V225" s="2239" t="s">
        <v>2713</v>
      </c>
      <c r="W225" s="2240"/>
      <c r="X225" s="2240"/>
      <c r="Y225" s="2240"/>
    </row>
    <row r="226" spans="1:25" s="1220" customFormat="1" ht="27.75" customHeight="1" x14ac:dyDescent="0.2">
      <c r="A226" s="1437" t="s">
        <v>652</v>
      </c>
      <c r="B226" s="1654" t="str">
        <f t="shared" si="2"/>
        <v>Current trade payables (l. 124 to l. 126)</v>
      </c>
      <c r="C226" s="1655"/>
      <c r="D226" s="1655"/>
      <c r="E226" s="1655"/>
      <c r="F226" s="1656"/>
      <c r="G226" s="1241" t="s">
        <v>800</v>
      </c>
      <c r="H226" s="1284"/>
      <c r="I226" s="1601">
        <f>BS!D138</f>
        <v>20555</v>
      </c>
      <c r="J226" s="1603"/>
      <c r="K226" s="1601">
        <f>BS!E138</f>
        <v>171320</v>
      </c>
      <c r="L226" s="1604"/>
      <c r="Q226" s="1654"/>
      <c r="R226" s="1655"/>
      <c r="S226" s="1655"/>
      <c r="T226" s="1655"/>
      <c r="U226" s="1656"/>
      <c r="V226" s="2239" t="s">
        <v>2714</v>
      </c>
      <c r="W226" s="2240"/>
      <c r="X226" s="2240"/>
      <c r="Y226" s="2240"/>
    </row>
    <row r="227" spans="1:25" ht="31.5" customHeight="1" x14ac:dyDescent="0.2">
      <c r="A227" s="1232" t="s">
        <v>2668</v>
      </c>
      <c r="B227" s="1659" t="str">
        <f t="shared" si="2"/>
        <v>Trade payables to connected entities (321A, 322A, 324A, 325A, 326A, 32XA, 475A, 476A, 478A, 47XA)</v>
      </c>
      <c r="C227" s="1660"/>
      <c r="D227" s="1660"/>
      <c r="E227" s="1660"/>
      <c r="F227" s="1661"/>
      <c r="G227" s="1242" t="s">
        <v>802</v>
      </c>
      <c r="H227" s="1284"/>
      <c r="I227" s="1601">
        <f>BS!D139</f>
        <v>0</v>
      </c>
      <c r="J227" s="1603"/>
      <c r="K227" s="1601">
        <f>BS!E139</f>
        <v>0</v>
      </c>
      <c r="L227" s="1604"/>
      <c r="Q227" s="1659"/>
      <c r="R227" s="1660"/>
      <c r="S227" s="1660"/>
      <c r="T227" s="1660"/>
      <c r="U227" s="1661"/>
      <c r="V227" s="2239" t="s">
        <v>3096</v>
      </c>
      <c r="W227" s="2240"/>
      <c r="X227" s="2240"/>
      <c r="Y227" s="2240"/>
    </row>
    <row r="228" spans="1:25" ht="30.75" customHeight="1" x14ac:dyDescent="0.2">
      <c r="A228" s="1232" t="s">
        <v>2669</v>
      </c>
      <c r="B228" s="1659" t="str">
        <f t="shared" si="2"/>
        <v>Trade payables to group except for connected entities (321A, 322A, 324A, 325A, 326A, 32XA, 475A, 476A, 478A, 47XA)</v>
      </c>
      <c r="C228" s="1660"/>
      <c r="D228" s="1660"/>
      <c r="E228" s="1660"/>
      <c r="F228" s="1661"/>
      <c r="G228" s="1242" t="s">
        <v>804</v>
      </c>
      <c r="H228" s="1284"/>
      <c r="I228" s="1601">
        <f>BS!D140</f>
        <v>0</v>
      </c>
      <c r="J228" s="1603"/>
      <c r="K228" s="1601">
        <f>BS!E140</f>
        <v>0</v>
      </c>
      <c r="L228" s="1604"/>
      <c r="Q228" s="1659"/>
      <c r="R228" s="1660"/>
      <c r="S228" s="1660"/>
      <c r="T228" s="1660"/>
      <c r="U228" s="1661"/>
      <c r="V228" s="2239" t="s">
        <v>3097</v>
      </c>
      <c r="W228" s="2240"/>
      <c r="X228" s="2240"/>
      <c r="Y228" s="2240"/>
    </row>
    <row r="229" spans="1:25" ht="31.5" customHeight="1" x14ac:dyDescent="0.2">
      <c r="A229" s="1232" t="s">
        <v>2670</v>
      </c>
      <c r="B229" s="1659" t="str">
        <f t="shared" si="2"/>
        <v>Other trade payables (321A, 322A, 324A, 325A, 326A, 32XA, 475A, 476A, 478A, 47XA)</v>
      </c>
      <c r="C229" s="1660"/>
      <c r="D229" s="1660"/>
      <c r="E229" s="1660"/>
      <c r="F229" s="1661"/>
      <c r="G229" s="1242" t="s">
        <v>2716</v>
      </c>
      <c r="H229" s="1284"/>
      <c r="I229" s="1601">
        <f>BS!D141</f>
        <v>20555</v>
      </c>
      <c r="J229" s="1603"/>
      <c r="K229" s="1601">
        <f>BS!E141</f>
        <v>171320</v>
      </c>
      <c r="L229" s="1604"/>
      <c r="Q229" s="1659"/>
      <c r="R229" s="1660"/>
      <c r="S229" s="1660"/>
      <c r="T229" s="1660"/>
      <c r="U229" s="1661"/>
      <c r="V229" s="2239" t="s">
        <v>2715</v>
      </c>
      <c r="W229" s="2240"/>
      <c r="X229" s="2240"/>
      <c r="Y229" s="2240"/>
    </row>
    <row r="230" spans="1:25" ht="27.75" customHeight="1" x14ac:dyDescent="0.2">
      <c r="A230" s="1232" t="s">
        <v>532</v>
      </c>
      <c r="B230" s="1659" t="str">
        <f t="shared" si="2"/>
        <v>Net value of construction contracts (316A)</v>
      </c>
      <c r="C230" s="1660"/>
      <c r="D230" s="1660"/>
      <c r="E230" s="1660"/>
      <c r="F230" s="1661"/>
      <c r="G230" s="1242" t="s">
        <v>2717</v>
      </c>
      <c r="H230" s="1284"/>
      <c r="I230" s="1601">
        <f>BS!D142</f>
        <v>0</v>
      </c>
      <c r="J230" s="1603"/>
      <c r="K230" s="1601">
        <f>BS!E142</f>
        <v>0</v>
      </c>
      <c r="L230" s="1604"/>
      <c r="Q230" s="1659"/>
      <c r="R230" s="1660"/>
      <c r="S230" s="1660"/>
      <c r="T230" s="1660"/>
      <c r="U230" s="1661"/>
      <c r="V230" s="2239" t="s">
        <v>619</v>
      </c>
      <c r="W230" s="2240"/>
      <c r="X230" s="2240"/>
      <c r="Y230" s="2240"/>
    </row>
    <row r="231" spans="1:25" ht="27.75" customHeight="1" x14ac:dyDescent="0.2">
      <c r="A231" s="1232" t="s">
        <v>535</v>
      </c>
      <c r="B231" s="1659" t="str">
        <f t="shared" si="2"/>
        <v>Payables to connected entities (361A, 36XA, 471A, 47XA)</v>
      </c>
      <c r="C231" s="1660"/>
      <c r="D231" s="1660"/>
      <c r="E231" s="1660"/>
      <c r="F231" s="1661"/>
      <c r="G231" s="1242" t="s">
        <v>2718</v>
      </c>
      <c r="H231" s="1284"/>
      <c r="I231" s="1601">
        <f>BS!D143</f>
        <v>0</v>
      </c>
      <c r="J231" s="1603"/>
      <c r="K231" s="1601">
        <f>BS!E143</f>
        <v>0</v>
      </c>
      <c r="L231" s="1604"/>
      <c r="Q231" s="1659"/>
      <c r="R231" s="1660"/>
      <c r="S231" s="1660"/>
      <c r="T231" s="1660"/>
      <c r="U231" s="1661"/>
      <c r="V231" s="2239" t="s">
        <v>3098</v>
      </c>
      <c r="W231" s="2240"/>
      <c r="X231" s="2240"/>
      <c r="Y231" s="2240"/>
    </row>
    <row r="232" spans="1:25" ht="30.75" customHeight="1" x14ac:dyDescent="0.2">
      <c r="A232" s="1232" t="s">
        <v>538</v>
      </c>
      <c r="B232" s="1659" t="str">
        <f t="shared" si="2"/>
        <v>Other liabilities within group except for connected entities (361A, 36XA, 471A, 47XA)</v>
      </c>
      <c r="C232" s="1660"/>
      <c r="D232" s="1660"/>
      <c r="E232" s="1660"/>
      <c r="F232" s="1661"/>
      <c r="G232" s="1242" t="s">
        <v>2719</v>
      </c>
      <c r="H232" s="1284"/>
      <c r="I232" s="1601">
        <f>BS!D144</f>
        <v>1026742</v>
      </c>
      <c r="J232" s="1603"/>
      <c r="K232" s="1601">
        <f>BS!E144</f>
        <v>1073489</v>
      </c>
      <c r="L232" s="1604"/>
      <c r="Q232" s="1659"/>
      <c r="R232" s="1660"/>
      <c r="S232" s="1660"/>
      <c r="T232" s="1660"/>
      <c r="U232" s="1661"/>
      <c r="V232" s="2239" t="s">
        <v>3099</v>
      </c>
      <c r="W232" s="2240"/>
      <c r="X232" s="2240"/>
      <c r="Y232" s="2240"/>
    </row>
    <row r="233" spans="1:25" ht="27.75" customHeight="1" x14ac:dyDescent="0.2">
      <c r="A233" s="1232" t="s">
        <v>541</v>
      </c>
      <c r="B233" s="1659" t="str">
        <f t="shared" si="2"/>
        <v>Payables to partners and consortium members (364, 365, 366, 367, 368, 398A, 478A, 479A)</v>
      </c>
      <c r="C233" s="1660"/>
      <c r="D233" s="1660"/>
      <c r="E233" s="1660"/>
      <c r="F233" s="1661"/>
      <c r="G233" s="1242" t="s">
        <v>2720</v>
      </c>
      <c r="H233" s="1284"/>
      <c r="I233" s="1601">
        <f>BS!D145</f>
        <v>403675</v>
      </c>
      <c r="J233" s="1603"/>
      <c r="K233" s="1601">
        <f>BS!E145</f>
        <v>403675</v>
      </c>
      <c r="L233" s="1604"/>
      <c r="Q233" s="1659"/>
      <c r="R233" s="1660"/>
      <c r="S233" s="1660"/>
      <c r="T233" s="1660"/>
      <c r="U233" s="1661"/>
      <c r="V233" s="2239" t="s">
        <v>775</v>
      </c>
      <c r="W233" s="2240"/>
      <c r="X233" s="2240"/>
      <c r="Y233" s="2240"/>
    </row>
    <row r="234" spans="1:25" ht="27.75" customHeight="1" x14ac:dyDescent="0.2">
      <c r="A234" s="1232" t="s">
        <v>544</v>
      </c>
      <c r="B234" s="1659" t="str">
        <f t="shared" si="2"/>
        <v>Payables to employees (331, 333, 33X, 479A)</v>
      </c>
      <c r="C234" s="1660"/>
      <c r="D234" s="1660"/>
      <c r="E234" s="1660"/>
      <c r="F234" s="1661"/>
      <c r="G234" s="1242" t="s">
        <v>2721</v>
      </c>
      <c r="H234" s="1284"/>
      <c r="I234" s="1601">
        <f>BS!D146</f>
        <v>5905</v>
      </c>
      <c r="J234" s="1603"/>
      <c r="K234" s="1601">
        <f>BS!E146</f>
        <v>6356</v>
      </c>
      <c r="L234" s="1604"/>
      <c r="Q234" s="1659"/>
      <c r="R234" s="1660"/>
      <c r="S234" s="1660"/>
      <c r="T234" s="1660"/>
      <c r="U234" s="1661"/>
      <c r="V234" s="2239" t="s">
        <v>777</v>
      </c>
      <c r="W234" s="2240"/>
      <c r="X234" s="2240"/>
      <c r="Y234" s="2240"/>
    </row>
    <row r="235" spans="1:25" ht="27.75" customHeight="1" x14ac:dyDescent="0.2">
      <c r="A235" s="1232" t="s">
        <v>547</v>
      </c>
      <c r="B235" s="1659" t="str">
        <f t="shared" si="2"/>
        <v>Social security payables (336A)</v>
      </c>
      <c r="C235" s="1660"/>
      <c r="D235" s="1660"/>
      <c r="E235" s="1660"/>
      <c r="F235" s="1661"/>
      <c r="G235" s="1242" t="s">
        <v>2723</v>
      </c>
      <c r="H235" s="1284"/>
      <c r="I235" s="1601">
        <f>BS!D147</f>
        <v>4043</v>
      </c>
      <c r="J235" s="1603"/>
      <c r="K235" s="1601">
        <f>BS!E147</f>
        <v>4301</v>
      </c>
      <c r="L235" s="1604"/>
      <c r="Q235" s="1659"/>
      <c r="R235" s="1660"/>
      <c r="S235" s="1660"/>
      <c r="T235" s="1660"/>
      <c r="U235" s="1661"/>
      <c r="V235" s="2239" t="s">
        <v>2722</v>
      </c>
      <c r="W235" s="2240"/>
      <c r="X235" s="2240"/>
      <c r="Y235" s="2240"/>
    </row>
    <row r="236" spans="1:25" s="1220" customFormat="1" ht="27.75" customHeight="1" x14ac:dyDescent="0.2">
      <c r="A236" s="1232" t="s">
        <v>568</v>
      </c>
      <c r="B236" s="1659" t="str">
        <f t="shared" si="2"/>
        <v>Tax liabilities and subsidies (341, 342, 343, 345, 346, 347, 34X)</v>
      </c>
      <c r="C236" s="1660"/>
      <c r="D236" s="1660"/>
      <c r="E236" s="1660"/>
      <c r="F236" s="1661"/>
      <c r="G236" s="1242" t="s">
        <v>2724</v>
      </c>
      <c r="H236" s="1284"/>
      <c r="I236" s="1601">
        <f>BS!D148</f>
        <v>22229</v>
      </c>
      <c r="J236" s="1603"/>
      <c r="K236" s="1601">
        <f>BS!E148</f>
        <v>25990</v>
      </c>
      <c r="L236" s="1604"/>
      <c r="Q236" s="1659"/>
      <c r="R236" s="1660"/>
      <c r="S236" s="1660"/>
      <c r="T236" s="1660"/>
      <c r="U236" s="1661"/>
      <c r="V236" s="2239" t="s">
        <v>781</v>
      </c>
      <c r="W236" s="2240"/>
      <c r="X236" s="2240"/>
      <c r="Y236" s="2240"/>
    </row>
    <row r="237" spans="1:25" ht="27.75" customHeight="1" x14ac:dyDescent="0.2">
      <c r="A237" s="1232" t="s">
        <v>571</v>
      </c>
      <c r="B237" s="1659" t="str">
        <f t="shared" si="2"/>
        <v>Payables from derivative operations (373A, 377A)</v>
      </c>
      <c r="C237" s="1660"/>
      <c r="D237" s="1660"/>
      <c r="E237" s="1660"/>
      <c r="F237" s="1661"/>
      <c r="G237" s="1242" t="s">
        <v>2726</v>
      </c>
      <c r="H237" s="1284"/>
      <c r="I237" s="1601">
        <f>BS!D149</f>
        <v>0</v>
      </c>
      <c r="J237" s="1603"/>
      <c r="K237" s="1601">
        <f>BS!E149</f>
        <v>0</v>
      </c>
      <c r="L237" s="1604"/>
      <c r="Q237" s="1659"/>
      <c r="R237" s="1660"/>
      <c r="S237" s="1660"/>
      <c r="T237" s="1660"/>
      <c r="U237" s="1661"/>
      <c r="V237" s="2239" t="s">
        <v>2725</v>
      </c>
      <c r="W237" s="2240"/>
      <c r="X237" s="2240"/>
      <c r="Y237" s="2240"/>
    </row>
    <row r="238" spans="1:25" ht="27.75" customHeight="1" x14ac:dyDescent="0.2">
      <c r="A238" s="1232" t="s">
        <v>758</v>
      </c>
      <c r="B238" s="1659" t="str">
        <f t="shared" si="2"/>
        <v>Other short-term liabilities (372A, 379A, 474A, 475A, 479A, 47XA)</v>
      </c>
      <c r="C238" s="1660"/>
      <c r="D238" s="1660"/>
      <c r="E238" s="1660"/>
      <c r="F238" s="1661"/>
      <c r="G238" s="1242" t="s">
        <v>2728</v>
      </c>
      <c r="H238" s="1284"/>
      <c r="I238" s="1601">
        <f>BS!D150</f>
        <v>162</v>
      </c>
      <c r="J238" s="1603"/>
      <c r="K238" s="1601">
        <f>BS!E150</f>
        <v>98</v>
      </c>
      <c r="L238" s="1604"/>
      <c r="Q238" s="1659"/>
      <c r="R238" s="1660"/>
      <c r="S238" s="1660"/>
      <c r="T238" s="1660"/>
      <c r="U238" s="1661"/>
      <c r="V238" s="2239" t="s">
        <v>2727</v>
      </c>
      <c r="W238" s="2240"/>
      <c r="X238" s="2240"/>
      <c r="Y238" s="2240"/>
    </row>
    <row r="239" spans="1:25" ht="27.75" customHeight="1" x14ac:dyDescent="0.2">
      <c r="A239" s="1437" t="s">
        <v>787</v>
      </c>
      <c r="B239" s="1654" t="str">
        <f t="shared" si="2"/>
        <v>Current provisions total (l. 137 + l. 138)</v>
      </c>
      <c r="C239" s="1655"/>
      <c r="D239" s="1655"/>
      <c r="E239" s="1655"/>
      <c r="F239" s="1656"/>
      <c r="G239" s="1241" t="s">
        <v>2730</v>
      </c>
      <c r="H239" s="1283"/>
      <c r="I239" s="1569">
        <f>BS!D151</f>
        <v>3000</v>
      </c>
      <c r="J239" s="1571"/>
      <c r="K239" s="1569">
        <f>BS!E151</f>
        <v>3000</v>
      </c>
      <c r="L239" s="1572"/>
      <c r="Q239" s="1654"/>
      <c r="R239" s="1655"/>
      <c r="S239" s="1655"/>
      <c r="T239" s="1655"/>
      <c r="U239" s="1656"/>
      <c r="V239" s="2239" t="s">
        <v>2729</v>
      </c>
      <c r="W239" s="2240"/>
      <c r="X239" s="2240"/>
      <c r="Y239" s="2240"/>
    </row>
    <row r="240" spans="1:25" s="1220" customFormat="1" ht="27.75" customHeight="1" x14ac:dyDescent="0.2">
      <c r="A240" s="1232" t="s">
        <v>790</v>
      </c>
      <c r="B240" s="1659" t="str">
        <f t="shared" si="2"/>
        <v>Legal provisions short term (323A, 451A)</v>
      </c>
      <c r="C240" s="1660"/>
      <c r="D240" s="1660"/>
      <c r="E240" s="1660"/>
      <c r="F240" s="1661"/>
      <c r="G240" s="1242" t="s">
        <v>2731</v>
      </c>
      <c r="H240" s="1284"/>
      <c r="I240" s="1601">
        <f>BS!D152</f>
        <v>3000</v>
      </c>
      <c r="J240" s="1603"/>
      <c r="K240" s="1601">
        <f>BS!E152</f>
        <v>3000</v>
      </c>
      <c r="L240" s="1604"/>
      <c r="Q240" s="1659"/>
      <c r="R240" s="1660"/>
      <c r="S240" s="1660"/>
      <c r="T240" s="1660"/>
      <c r="U240" s="1661"/>
      <c r="V240" s="2239" t="s">
        <v>733</v>
      </c>
      <c r="W240" s="2240"/>
      <c r="X240" s="2240"/>
      <c r="Y240" s="2240"/>
    </row>
    <row r="241" spans="1:25" s="1220" customFormat="1" ht="27.75" customHeight="1" x14ac:dyDescent="0.2">
      <c r="A241" s="1232" t="s">
        <v>532</v>
      </c>
      <c r="B241" s="1659" t="str">
        <f t="shared" si="2"/>
        <v>Other short term provisions (323, 32X, 451A, 459A, 45XA)</v>
      </c>
      <c r="C241" s="1660"/>
      <c r="D241" s="1660"/>
      <c r="E241" s="1660"/>
      <c r="F241" s="1661"/>
      <c r="G241" s="1242" t="s">
        <v>2732</v>
      </c>
      <c r="H241" s="1284"/>
      <c r="I241" s="1601">
        <f>BS!D153</f>
        <v>0</v>
      </c>
      <c r="J241" s="1603"/>
      <c r="K241" s="1601">
        <f>BS!E153</f>
        <v>0</v>
      </c>
      <c r="L241" s="1604"/>
      <c r="Q241" s="1659"/>
      <c r="R241" s="1660"/>
      <c r="S241" s="1660"/>
      <c r="T241" s="1660"/>
      <c r="U241" s="1661"/>
      <c r="V241" s="2239" t="s">
        <v>737</v>
      </c>
      <c r="W241" s="2240"/>
      <c r="X241" s="2240"/>
      <c r="Y241" s="2240"/>
    </row>
    <row r="242" spans="1:25" s="1220" customFormat="1" ht="27.75" customHeight="1" x14ac:dyDescent="0.2">
      <c r="A242" s="1434" t="s">
        <v>2733</v>
      </c>
      <c r="B242" s="1654" t="str">
        <f t="shared" si="2"/>
        <v>Current bank loans (221A, 231, 232, 23X, 461A, 46XA)</v>
      </c>
      <c r="C242" s="1655"/>
      <c r="D242" s="1655"/>
      <c r="E242" s="1655"/>
      <c r="F242" s="1656"/>
      <c r="G242" s="1296" t="s">
        <v>2734</v>
      </c>
      <c r="H242" s="1297"/>
      <c r="I242" s="1669">
        <f>BS!D154</f>
        <v>0</v>
      </c>
      <c r="J242" s="1670"/>
      <c r="K242" s="1669">
        <f>BS!E154</f>
        <v>0</v>
      </c>
      <c r="L242" s="1672"/>
      <c r="Q242" s="1654"/>
      <c r="R242" s="1655"/>
      <c r="S242" s="2237"/>
      <c r="T242" s="2237"/>
      <c r="U242" s="2238"/>
      <c r="V242" s="2239" t="s">
        <v>793</v>
      </c>
      <c r="W242" s="2240"/>
      <c r="X242" s="2240"/>
      <c r="Y242" s="2240"/>
    </row>
    <row r="243" spans="1:25" s="1220" customFormat="1" ht="27.75" customHeight="1" x14ac:dyDescent="0.2">
      <c r="A243" s="1411" t="s">
        <v>2735</v>
      </c>
      <c r="B243" s="1654" t="str">
        <f t="shared" si="2"/>
        <v>Short term financial borrowings (241, 249, 24x, 473A, /-/255A)</v>
      </c>
      <c r="C243" s="1655"/>
      <c r="D243" s="1655"/>
      <c r="E243" s="1655"/>
      <c r="F243" s="1656"/>
      <c r="G243" s="1241" t="s">
        <v>2736</v>
      </c>
      <c r="H243" s="1283"/>
      <c r="I243" s="1569">
        <f>BS!D155</f>
        <v>235648</v>
      </c>
      <c r="J243" s="1571"/>
      <c r="K243" s="1569">
        <f>BS!E155</f>
        <v>0</v>
      </c>
      <c r="L243" s="1572"/>
      <c r="Q243" s="1654"/>
      <c r="R243" s="1655"/>
      <c r="S243" s="1655"/>
      <c r="T243" s="1655"/>
      <c r="U243" s="1656"/>
      <c r="V243" s="2239" t="s">
        <v>785</v>
      </c>
      <c r="W243" s="2240"/>
      <c r="X243" s="2240"/>
      <c r="Y243" s="2240"/>
    </row>
    <row r="244" spans="1:25" s="1220" customFormat="1" ht="27.75" customHeight="1" x14ac:dyDescent="0.2">
      <c r="A244" s="1411" t="s">
        <v>663</v>
      </c>
      <c r="B244" s="1654" t="str">
        <f t="shared" si="2"/>
        <v>Accruals and deferred income - total (l. 142 to 145)</v>
      </c>
      <c r="C244" s="1655"/>
      <c r="D244" s="1655"/>
      <c r="E244" s="1655"/>
      <c r="F244" s="1656"/>
      <c r="G244" s="1241" t="s">
        <v>2738</v>
      </c>
      <c r="H244" s="1283"/>
      <c r="I244" s="1569">
        <f>BS!D156</f>
        <v>4693</v>
      </c>
      <c r="J244" s="1571"/>
      <c r="K244" s="1569">
        <f>BS!E156</f>
        <v>6290</v>
      </c>
      <c r="L244" s="1572"/>
      <c r="Q244" s="1654"/>
      <c r="R244" s="1655"/>
      <c r="S244" s="1655"/>
      <c r="T244" s="1655"/>
      <c r="U244" s="1656"/>
      <c r="V244" s="2239" t="s">
        <v>2737</v>
      </c>
      <c r="W244" s="2240"/>
      <c r="X244" s="2240"/>
      <c r="Y244" s="2240"/>
    </row>
    <row r="245" spans="1:25" s="1220" customFormat="1" ht="27.75" customHeight="1" x14ac:dyDescent="0.2">
      <c r="A245" s="1420" t="s">
        <v>666</v>
      </c>
      <c r="B245" s="1659" t="str">
        <f t="shared" si="2"/>
        <v>Accruals long term (383A)</v>
      </c>
      <c r="C245" s="1660"/>
      <c r="D245" s="1660"/>
      <c r="E245" s="1660"/>
      <c r="F245" s="1661"/>
      <c r="G245" s="1242" t="s">
        <v>2739</v>
      </c>
      <c r="H245" s="1284"/>
      <c r="I245" s="1601">
        <f>BS!D157</f>
        <v>0</v>
      </c>
      <c r="J245" s="1603"/>
      <c r="K245" s="1601">
        <f>BS!E157</f>
        <v>0</v>
      </c>
      <c r="L245" s="1604"/>
      <c r="Q245" s="1659"/>
      <c r="R245" s="1660"/>
      <c r="S245" s="1660"/>
      <c r="T245" s="1660"/>
      <c r="U245" s="1661"/>
      <c r="V245" s="2239" t="s">
        <v>797</v>
      </c>
      <c r="W245" s="2240"/>
      <c r="X245" s="2240"/>
      <c r="Y245" s="2240"/>
    </row>
    <row r="246" spans="1:25" s="1220" customFormat="1" ht="27.75" customHeight="1" x14ac:dyDescent="0.2">
      <c r="A246" s="1420" t="s">
        <v>532</v>
      </c>
      <c r="B246" s="1659" t="str">
        <f t="shared" si="2"/>
        <v>Accruals short term (383A)</v>
      </c>
      <c r="C246" s="1660"/>
      <c r="D246" s="1660"/>
      <c r="E246" s="1660"/>
      <c r="F246" s="1661"/>
      <c r="G246" s="1242" t="s">
        <v>2740</v>
      </c>
      <c r="H246" s="1284"/>
      <c r="I246" s="1601">
        <f>BS!D158</f>
        <v>4693</v>
      </c>
      <c r="J246" s="1603"/>
      <c r="K246" s="1601">
        <f>BS!E158</f>
        <v>6290</v>
      </c>
      <c r="L246" s="1604"/>
      <c r="Q246" s="1659"/>
      <c r="R246" s="1660"/>
      <c r="S246" s="1660"/>
      <c r="T246" s="1660"/>
      <c r="U246" s="1661"/>
      <c r="V246" s="2239" t="s">
        <v>799</v>
      </c>
      <c r="W246" s="2240"/>
      <c r="X246" s="2240"/>
      <c r="Y246" s="2240"/>
    </row>
    <row r="247" spans="1:25" s="1220" customFormat="1" ht="27.75" customHeight="1" x14ac:dyDescent="0.2">
      <c r="A247" s="1420" t="s">
        <v>535</v>
      </c>
      <c r="B247" s="1659" t="str">
        <f t="shared" si="2"/>
        <v>Deferred income long term (384A)</v>
      </c>
      <c r="C247" s="1660"/>
      <c r="D247" s="1660"/>
      <c r="E247" s="1660"/>
      <c r="F247" s="1661"/>
      <c r="G247" s="1242" t="s">
        <v>2741</v>
      </c>
      <c r="H247" s="1284"/>
      <c r="I247" s="1601">
        <f>BS!D159</f>
        <v>0</v>
      </c>
      <c r="J247" s="1603"/>
      <c r="K247" s="1601">
        <f>BS!E159</f>
        <v>0</v>
      </c>
      <c r="L247" s="1604"/>
      <c r="Q247" s="1659"/>
      <c r="R247" s="1660"/>
      <c r="S247" s="1660"/>
      <c r="T247" s="1660"/>
      <c r="U247" s="1661"/>
      <c r="V247" s="2239" t="s">
        <v>801</v>
      </c>
      <c r="W247" s="2240"/>
      <c r="X247" s="2240"/>
      <c r="Y247" s="2240"/>
    </row>
    <row r="248" spans="1:25" ht="27.75" customHeight="1" thickBot="1" x14ac:dyDescent="0.25">
      <c r="A248" s="1429" t="s">
        <v>538</v>
      </c>
      <c r="B248" s="1662" t="str">
        <f t="shared" si="2"/>
        <v>Deferred income short term (384A)</v>
      </c>
      <c r="C248" s="1663"/>
      <c r="D248" s="1663"/>
      <c r="E248" s="1663"/>
      <c r="F248" s="1664"/>
      <c r="G248" s="1398" t="s">
        <v>2742</v>
      </c>
      <c r="H248" s="1399"/>
      <c r="I248" s="1616">
        <f>BS!D160</f>
        <v>0</v>
      </c>
      <c r="J248" s="1665"/>
      <c r="K248" s="1616">
        <f>BS!E160</f>
        <v>0</v>
      </c>
      <c r="L248" s="1618"/>
      <c r="Q248" s="1662"/>
      <c r="R248" s="1663"/>
      <c r="S248" s="1663"/>
      <c r="T248" s="1663"/>
      <c r="U248" s="1664"/>
      <c r="V248" s="2239" t="s">
        <v>803</v>
      </c>
      <c r="W248" s="2240"/>
      <c r="X248" s="2240"/>
      <c r="Y248" s="2240"/>
    </row>
    <row r="249" spans="1:25" ht="27.75" customHeight="1" x14ac:dyDescent="0.2">
      <c r="A249" s="1223"/>
      <c r="B249" s="1224"/>
      <c r="C249" s="1224"/>
      <c r="D249" s="1234"/>
      <c r="E249" s="1234"/>
      <c r="F249" s="1234"/>
      <c r="G249" s="1225"/>
      <c r="H249" s="1225"/>
      <c r="I249" s="1226"/>
      <c r="J249" s="1226"/>
      <c r="K249" s="1226"/>
      <c r="L249" s="1226"/>
      <c r="O249" s="1224"/>
      <c r="V249" s="2239"/>
      <c r="W249" s="2240"/>
      <c r="X249" s="2240"/>
      <c r="Y249" s="2240"/>
    </row>
    <row r="250" spans="1:25" ht="24.75" customHeight="1" x14ac:dyDescent="0.2">
      <c r="V250" s="2239"/>
      <c r="W250" s="2240"/>
      <c r="X250" s="2240"/>
      <c r="Y250" s="2240"/>
    </row>
    <row r="251" spans="1:25" ht="24.75" customHeight="1" x14ac:dyDescent="0.2">
      <c r="V251" s="2239"/>
      <c r="W251" s="2240"/>
      <c r="X251" s="2240"/>
      <c r="Y251" s="2240"/>
    </row>
    <row r="252" spans="1:25" ht="24.75" customHeight="1" x14ac:dyDescent="0.2">
      <c r="V252" s="2239"/>
      <c r="W252" s="2240"/>
      <c r="X252" s="2240"/>
      <c r="Y252" s="2240"/>
    </row>
  </sheetData>
  <mergeCells count="1054">
    <mergeCell ref="V252:Y252"/>
    <mergeCell ref="V243:Y243"/>
    <mergeCell ref="V244:Y244"/>
    <mergeCell ref="V245:Y245"/>
    <mergeCell ref="V246:Y246"/>
    <mergeCell ref="V247:Y247"/>
    <mergeCell ref="V248:Y248"/>
    <mergeCell ref="V249:Y249"/>
    <mergeCell ref="V250:Y250"/>
    <mergeCell ref="V251:Y251"/>
    <mergeCell ref="V234:Y234"/>
    <mergeCell ref="V235:Y235"/>
    <mergeCell ref="V236:Y236"/>
    <mergeCell ref="V237:Y237"/>
    <mergeCell ref="V238:Y238"/>
    <mergeCell ref="V239:Y239"/>
    <mergeCell ref="V240:Y240"/>
    <mergeCell ref="V241:Y241"/>
    <mergeCell ref="V242:Y242"/>
    <mergeCell ref="V225:Y225"/>
    <mergeCell ref="V226:Y226"/>
    <mergeCell ref="V227:Y227"/>
    <mergeCell ref="V228:Y228"/>
    <mergeCell ref="V229:Y229"/>
    <mergeCell ref="V230:Y230"/>
    <mergeCell ref="V231:Y231"/>
    <mergeCell ref="V232:Y232"/>
    <mergeCell ref="V233:Y233"/>
    <mergeCell ref="V216:Y216"/>
    <mergeCell ref="V217:Y217"/>
    <mergeCell ref="V218:Y218"/>
    <mergeCell ref="V219:Y219"/>
    <mergeCell ref="V220:Y220"/>
    <mergeCell ref="V221:Y221"/>
    <mergeCell ref="V222:Y222"/>
    <mergeCell ref="V223:Y223"/>
    <mergeCell ref="V224:Y224"/>
    <mergeCell ref="V207:Y207"/>
    <mergeCell ref="V208:Y208"/>
    <mergeCell ref="V209:Y209"/>
    <mergeCell ref="V210:Y210"/>
    <mergeCell ref="V211:Y211"/>
    <mergeCell ref="V212:Y212"/>
    <mergeCell ref="V213:Y213"/>
    <mergeCell ref="V214:Y214"/>
    <mergeCell ref="V215:Y215"/>
    <mergeCell ref="V198:Y198"/>
    <mergeCell ref="V199:Y199"/>
    <mergeCell ref="V200:Y200"/>
    <mergeCell ref="V201:Y201"/>
    <mergeCell ref="V202:Y202"/>
    <mergeCell ref="V203:Y203"/>
    <mergeCell ref="V204:Y204"/>
    <mergeCell ref="V205:Y205"/>
    <mergeCell ref="V206:Y206"/>
    <mergeCell ref="V189:Y189"/>
    <mergeCell ref="V190:Y190"/>
    <mergeCell ref="V191:Y191"/>
    <mergeCell ref="V192:Y192"/>
    <mergeCell ref="V193:Y193"/>
    <mergeCell ref="V194:Y194"/>
    <mergeCell ref="V195:Y195"/>
    <mergeCell ref="V196:Y196"/>
    <mergeCell ref="V197:Y197"/>
    <mergeCell ref="V180:Y180"/>
    <mergeCell ref="V181:Y181"/>
    <mergeCell ref="V182:Y182"/>
    <mergeCell ref="V183:Y183"/>
    <mergeCell ref="V184:Y184"/>
    <mergeCell ref="V185:Y185"/>
    <mergeCell ref="V186:Y186"/>
    <mergeCell ref="V187:Y187"/>
    <mergeCell ref="V188:Y188"/>
    <mergeCell ref="Q240:U240"/>
    <mergeCell ref="Q241:U241"/>
    <mergeCell ref="Q242:U242"/>
    <mergeCell ref="Q243:U243"/>
    <mergeCell ref="Q244:U244"/>
    <mergeCell ref="Q245:U245"/>
    <mergeCell ref="Q246:U246"/>
    <mergeCell ref="Q247:U247"/>
    <mergeCell ref="Q248:U248"/>
    <mergeCell ref="Q231:U231"/>
    <mergeCell ref="Q232:U232"/>
    <mergeCell ref="Q233:U233"/>
    <mergeCell ref="Q234:U234"/>
    <mergeCell ref="Q235:U235"/>
    <mergeCell ref="Q236:U236"/>
    <mergeCell ref="Q237:U237"/>
    <mergeCell ref="Q238:U238"/>
    <mergeCell ref="Q239:U239"/>
    <mergeCell ref="Q222:U222"/>
    <mergeCell ref="Q223:U223"/>
    <mergeCell ref="Q224:U224"/>
    <mergeCell ref="Q225:U225"/>
    <mergeCell ref="Q226:U226"/>
    <mergeCell ref="Q227:U227"/>
    <mergeCell ref="Q228:U228"/>
    <mergeCell ref="Q229:U229"/>
    <mergeCell ref="Q230:U230"/>
    <mergeCell ref="Q213:U213"/>
    <mergeCell ref="Q214:U214"/>
    <mergeCell ref="Q215:U215"/>
    <mergeCell ref="Q216:U216"/>
    <mergeCell ref="Q217:U217"/>
    <mergeCell ref="Q218:U218"/>
    <mergeCell ref="Q219:U219"/>
    <mergeCell ref="Q220:U220"/>
    <mergeCell ref="Q221:U221"/>
    <mergeCell ref="Q204:U204"/>
    <mergeCell ref="Q205:U205"/>
    <mergeCell ref="Q206:U206"/>
    <mergeCell ref="Q207:U207"/>
    <mergeCell ref="Q208:U208"/>
    <mergeCell ref="Q209:U209"/>
    <mergeCell ref="Q210:U210"/>
    <mergeCell ref="Q211:U211"/>
    <mergeCell ref="Q212:U212"/>
    <mergeCell ref="Q195:U195"/>
    <mergeCell ref="Q196:U196"/>
    <mergeCell ref="Q197:U197"/>
    <mergeCell ref="Q198:U198"/>
    <mergeCell ref="Q199:U199"/>
    <mergeCell ref="Q200:U200"/>
    <mergeCell ref="Q201:U201"/>
    <mergeCell ref="Q202:U202"/>
    <mergeCell ref="Q203:U203"/>
    <mergeCell ref="Q186:U186"/>
    <mergeCell ref="Q187:U187"/>
    <mergeCell ref="Q188:U188"/>
    <mergeCell ref="Q189:U189"/>
    <mergeCell ref="Q190:U190"/>
    <mergeCell ref="Q191:U191"/>
    <mergeCell ref="Q192:U192"/>
    <mergeCell ref="Q193:U193"/>
    <mergeCell ref="Q194:U194"/>
    <mergeCell ref="O172:O173"/>
    <mergeCell ref="O174:O175"/>
    <mergeCell ref="O176:O177"/>
    <mergeCell ref="Q180:U180"/>
    <mergeCell ref="Q181:U181"/>
    <mergeCell ref="Q182:U182"/>
    <mergeCell ref="Q183:U183"/>
    <mergeCell ref="Q184:U184"/>
    <mergeCell ref="Q185:U185"/>
    <mergeCell ref="O153:O154"/>
    <mergeCell ref="O155:O156"/>
    <mergeCell ref="O157:O158"/>
    <mergeCell ref="O159:O161"/>
    <mergeCell ref="O162:O163"/>
    <mergeCell ref="O164:O165"/>
    <mergeCell ref="O166:O167"/>
    <mergeCell ref="O168:O169"/>
    <mergeCell ref="O170:O171"/>
    <mergeCell ref="O135:O136"/>
    <mergeCell ref="O137:O138"/>
    <mergeCell ref="O139:O140"/>
    <mergeCell ref="O141:O142"/>
    <mergeCell ref="O143:O144"/>
    <mergeCell ref="O145:O146"/>
    <mergeCell ref="O147:O148"/>
    <mergeCell ref="O149:O150"/>
    <mergeCell ref="O151:O152"/>
    <mergeCell ref="O116:O117"/>
    <mergeCell ref="O118:O119"/>
    <mergeCell ref="O120:O121"/>
    <mergeCell ref="O122:O123"/>
    <mergeCell ref="O124:O125"/>
    <mergeCell ref="O126:O127"/>
    <mergeCell ref="O128:O130"/>
    <mergeCell ref="O131:O132"/>
    <mergeCell ref="O133:O134"/>
    <mergeCell ref="O97:O99"/>
    <mergeCell ref="O100:O101"/>
    <mergeCell ref="O102:O103"/>
    <mergeCell ref="O104:O105"/>
    <mergeCell ref="O106:O107"/>
    <mergeCell ref="O108:O109"/>
    <mergeCell ref="O110:O111"/>
    <mergeCell ref="O112:O113"/>
    <mergeCell ref="O114:O115"/>
    <mergeCell ref="O79:O80"/>
    <mergeCell ref="O81:O82"/>
    <mergeCell ref="O83:O84"/>
    <mergeCell ref="O85:O86"/>
    <mergeCell ref="O87:O88"/>
    <mergeCell ref="O89:O90"/>
    <mergeCell ref="O91:O92"/>
    <mergeCell ref="O93:O94"/>
    <mergeCell ref="O95:O96"/>
    <mergeCell ref="O60:O61"/>
    <mergeCell ref="O62:O63"/>
    <mergeCell ref="O64:O65"/>
    <mergeCell ref="O66:O68"/>
    <mergeCell ref="O69:O70"/>
    <mergeCell ref="O71:O72"/>
    <mergeCell ref="O73:O74"/>
    <mergeCell ref="O75:O76"/>
    <mergeCell ref="O77:O78"/>
    <mergeCell ref="O42:O43"/>
    <mergeCell ref="O44:O45"/>
    <mergeCell ref="O46:O47"/>
    <mergeCell ref="O48:O49"/>
    <mergeCell ref="O50:O51"/>
    <mergeCell ref="O52:O53"/>
    <mergeCell ref="O54:O55"/>
    <mergeCell ref="O56:O57"/>
    <mergeCell ref="O58:O59"/>
    <mergeCell ref="O23:O24"/>
    <mergeCell ref="O25:O26"/>
    <mergeCell ref="O27:O28"/>
    <mergeCell ref="O29:O30"/>
    <mergeCell ref="O31:O32"/>
    <mergeCell ref="O33:O34"/>
    <mergeCell ref="O35:O37"/>
    <mergeCell ref="O38:O39"/>
    <mergeCell ref="O40:O41"/>
    <mergeCell ref="O4:O6"/>
    <mergeCell ref="O7:O8"/>
    <mergeCell ref="O9:O10"/>
    <mergeCell ref="O11:O12"/>
    <mergeCell ref="O13:O14"/>
    <mergeCell ref="O15:O16"/>
    <mergeCell ref="O17:O18"/>
    <mergeCell ref="O19:O20"/>
    <mergeCell ref="O21:O22"/>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I161:J161"/>
    <mergeCell ref="K161:L161"/>
    <mergeCell ref="A162:A163"/>
    <mergeCell ref="B162:B163"/>
    <mergeCell ref="D162:D163"/>
    <mergeCell ref="E162:G162"/>
    <mergeCell ref="I162:K162"/>
    <mergeCell ref="E163:G163"/>
    <mergeCell ref="J163:L163"/>
    <mergeCell ref="A159:A161"/>
    <mergeCell ref="B159:B161"/>
    <mergeCell ref="C159:C161"/>
    <mergeCell ref="D159:D161"/>
    <mergeCell ref="E159:J159"/>
    <mergeCell ref="K159:L160"/>
    <mergeCell ref="E160:E161"/>
    <mergeCell ref="F160:G160"/>
    <mergeCell ref="I160:J160"/>
    <mergeCell ref="F161:G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I130:J130"/>
    <mergeCell ref="K130:L130"/>
    <mergeCell ref="A131:A132"/>
    <mergeCell ref="B131:B132"/>
    <mergeCell ref="D131:D132"/>
    <mergeCell ref="E131:G131"/>
    <mergeCell ref="I131:K131"/>
    <mergeCell ref="E132:G132"/>
    <mergeCell ref="J132:L132"/>
    <mergeCell ref="A128:A130"/>
    <mergeCell ref="B128:B130"/>
    <mergeCell ref="C128:C130"/>
    <mergeCell ref="D128:D130"/>
    <mergeCell ref="E128:J128"/>
    <mergeCell ref="K128:L129"/>
    <mergeCell ref="E129:E130"/>
    <mergeCell ref="F129:G129"/>
    <mergeCell ref="I129:J129"/>
    <mergeCell ref="F130:G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I99:J99"/>
    <mergeCell ref="K99:L99"/>
    <mergeCell ref="A100:A101"/>
    <mergeCell ref="B100:B101"/>
    <mergeCell ref="D100:D101"/>
    <mergeCell ref="E100:G100"/>
    <mergeCell ref="I100:K100"/>
    <mergeCell ref="E101:G101"/>
    <mergeCell ref="J101:L101"/>
    <mergeCell ref="A97:A99"/>
    <mergeCell ref="B97:B99"/>
    <mergeCell ref="C97:C99"/>
    <mergeCell ref="D97:D99"/>
    <mergeCell ref="E97:J97"/>
    <mergeCell ref="K97:L98"/>
    <mergeCell ref="E98:E99"/>
    <mergeCell ref="F98:G98"/>
    <mergeCell ref="I98:J98"/>
    <mergeCell ref="F99:G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I68:J68"/>
    <mergeCell ref="K68:L68"/>
    <mergeCell ref="A69:A70"/>
    <mergeCell ref="B69:B70"/>
    <mergeCell ref="D69:D70"/>
    <mergeCell ref="E69:G69"/>
    <mergeCell ref="I69:K69"/>
    <mergeCell ref="E70:G70"/>
    <mergeCell ref="J70:L70"/>
    <mergeCell ref="A66:A68"/>
    <mergeCell ref="B66:B68"/>
    <mergeCell ref="C66:C68"/>
    <mergeCell ref="D66:D68"/>
    <mergeCell ref="E66:J66"/>
    <mergeCell ref="K66:L67"/>
    <mergeCell ref="E67:E68"/>
    <mergeCell ref="F67:G67"/>
    <mergeCell ref="I67:J67"/>
    <mergeCell ref="F68:G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I37:J37"/>
    <mergeCell ref="K37:L37"/>
    <mergeCell ref="A38:A39"/>
    <mergeCell ref="B38:B39"/>
    <mergeCell ref="D38:D39"/>
    <mergeCell ref="E38:G38"/>
    <mergeCell ref="I38:K38"/>
    <mergeCell ref="E39:G39"/>
    <mergeCell ref="J39:L39"/>
    <mergeCell ref="A35:A37"/>
    <mergeCell ref="B35:B37"/>
    <mergeCell ref="C35:C37"/>
    <mergeCell ref="D35:D37"/>
    <mergeCell ref="E35:J35"/>
    <mergeCell ref="K35:L36"/>
    <mergeCell ref="E36:E37"/>
    <mergeCell ref="F36:G36"/>
    <mergeCell ref="I36:J36"/>
    <mergeCell ref="F37:G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I9:K9"/>
    <mergeCell ref="E10:G1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I6:J6"/>
    <mergeCell ref="K6:L6"/>
    <mergeCell ref="A7:A8"/>
    <mergeCell ref="B7:B8"/>
    <mergeCell ref="D7:D8"/>
    <mergeCell ref="E7:G7"/>
    <mergeCell ref="I7:K7"/>
    <mergeCell ref="E8:G8"/>
    <mergeCell ref="J8:L8"/>
    <mergeCell ref="A4:A6"/>
    <mergeCell ref="B4:B6"/>
    <mergeCell ref="C4:C6"/>
    <mergeCell ref="D4:D6"/>
    <mergeCell ref="E4:J4"/>
    <mergeCell ref="K4:L5"/>
    <mergeCell ref="E5:E6"/>
    <mergeCell ref="F5:G5"/>
    <mergeCell ref="I5:J5"/>
    <mergeCell ref="F6:G6"/>
    <mergeCell ref="A9:A10"/>
    <mergeCell ref="B9:B10"/>
    <mergeCell ref="D9:D10"/>
    <mergeCell ref="E9:G9"/>
    <mergeCell ref="D13:D14"/>
    <mergeCell ref="E13:G13"/>
    <mergeCell ref="I13:K13"/>
    <mergeCell ref="E14:G14"/>
    <mergeCell ref="J14:L14"/>
    <mergeCell ref="A11:A12"/>
    <mergeCell ref="B11:B12"/>
    <mergeCell ref="D11:D12"/>
    <mergeCell ref="E11:G11"/>
    <mergeCell ref="I11:K11"/>
    <mergeCell ref="E12:G12"/>
    <mergeCell ref="J12:L12"/>
    <mergeCell ref="J10:L10"/>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B211" sqref="B211"/>
    </sheetView>
  </sheetViews>
  <sheetFormatPr defaultRowHeight="11.25" x14ac:dyDescent="0.25"/>
  <cols>
    <col min="1" max="1" width="5.5703125" style="510" customWidth="1"/>
    <col min="2" max="2" width="18.7109375" style="510" customWidth="1"/>
    <col min="3" max="3" width="3.7109375" style="510" customWidth="1"/>
    <col min="4" max="4" width="3.5703125" style="510" customWidth="1"/>
    <col min="5" max="5" width="12.42578125" style="510" customWidth="1"/>
    <col min="6" max="6" width="12.140625" style="510" customWidth="1"/>
    <col min="7" max="7" width="14.7109375" style="510" customWidth="1"/>
    <col min="8" max="8" width="3.5703125" style="510" customWidth="1"/>
    <col min="9" max="9" width="10.5703125" style="510" customWidth="1"/>
    <col min="10" max="10" width="14.42578125" style="510" customWidth="1"/>
    <col min="11" max="16384" width="9.140625" style="510"/>
  </cols>
  <sheetData>
    <row r="1" spans="1:13" ht="7.5" customHeight="1" x14ac:dyDescent="0.25">
      <c r="A1" s="509"/>
      <c r="F1" s="453"/>
      <c r="G1" s="453"/>
      <c r="H1" s="453"/>
      <c r="I1" s="453"/>
    </row>
    <row r="2" spans="1:13" ht="17.25" customHeight="1" x14ac:dyDescent="0.25">
      <c r="A2" s="509"/>
      <c r="B2" s="2288" t="s">
        <v>1449</v>
      </c>
      <c r="C2" s="2289"/>
      <c r="E2" s="453"/>
      <c r="F2" s="533" t="s">
        <v>1482</v>
      </c>
      <c r="G2" s="2290" t="str">
        <f>"  "&amp;'SK Cover sheet'!A11&amp;"  "&amp;'SK Cover sheet'!B11&amp;"  "&amp;'SK Cover sheet'!C11&amp;"  "&amp;'SK Cover sheet'!D11&amp;"  "&amp;'SK Cover sheet'!E11&amp;"  "&amp;'SK Cover sheet'!F11&amp;"  "&amp;'SK Cover sheet'!G11&amp;"  "&amp;'SK Cover sheet'!H11&amp;"  "&amp;'SK Cover sheet'!I11&amp;"  "&amp;'SK Cover sheet'!J11</f>
        <v xml:space="preserve">  2  0  2  2  5  8  4  0  8  0</v>
      </c>
      <c r="H2" s="2291"/>
      <c r="I2" s="2292"/>
    </row>
    <row r="3" spans="1:13" ht="7.5" customHeight="1" thickBot="1" x14ac:dyDescent="0.3">
      <c r="A3" s="509"/>
    </row>
    <row r="4" spans="1:13" s="527" customFormat="1" ht="11.25" customHeight="1" x14ac:dyDescent="0.25">
      <c r="A4" s="2293" t="s">
        <v>1483</v>
      </c>
      <c r="B4" s="2294" t="s">
        <v>1484</v>
      </c>
      <c r="C4" s="2295" t="s">
        <v>1485</v>
      </c>
      <c r="D4" s="2113" t="s">
        <v>1486</v>
      </c>
      <c r="E4" s="2172"/>
      <c r="F4" s="2172"/>
      <c r="G4" s="2172"/>
      <c r="H4" s="2117"/>
      <c r="I4" s="2175" t="s">
        <v>1487</v>
      </c>
      <c r="J4" s="2176"/>
    </row>
    <row r="5" spans="1:13" s="527" customFormat="1" ht="11.25" customHeight="1" x14ac:dyDescent="0.15">
      <c r="A5" s="2262"/>
      <c r="B5" s="2263"/>
      <c r="C5" s="2264"/>
      <c r="D5" s="2155">
        <v>1</v>
      </c>
      <c r="E5" s="2123" t="s">
        <v>1488</v>
      </c>
      <c r="F5" s="2183"/>
      <c r="G5" s="2179" t="s">
        <v>1489</v>
      </c>
      <c r="H5" s="2181"/>
      <c r="I5" s="2115"/>
      <c r="J5" s="2116"/>
    </row>
    <row r="6" spans="1:13" s="527" customFormat="1" ht="12" customHeight="1" x14ac:dyDescent="0.25">
      <c r="A6" s="2125"/>
      <c r="B6" s="2133"/>
      <c r="C6" s="2135"/>
      <c r="D6" s="2265"/>
      <c r="E6" s="2123" t="s">
        <v>1490</v>
      </c>
      <c r="F6" s="2183"/>
      <c r="G6" s="2115"/>
      <c r="H6" s="2118"/>
      <c r="I6" s="2123" t="s">
        <v>1491</v>
      </c>
      <c r="J6" s="2124"/>
    </row>
    <row r="7" spans="1:13" s="529" customFormat="1" ht="27.95" customHeight="1" x14ac:dyDescent="0.25">
      <c r="A7" s="2285"/>
      <c r="B7" s="2287" t="s">
        <v>1492</v>
      </c>
      <c r="C7" s="2145" t="s">
        <v>522</v>
      </c>
      <c r="D7" s="2111">
        <f>'BS old'!D10</f>
        <v>0</v>
      </c>
      <c r="E7" s="2111"/>
      <c r="F7" s="2111"/>
      <c r="G7" s="2108">
        <f>'BS old'!F10</f>
        <v>0</v>
      </c>
      <c r="H7" s="2109"/>
      <c r="I7" s="2110"/>
      <c r="J7" s="528"/>
    </row>
    <row r="8" spans="1:13" s="529" customFormat="1" ht="27.95" customHeight="1" x14ac:dyDescent="0.25">
      <c r="A8" s="2286"/>
      <c r="B8" s="2142"/>
      <c r="C8" s="2145"/>
      <c r="D8" s="2111">
        <f>'BS old'!E10</f>
        <v>0</v>
      </c>
      <c r="E8" s="2111"/>
      <c r="F8" s="2111"/>
      <c r="G8" s="820"/>
      <c r="H8" s="2108">
        <f>'BS old'!G10</f>
        <v>0</v>
      </c>
      <c r="I8" s="2109"/>
      <c r="J8" s="2112"/>
      <c r="M8" s="529" t="s">
        <v>1093</v>
      </c>
    </row>
    <row r="9" spans="1:13" s="529" customFormat="1" ht="27.95" customHeight="1" x14ac:dyDescent="0.25">
      <c r="A9" s="2260" t="s">
        <v>523</v>
      </c>
      <c r="B9" s="2142" t="s">
        <v>1493</v>
      </c>
      <c r="C9" s="2145" t="s">
        <v>525</v>
      </c>
      <c r="D9" s="2111">
        <f>'BS old'!D11</f>
        <v>0</v>
      </c>
      <c r="E9" s="2111"/>
      <c r="F9" s="2111"/>
      <c r="G9" s="2108">
        <f>'BS old'!F11</f>
        <v>0</v>
      </c>
      <c r="H9" s="2109"/>
      <c r="I9" s="2110"/>
      <c r="J9" s="528"/>
    </row>
    <row r="10" spans="1:13" s="529" customFormat="1" ht="27.95" customHeight="1" x14ac:dyDescent="0.25">
      <c r="A10" s="2261"/>
      <c r="B10" s="2142"/>
      <c r="C10" s="2145"/>
      <c r="D10" s="2111">
        <f>'BS old'!E11</f>
        <v>0</v>
      </c>
      <c r="E10" s="2111"/>
      <c r="F10" s="2111"/>
      <c r="G10" s="820"/>
      <c r="H10" s="2108">
        <f>'BS old'!G11</f>
        <v>0</v>
      </c>
      <c r="I10" s="2109"/>
      <c r="J10" s="2112"/>
    </row>
    <row r="11" spans="1:13" s="529" customFormat="1" ht="27.95" customHeight="1" x14ac:dyDescent="0.25">
      <c r="A11" s="2260" t="s">
        <v>526</v>
      </c>
      <c r="B11" s="2142" t="s">
        <v>1494</v>
      </c>
      <c r="C11" s="2145" t="s">
        <v>528</v>
      </c>
      <c r="D11" s="2111">
        <f>'BS old'!D12</f>
        <v>0</v>
      </c>
      <c r="E11" s="2111"/>
      <c r="F11" s="2111"/>
      <c r="G11" s="2108">
        <f>'BS old'!F12</f>
        <v>0</v>
      </c>
      <c r="H11" s="2109"/>
      <c r="I11" s="2110"/>
      <c r="J11" s="854"/>
    </row>
    <row r="12" spans="1:13" s="529" customFormat="1" ht="27.95" customHeight="1" x14ac:dyDescent="0.25">
      <c r="A12" s="2261"/>
      <c r="B12" s="2142"/>
      <c r="C12" s="2145"/>
      <c r="D12" s="2111">
        <f>'BS old'!E12</f>
        <v>0</v>
      </c>
      <c r="E12" s="2111"/>
      <c r="F12" s="2111"/>
      <c r="G12" s="820"/>
      <c r="H12" s="2108">
        <f>'BS old'!G12</f>
        <v>0</v>
      </c>
      <c r="I12" s="2109"/>
      <c r="J12" s="2112"/>
    </row>
    <row r="13" spans="1:13" s="527" customFormat="1" ht="27.95" customHeight="1" x14ac:dyDescent="0.25">
      <c r="A13" s="2272" t="s">
        <v>529</v>
      </c>
      <c r="B13" s="2130" t="s">
        <v>1495</v>
      </c>
      <c r="C13" s="2279" t="s">
        <v>531</v>
      </c>
      <c r="D13" s="2111">
        <f>'BS old'!D13</f>
        <v>0</v>
      </c>
      <c r="E13" s="2111"/>
      <c r="F13" s="2111"/>
      <c r="G13" s="2108">
        <f>'BS old'!F13</f>
        <v>0</v>
      </c>
      <c r="H13" s="2109"/>
      <c r="I13" s="2110"/>
      <c r="J13" s="528"/>
    </row>
    <row r="14" spans="1:13" s="527" customFormat="1" ht="27.95" customHeight="1" x14ac:dyDescent="0.25">
      <c r="A14" s="2273"/>
      <c r="B14" s="2130"/>
      <c r="C14" s="2131"/>
      <c r="D14" s="2111">
        <f>'BS old'!E13</f>
        <v>0</v>
      </c>
      <c r="E14" s="2111"/>
      <c r="F14" s="2111"/>
      <c r="G14" s="820"/>
      <c r="H14" s="2108">
        <f>'BS old'!G13</f>
        <v>0</v>
      </c>
      <c r="I14" s="2109"/>
      <c r="J14" s="2112"/>
    </row>
    <row r="15" spans="1:13" s="527" customFormat="1" ht="27.95" customHeight="1" x14ac:dyDescent="0.25">
      <c r="A15" s="2256" t="s">
        <v>532</v>
      </c>
      <c r="B15" s="2130" t="s">
        <v>1496</v>
      </c>
      <c r="C15" s="2279" t="s">
        <v>534</v>
      </c>
      <c r="D15" s="2111">
        <f>'BS old'!D14</f>
        <v>0</v>
      </c>
      <c r="E15" s="2111"/>
      <c r="F15" s="2111"/>
      <c r="G15" s="2108">
        <f>'BS old'!F14</f>
        <v>0</v>
      </c>
      <c r="H15" s="2109"/>
      <c r="I15" s="2110"/>
      <c r="J15" s="528"/>
    </row>
    <row r="16" spans="1:13" s="527" customFormat="1" ht="27.95" customHeight="1" x14ac:dyDescent="0.25">
      <c r="A16" s="2127"/>
      <c r="B16" s="2130"/>
      <c r="C16" s="2131"/>
      <c r="D16" s="2111">
        <f>'BS old'!E14</f>
        <v>0</v>
      </c>
      <c r="E16" s="2111"/>
      <c r="F16" s="2111"/>
      <c r="G16" s="820"/>
      <c r="H16" s="2108">
        <f>'BS old'!G14</f>
        <v>0</v>
      </c>
      <c r="I16" s="2109"/>
      <c r="J16" s="2112"/>
    </row>
    <row r="17" spans="1:10" s="527" customFormat="1" ht="27.95" customHeight="1" x14ac:dyDescent="0.25">
      <c r="A17" s="2256" t="s">
        <v>535</v>
      </c>
      <c r="B17" s="2130" t="s">
        <v>1497</v>
      </c>
      <c r="C17" s="2279" t="s">
        <v>537</v>
      </c>
      <c r="D17" s="2111">
        <f>'BS old'!D15</f>
        <v>0</v>
      </c>
      <c r="E17" s="2111"/>
      <c r="F17" s="2111"/>
      <c r="G17" s="2108">
        <f>'BS old'!F15</f>
        <v>0</v>
      </c>
      <c r="H17" s="2109"/>
      <c r="I17" s="2110"/>
      <c r="J17" s="528"/>
    </row>
    <row r="18" spans="1:10" s="527" customFormat="1" ht="27.95" customHeight="1" x14ac:dyDescent="0.25">
      <c r="A18" s="2127"/>
      <c r="B18" s="2130"/>
      <c r="C18" s="2131"/>
      <c r="D18" s="2111">
        <f>'BS old'!E15</f>
        <v>0</v>
      </c>
      <c r="E18" s="2111"/>
      <c r="F18" s="2111"/>
      <c r="G18" s="820"/>
      <c r="H18" s="2108">
        <f>'BS old'!G15</f>
        <v>0</v>
      </c>
      <c r="I18" s="2109"/>
      <c r="J18" s="2112"/>
    </row>
    <row r="19" spans="1:10" s="527" customFormat="1" ht="27.95" customHeight="1" x14ac:dyDescent="0.25">
      <c r="A19" s="2256" t="s">
        <v>538</v>
      </c>
      <c r="B19" s="2130" t="s">
        <v>1227</v>
      </c>
      <c r="C19" s="2279" t="s">
        <v>540</v>
      </c>
      <c r="D19" s="2111">
        <f>'BS old'!D16</f>
        <v>0</v>
      </c>
      <c r="E19" s="2111"/>
      <c r="F19" s="2111"/>
      <c r="G19" s="2108">
        <f>'BS old'!F16</f>
        <v>0</v>
      </c>
      <c r="H19" s="2109"/>
      <c r="I19" s="2110"/>
      <c r="J19" s="528"/>
    </row>
    <row r="20" spans="1:10" s="527" customFormat="1" ht="27.95" customHeight="1" x14ac:dyDescent="0.25">
      <c r="A20" s="2127"/>
      <c r="B20" s="2130"/>
      <c r="C20" s="2131"/>
      <c r="D20" s="2111">
        <f>'BS old'!E16</f>
        <v>0</v>
      </c>
      <c r="E20" s="2111"/>
      <c r="F20" s="2111"/>
      <c r="G20" s="820"/>
      <c r="H20" s="2108">
        <f>'BS old'!G16</f>
        <v>0</v>
      </c>
      <c r="I20" s="2109"/>
      <c r="J20" s="2112"/>
    </row>
    <row r="21" spans="1:10" s="527" customFormat="1" ht="27.95" customHeight="1" x14ac:dyDescent="0.25">
      <c r="A21" s="2256" t="s">
        <v>541</v>
      </c>
      <c r="B21" s="2130" t="s">
        <v>1498</v>
      </c>
      <c r="C21" s="2279" t="s">
        <v>543</v>
      </c>
      <c r="D21" s="2111">
        <f>'BS old'!D17</f>
        <v>0</v>
      </c>
      <c r="E21" s="2111"/>
      <c r="F21" s="2111"/>
      <c r="G21" s="2108">
        <f>'BS old'!F17</f>
        <v>0</v>
      </c>
      <c r="H21" s="2109"/>
      <c r="I21" s="2110"/>
      <c r="J21" s="528"/>
    </row>
    <row r="22" spans="1:10" s="527" customFormat="1" ht="27.95" customHeight="1" x14ac:dyDescent="0.25">
      <c r="A22" s="2127"/>
      <c r="B22" s="2130"/>
      <c r="C22" s="2131"/>
      <c r="D22" s="2111">
        <f>'BS old'!E17</f>
        <v>0</v>
      </c>
      <c r="E22" s="2111"/>
      <c r="F22" s="2111"/>
      <c r="G22" s="820"/>
      <c r="H22" s="2108">
        <f>'BS old'!G17</f>
        <v>0</v>
      </c>
      <c r="I22" s="2109"/>
      <c r="J22" s="2112"/>
    </row>
    <row r="23" spans="1:10" s="527" customFormat="1" ht="27.95" customHeight="1" x14ac:dyDescent="0.25">
      <c r="A23" s="2256" t="s">
        <v>544</v>
      </c>
      <c r="B23" s="2130" t="s">
        <v>1499</v>
      </c>
      <c r="C23" s="2279" t="s">
        <v>546</v>
      </c>
      <c r="D23" s="2111">
        <f>'BS old'!D18</f>
        <v>0</v>
      </c>
      <c r="E23" s="2111"/>
      <c r="F23" s="2111"/>
      <c r="G23" s="2108">
        <f>'BS old'!F18</f>
        <v>0</v>
      </c>
      <c r="H23" s="2109"/>
      <c r="I23" s="2110"/>
      <c r="J23" s="528"/>
    </row>
    <row r="24" spans="1:10" s="527" customFormat="1" ht="27.95" customHeight="1" x14ac:dyDescent="0.25">
      <c r="A24" s="2127"/>
      <c r="B24" s="2130"/>
      <c r="C24" s="2131"/>
      <c r="D24" s="2111">
        <f>'BS old'!E18</f>
        <v>0</v>
      </c>
      <c r="E24" s="2111"/>
      <c r="F24" s="2111"/>
      <c r="G24" s="820"/>
      <c r="H24" s="2108">
        <f>'BS old'!G18</f>
        <v>0</v>
      </c>
      <c r="I24" s="2109"/>
      <c r="J24" s="2112"/>
    </row>
    <row r="25" spans="1:10" s="527" customFormat="1" ht="27.95" customHeight="1" x14ac:dyDescent="0.25">
      <c r="A25" s="2256" t="s">
        <v>547</v>
      </c>
      <c r="B25" s="2130" t="s">
        <v>1500</v>
      </c>
      <c r="C25" s="2279" t="s">
        <v>549</v>
      </c>
      <c r="D25" s="2111">
        <f>'BS old'!D19</f>
        <v>0</v>
      </c>
      <c r="E25" s="2111"/>
      <c r="F25" s="2111"/>
      <c r="G25" s="2108">
        <f>'BS old'!F19</f>
        <v>0</v>
      </c>
      <c r="H25" s="2109"/>
      <c r="I25" s="2110"/>
      <c r="J25" s="528"/>
    </row>
    <row r="26" spans="1:10" s="527" customFormat="1" ht="27.95" customHeight="1" x14ac:dyDescent="0.25">
      <c r="A26" s="2127"/>
      <c r="B26" s="2130"/>
      <c r="C26" s="2131"/>
      <c r="D26" s="2111">
        <f>'BS old'!E19</f>
        <v>0</v>
      </c>
      <c r="E26" s="2111"/>
      <c r="F26" s="2111"/>
      <c r="G26" s="820"/>
      <c r="H26" s="2108">
        <f>'BS old'!G19</f>
        <v>0</v>
      </c>
      <c r="I26" s="2109"/>
      <c r="J26" s="2112"/>
    </row>
    <row r="27" spans="1:10" s="529" customFormat="1" ht="27.95" customHeight="1" x14ac:dyDescent="0.25">
      <c r="A27" s="2274" t="s">
        <v>550</v>
      </c>
      <c r="B27" s="2142" t="s">
        <v>551</v>
      </c>
      <c r="C27" s="2283" t="s">
        <v>552</v>
      </c>
      <c r="D27" s="2111">
        <f>'BS old'!D20</f>
        <v>0</v>
      </c>
      <c r="E27" s="2111"/>
      <c r="F27" s="2111"/>
      <c r="G27" s="2108">
        <f>'BS old'!F20</f>
        <v>0</v>
      </c>
      <c r="H27" s="2109"/>
      <c r="I27" s="2110"/>
      <c r="J27" s="528"/>
    </row>
    <row r="28" spans="1:10" s="529" customFormat="1" ht="27.95" customHeight="1" x14ac:dyDescent="0.25">
      <c r="A28" s="2275"/>
      <c r="B28" s="2142"/>
      <c r="C28" s="2284"/>
      <c r="D28" s="2111">
        <f>'BS old'!E20</f>
        <v>0</v>
      </c>
      <c r="E28" s="2111"/>
      <c r="F28" s="2111"/>
      <c r="G28" s="820"/>
      <c r="H28" s="2108">
        <f>'BS old'!G20</f>
        <v>0</v>
      </c>
      <c r="I28" s="2109"/>
      <c r="J28" s="2112"/>
    </row>
    <row r="29" spans="1:10" s="527" customFormat="1" ht="27.95" customHeight="1" x14ac:dyDescent="0.25">
      <c r="A29" s="2272" t="s">
        <v>553</v>
      </c>
      <c r="B29" s="2130" t="s">
        <v>1501</v>
      </c>
      <c r="C29" s="2279" t="s">
        <v>555</v>
      </c>
      <c r="D29" s="2111">
        <f>'BS old'!D21</f>
        <v>0</v>
      </c>
      <c r="E29" s="2111"/>
      <c r="F29" s="2111"/>
      <c r="G29" s="2108">
        <f>'BS old'!F21</f>
        <v>0</v>
      </c>
      <c r="H29" s="2109"/>
      <c r="I29" s="2110"/>
      <c r="J29" s="528"/>
    </row>
    <row r="30" spans="1:10" s="527" customFormat="1" ht="27.95" customHeight="1" x14ac:dyDescent="0.25">
      <c r="A30" s="2273"/>
      <c r="B30" s="2130"/>
      <c r="C30" s="2131"/>
      <c r="D30" s="2111">
        <f>'BS old'!E21</f>
        <v>0</v>
      </c>
      <c r="E30" s="2111"/>
      <c r="F30" s="2111"/>
      <c r="G30" s="820"/>
      <c r="H30" s="2108">
        <f>'BS old'!G21</f>
        <v>0</v>
      </c>
      <c r="I30" s="2109"/>
      <c r="J30" s="2112"/>
    </row>
    <row r="31" spans="1:10" s="527" customFormat="1" ht="27.95" customHeight="1" x14ac:dyDescent="0.25">
      <c r="A31" s="2256" t="s">
        <v>532</v>
      </c>
      <c r="B31" s="2130" t="s">
        <v>1502</v>
      </c>
      <c r="C31" s="2279" t="s">
        <v>557</v>
      </c>
      <c r="D31" s="2111">
        <f>'BS old'!D22</f>
        <v>0</v>
      </c>
      <c r="E31" s="2111"/>
      <c r="F31" s="2111"/>
      <c r="G31" s="2280">
        <f>'BS old'!F22</f>
        <v>0</v>
      </c>
      <c r="H31" s="2281"/>
      <c r="I31" s="2282"/>
      <c r="J31" s="528"/>
    </row>
    <row r="32" spans="1:10" s="527" customFormat="1" ht="27.95" customHeight="1" thickBot="1" x14ac:dyDescent="0.3">
      <c r="A32" s="2127"/>
      <c r="B32" s="2130"/>
      <c r="C32" s="2131"/>
      <c r="D32" s="2111">
        <f>'BS old'!E22</f>
        <v>0</v>
      </c>
      <c r="E32" s="2111"/>
      <c r="F32" s="2111"/>
      <c r="G32" s="820"/>
      <c r="H32" s="2108">
        <f>'BS old'!G22</f>
        <v>0</v>
      </c>
      <c r="I32" s="2109"/>
      <c r="J32" s="2112"/>
    </row>
    <row r="33" spans="1:10" s="527" customFormat="1" ht="11.25" customHeight="1" x14ac:dyDescent="0.25">
      <c r="A33" s="2262" t="s">
        <v>1483</v>
      </c>
      <c r="B33" s="2263" t="s">
        <v>1484</v>
      </c>
      <c r="C33" s="2264" t="s">
        <v>1485</v>
      </c>
      <c r="D33" s="2113" t="s">
        <v>1486</v>
      </c>
      <c r="E33" s="2172"/>
      <c r="F33" s="2172"/>
      <c r="G33" s="2172"/>
      <c r="H33" s="2117"/>
      <c r="I33" s="2175" t="s">
        <v>1487</v>
      </c>
      <c r="J33" s="2176"/>
    </row>
    <row r="34" spans="1:10" s="527" customFormat="1" ht="11.25" customHeight="1" x14ac:dyDescent="0.15">
      <c r="A34" s="2262"/>
      <c r="B34" s="2263"/>
      <c r="C34" s="2264"/>
      <c r="D34" s="2155">
        <v>1</v>
      </c>
      <c r="E34" s="2123" t="s">
        <v>1488</v>
      </c>
      <c r="F34" s="2183"/>
      <c r="G34" s="2179" t="s">
        <v>1489</v>
      </c>
      <c r="H34" s="2181"/>
      <c r="I34" s="2115"/>
      <c r="J34" s="2116"/>
    </row>
    <row r="35" spans="1:10" s="527" customFormat="1" ht="12" customHeight="1" x14ac:dyDescent="0.25">
      <c r="A35" s="2125"/>
      <c r="B35" s="2133"/>
      <c r="C35" s="2135"/>
      <c r="D35" s="2265"/>
      <c r="E35" s="2123" t="s">
        <v>1490</v>
      </c>
      <c r="F35" s="2183"/>
      <c r="G35" s="2115"/>
      <c r="H35" s="2118"/>
      <c r="I35" s="2123" t="s">
        <v>1491</v>
      </c>
      <c r="J35" s="2124"/>
    </row>
    <row r="36" spans="1:10" ht="27.95" customHeight="1" x14ac:dyDescent="0.25">
      <c r="A36" s="2256" t="s">
        <v>535</v>
      </c>
      <c r="B36" s="2129" t="s">
        <v>1503</v>
      </c>
      <c r="C36" s="2131" t="s">
        <v>559</v>
      </c>
      <c r="D36" s="2267">
        <f>'BS old'!D23</f>
        <v>0</v>
      </c>
      <c r="E36" s="2267"/>
      <c r="F36" s="2267"/>
      <c r="G36" s="2177">
        <f>'BS old'!F23</f>
        <v>0</v>
      </c>
      <c r="H36" s="2178"/>
      <c r="I36" s="2278"/>
      <c r="J36" s="855"/>
    </row>
    <row r="37" spans="1:10" ht="27.95" customHeight="1" x14ac:dyDescent="0.25">
      <c r="A37" s="2127"/>
      <c r="B37" s="2130"/>
      <c r="C37" s="2132"/>
      <c r="D37" s="2111">
        <f>'BS old'!E23</f>
        <v>0</v>
      </c>
      <c r="E37" s="2111"/>
      <c r="F37" s="2111"/>
      <c r="G37" s="856"/>
      <c r="H37" s="2108">
        <f>'BS old'!G23</f>
        <v>0</v>
      </c>
      <c r="I37" s="2109"/>
      <c r="J37" s="2112"/>
    </row>
    <row r="38" spans="1:10" ht="27.95" customHeight="1" x14ac:dyDescent="0.25">
      <c r="A38" s="2256" t="s">
        <v>538</v>
      </c>
      <c r="B38" s="2130" t="s">
        <v>1504</v>
      </c>
      <c r="C38" s="2132" t="s">
        <v>561</v>
      </c>
      <c r="D38" s="2111">
        <f>'BS old'!D24</f>
        <v>0</v>
      </c>
      <c r="E38" s="2111"/>
      <c r="F38" s="2111"/>
      <c r="G38" s="2108">
        <f>'BS old'!F24</f>
        <v>0</v>
      </c>
      <c r="H38" s="2109"/>
      <c r="I38" s="2110"/>
      <c r="J38" s="855"/>
    </row>
    <row r="39" spans="1:10" ht="27.95" customHeight="1" x14ac:dyDescent="0.25">
      <c r="A39" s="2127"/>
      <c r="B39" s="2130"/>
      <c r="C39" s="2132"/>
      <c r="D39" s="2111">
        <f>'BS old'!E24</f>
        <v>0</v>
      </c>
      <c r="E39" s="2111"/>
      <c r="F39" s="2111"/>
      <c r="G39" s="856"/>
      <c r="H39" s="2108">
        <f>'BS old'!G24</f>
        <v>0</v>
      </c>
      <c r="I39" s="2109"/>
      <c r="J39" s="2112"/>
    </row>
    <row r="40" spans="1:10" ht="27.95" customHeight="1" x14ac:dyDescent="0.25">
      <c r="A40" s="2256" t="s">
        <v>541</v>
      </c>
      <c r="B40" s="2130" t="s">
        <v>1505</v>
      </c>
      <c r="C40" s="2131" t="s">
        <v>563</v>
      </c>
      <c r="D40" s="2111">
        <f>'BS old'!D25</f>
        <v>0</v>
      </c>
      <c r="E40" s="2111"/>
      <c r="F40" s="2111"/>
      <c r="G40" s="2108">
        <f>'BS old'!F25</f>
        <v>0</v>
      </c>
      <c r="H40" s="2109"/>
      <c r="I40" s="2110"/>
      <c r="J40" s="855"/>
    </row>
    <row r="41" spans="1:10" ht="27.95" customHeight="1" x14ac:dyDescent="0.25">
      <c r="A41" s="2127"/>
      <c r="B41" s="2130"/>
      <c r="C41" s="2132"/>
      <c r="D41" s="2111">
        <f>'BS old'!E25</f>
        <v>0</v>
      </c>
      <c r="E41" s="2111"/>
      <c r="F41" s="2111"/>
      <c r="G41" s="856"/>
      <c r="H41" s="2108">
        <f>'BS old'!G25</f>
        <v>0</v>
      </c>
      <c r="I41" s="2109"/>
      <c r="J41" s="2112"/>
    </row>
    <row r="42" spans="1:10" ht="27.95" customHeight="1" x14ac:dyDescent="0.25">
      <c r="A42" s="2256" t="s">
        <v>544</v>
      </c>
      <c r="B42" s="2130" t="s">
        <v>1506</v>
      </c>
      <c r="C42" s="2132" t="s">
        <v>565</v>
      </c>
      <c r="D42" s="2111">
        <f>'BS old'!D26</f>
        <v>0</v>
      </c>
      <c r="E42" s="2111"/>
      <c r="F42" s="2111"/>
      <c r="G42" s="2108">
        <f>'BS old'!F26</f>
        <v>0</v>
      </c>
      <c r="H42" s="2109"/>
      <c r="I42" s="2110"/>
      <c r="J42" s="855"/>
    </row>
    <row r="43" spans="1:10" ht="27.95" customHeight="1" x14ac:dyDescent="0.25">
      <c r="A43" s="2127"/>
      <c r="B43" s="2130"/>
      <c r="C43" s="2132"/>
      <c r="D43" s="2111">
        <f>'BS old'!E26</f>
        <v>0</v>
      </c>
      <c r="E43" s="2111"/>
      <c r="F43" s="2111"/>
      <c r="G43" s="856"/>
      <c r="H43" s="2108">
        <f>'BS old'!G26</f>
        <v>0</v>
      </c>
      <c r="I43" s="2109"/>
      <c r="J43" s="2112"/>
    </row>
    <row r="44" spans="1:10" ht="27.95" customHeight="1" x14ac:dyDescent="0.25">
      <c r="A44" s="2256" t="s">
        <v>547</v>
      </c>
      <c r="B44" s="2130" t="s">
        <v>1507</v>
      </c>
      <c r="C44" s="2131" t="s">
        <v>567</v>
      </c>
      <c r="D44" s="2111">
        <f>'BS old'!D27</f>
        <v>0</v>
      </c>
      <c r="E44" s="2111"/>
      <c r="F44" s="2111"/>
      <c r="G44" s="2108">
        <f>'BS old'!F27</f>
        <v>0</v>
      </c>
      <c r="H44" s="2109"/>
      <c r="I44" s="2110"/>
      <c r="J44" s="855"/>
    </row>
    <row r="45" spans="1:10" ht="27.95" customHeight="1" x14ac:dyDescent="0.25">
      <c r="A45" s="2127"/>
      <c r="B45" s="2130"/>
      <c r="C45" s="2132"/>
      <c r="D45" s="2111">
        <f>'BS old'!E27</f>
        <v>0</v>
      </c>
      <c r="E45" s="2111"/>
      <c r="F45" s="2111"/>
      <c r="G45" s="856"/>
      <c r="H45" s="2108">
        <f>'BS old'!G27</f>
        <v>0</v>
      </c>
      <c r="I45" s="2109"/>
      <c r="J45" s="2112"/>
    </row>
    <row r="46" spans="1:10" ht="27.95" customHeight="1" x14ac:dyDescent="0.25">
      <c r="A46" s="2256" t="s">
        <v>568</v>
      </c>
      <c r="B46" s="2130" t="s">
        <v>1508</v>
      </c>
      <c r="C46" s="2132" t="s">
        <v>570</v>
      </c>
      <c r="D46" s="2111">
        <f>'BS old'!D28</f>
        <v>0</v>
      </c>
      <c r="E46" s="2111"/>
      <c r="F46" s="2111"/>
      <c r="G46" s="2108">
        <f>'BS old'!F28</f>
        <v>0</v>
      </c>
      <c r="H46" s="2109"/>
      <c r="I46" s="2110"/>
      <c r="J46" s="855"/>
    </row>
    <row r="47" spans="1:10" ht="27.95" customHeight="1" x14ac:dyDescent="0.25">
      <c r="A47" s="2127"/>
      <c r="B47" s="2130"/>
      <c r="C47" s="2132"/>
      <c r="D47" s="2111">
        <f>'BS old'!E28</f>
        <v>0</v>
      </c>
      <c r="E47" s="2111"/>
      <c r="F47" s="2111"/>
      <c r="G47" s="856"/>
      <c r="H47" s="2108">
        <f>'BS old'!G28</f>
        <v>0</v>
      </c>
      <c r="I47" s="2109"/>
      <c r="J47" s="2112"/>
    </row>
    <row r="48" spans="1:10" ht="27.95" customHeight="1" x14ac:dyDescent="0.25">
      <c r="A48" s="2256" t="s">
        <v>571</v>
      </c>
      <c r="B48" s="2130" t="s">
        <v>1509</v>
      </c>
      <c r="C48" s="2131" t="s">
        <v>573</v>
      </c>
      <c r="D48" s="2111">
        <f>'BS old'!D29</f>
        <v>0</v>
      </c>
      <c r="E48" s="2111"/>
      <c r="F48" s="2111"/>
      <c r="G48" s="2108">
        <f>'BS old'!F29</f>
        <v>0</v>
      </c>
      <c r="H48" s="2109"/>
      <c r="I48" s="2110"/>
      <c r="J48" s="855"/>
    </row>
    <row r="49" spans="1:10" ht="27.95" customHeight="1" x14ac:dyDescent="0.25">
      <c r="A49" s="2127"/>
      <c r="B49" s="2130"/>
      <c r="C49" s="2132"/>
      <c r="D49" s="2111">
        <f>'BS old'!E29</f>
        <v>0</v>
      </c>
      <c r="E49" s="2111"/>
      <c r="F49" s="2111"/>
      <c r="G49" s="857"/>
      <c r="H49" s="2108">
        <f>'BS old'!G29</f>
        <v>0</v>
      </c>
      <c r="I49" s="2109"/>
      <c r="J49" s="2112"/>
    </row>
    <row r="50" spans="1:10" ht="27.95" customHeight="1" x14ac:dyDescent="0.25">
      <c r="A50" s="2274" t="s">
        <v>574</v>
      </c>
      <c r="B50" s="2142" t="s">
        <v>1510</v>
      </c>
      <c r="C50" s="2132" t="s">
        <v>576</v>
      </c>
      <c r="D50" s="2111">
        <f>'BS old'!D30</f>
        <v>0</v>
      </c>
      <c r="E50" s="2111"/>
      <c r="F50" s="2111"/>
      <c r="G50" s="2108">
        <f>'BS old'!F30</f>
        <v>0</v>
      </c>
      <c r="H50" s="2109"/>
      <c r="I50" s="2110"/>
      <c r="J50" s="855"/>
    </row>
    <row r="51" spans="1:10" ht="27.95" customHeight="1" x14ac:dyDescent="0.25">
      <c r="A51" s="2275"/>
      <c r="B51" s="2142"/>
      <c r="C51" s="2132"/>
      <c r="D51" s="2111">
        <f>'BS old'!E30</f>
        <v>0</v>
      </c>
      <c r="E51" s="2111"/>
      <c r="F51" s="2111"/>
      <c r="G51" s="857"/>
      <c r="H51" s="2108">
        <f>'BS old'!G30</f>
        <v>0</v>
      </c>
      <c r="I51" s="2109"/>
      <c r="J51" s="2112"/>
    </row>
    <row r="52" spans="1:10" s="458" customFormat="1" ht="27.95" customHeight="1" x14ac:dyDescent="0.25">
      <c r="A52" s="2276" t="s">
        <v>577</v>
      </c>
      <c r="B52" s="2130" t="s">
        <v>1511</v>
      </c>
      <c r="C52" s="2131" t="s">
        <v>579</v>
      </c>
      <c r="D52" s="2111">
        <f>'BS old'!D31</f>
        <v>0</v>
      </c>
      <c r="E52" s="2111"/>
      <c r="F52" s="2111"/>
      <c r="G52" s="2108">
        <f>'BS old'!F31</f>
        <v>0</v>
      </c>
      <c r="H52" s="2109"/>
      <c r="I52" s="2110"/>
      <c r="J52" s="855"/>
    </row>
    <row r="53" spans="1:10" s="458" customFormat="1" ht="27.95" customHeight="1" x14ac:dyDescent="0.25">
      <c r="A53" s="2277"/>
      <c r="B53" s="2130"/>
      <c r="C53" s="2132"/>
      <c r="D53" s="2111">
        <f>'BS old'!E31</f>
        <v>0</v>
      </c>
      <c r="E53" s="2111"/>
      <c r="F53" s="2111"/>
      <c r="G53" s="857"/>
      <c r="H53" s="2108">
        <f>'BS old'!G31</f>
        <v>0</v>
      </c>
      <c r="I53" s="2109"/>
      <c r="J53" s="2112"/>
    </row>
    <row r="54" spans="1:10" ht="27.95" customHeight="1" x14ac:dyDescent="0.25">
      <c r="A54" s="2256" t="s">
        <v>532</v>
      </c>
      <c r="B54" s="2130" t="s">
        <v>1512</v>
      </c>
      <c r="C54" s="2132" t="s">
        <v>581</v>
      </c>
      <c r="D54" s="2111">
        <f>'BS old'!D32</f>
        <v>0</v>
      </c>
      <c r="E54" s="2111"/>
      <c r="F54" s="2111"/>
      <c r="G54" s="2108">
        <f>'BS old'!F32</f>
        <v>0</v>
      </c>
      <c r="H54" s="2109"/>
      <c r="I54" s="2110"/>
      <c r="J54" s="855"/>
    </row>
    <row r="55" spans="1:10" ht="27.95" customHeight="1" x14ac:dyDescent="0.25">
      <c r="A55" s="2127"/>
      <c r="B55" s="2130"/>
      <c r="C55" s="2132"/>
      <c r="D55" s="2111">
        <f>'BS old'!E32</f>
        <v>0</v>
      </c>
      <c r="E55" s="2111"/>
      <c r="F55" s="2111"/>
      <c r="G55" s="857"/>
      <c r="H55" s="2108">
        <f>'BS old'!G32</f>
        <v>0</v>
      </c>
      <c r="I55" s="2109"/>
      <c r="J55" s="2112"/>
    </row>
    <row r="56" spans="1:10" ht="27.95" customHeight="1" x14ac:dyDescent="0.25">
      <c r="A56" s="2256" t="s">
        <v>535</v>
      </c>
      <c r="B56" s="2130" t="s">
        <v>1513</v>
      </c>
      <c r="C56" s="2131" t="s">
        <v>583</v>
      </c>
      <c r="D56" s="2111">
        <f>'BS old'!D33</f>
        <v>0</v>
      </c>
      <c r="E56" s="2111"/>
      <c r="F56" s="2111"/>
      <c r="G56" s="2108">
        <f>'BS old'!F33</f>
        <v>0</v>
      </c>
      <c r="H56" s="2109"/>
      <c r="I56" s="2110"/>
      <c r="J56" s="855"/>
    </row>
    <row r="57" spans="1:10" ht="27.95" customHeight="1" x14ac:dyDescent="0.25">
      <c r="A57" s="2127"/>
      <c r="B57" s="2130"/>
      <c r="C57" s="2132"/>
      <c r="D57" s="2111">
        <f>'BS old'!E33</f>
        <v>0</v>
      </c>
      <c r="E57" s="2111"/>
      <c r="F57" s="2111"/>
      <c r="G57" s="857"/>
      <c r="H57" s="2108">
        <f>'BS old'!G33</f>
        <v>0</v>
      </c>
      <c r="I57" s="2109"/>
      <c r="J57" s="2112"/>
    </row>
    <row r="58" spans="1:10" ht="27.95" customHeight="1" x14ac:dyDescent="0.25">
      <c r="A58" s="2256" t="s">
        <v>538</v>
      </c>
      <c r="B58" s="2130" t="s">
        <v>1514</v>
      </c>
      <c r="C58" s="2132" t="s">
        <v>585</v>
      </c>
      <c r="D58" s="2111">
        <f>'BS old'!D34</f>
        <v>0</v>
      </c>
      <c r="E58" s="2111"/>
      <c r="F58" s="2111"/>
      <c r="G58" s="2108">
        <f>'BS old'!F34</f>
        <v>0</v>
      </c>
      <c r="H58" s="2109"/>
      <c r="I58" s="2110"/>
      <c r="J58" s="855"/>
    </row>
    <row r="59" spans="1:10" ht="27.95" customHeight="1" x14ac:dyDescent="0.25">
      <c r="A59" s="2127"/>
      <c r="B59" s="2268"/>
      <c r="C59" s="2132"/>
      <c r="D59" s="2111">
        <f>'BS old'!E34</f>
        <v>0</v>
      </c>
      <c r="E59" s="2111"/>
      <c r="F59" s="2111"/>
      <c r="G59" s="857"/>
      <c r="H59" s="2108">
        <f>'BS old'!G34</f>
        <v>0</v>
      </c>
      <c r="I59" s="2109"/>
      <c r="J59" s="2112"/>
    </row>
    <row r="60" spans="1:10" ht="27.95" customHeight="1" x14ac:dyDescent="0.25">
      <c r="A60" s="2256" t="s">
        <v>541</v>
      </c>
      <c r="B60" s="2130" t="s">
        <v>1515</v>
      </c>
      <c r="C60" s="2131" t="s">
        <v>587</v>
      </c>
      <c r="D60" s="2111">
        <f>'BS old'!D35</f>
        <v>0</v>
      </c>
      <c r="E60" s="2111"/>
      <c r="F60" s="2111"/>
      <c r="G60" s="2108">
        <f>'BS old'!F35</f>
        <v>0</v>
      </c>
      <c r="H60" s="2109"/>
      <c r="I60" s="2110"/>
      <c r="J60" s="855"/>
    </row>
    <row r="61" spans="1:10" ht="27.95" customHeight="1" x14ac:dyDescent="0.25">
      <c r="A61" s="2127"/>
      <c r="B61" s="2130"/>
      <c r="C61" s="2132"/>
      <c r="D61" s="2111">
        <f>'BS old'!E35</f>
        <v>0</v>
      </c>
      <c r="E61" s="2111"/>
      <c r="F61" s="2111"/>
      <c r="G61" s="857"/>
      <c r="H61" s="2108">
        <f>'BS old'!G35</f>
        <v>0</v>
      </c>
      <c r="I61" s="2109"/>
      <c r="J61" s="2112"/>
    </row>
    <row r="62" spans="1:10" ht="27.95" customHeight="1" x14ac:dyDescent="0.25">
      <c r="A62" s="2256" t="s">
        <v>544</v>
      </c>
      <c r="B62" s="2130" t="s">
        <v>1516</v>
      </c>
      <c r="C62" s="2132" t="s">
        <v>589</v>
      </c>
      <c r="D62" s="2111">
        <f>'BS old'!D36</f>
        <v>0</v>
      </c>
      <c r="E62" s="2111"/>
      <c r="F62" s="2111"/>
      <c r="G62" s="2108">
        <f>'BS old'!F36</f>
        <v>0</v>
      </c>
      <c r="H62" s="2109"/>
      <c r="I62" s="2110"/>
      <c r="J62" s="855"/>
    </row>
    <row r="63" spans="1:10" ht="27.95" customHeight="1" x14ac:dyDescent="0.25">
      <c r="A63" s="2127"/>
      <c r="B63" s="2130"/>
      <c r="C63" s="2132"/>
      <c r="D63" s="2111">
        <f>'BS old'!E36</f>
        <v>0</v>
      </c>
      <c r="E63" s="2111"/>
      <c r="F63" s="2111"/>
      <c r="G63" s="820"/>
      <c r="H63" s="2108">
        <f>'BS old'!G36</f>
        <v>0</v>
      </c>
      <c r="I63" s="2109"/>
      <c r="J63" s="2112"/>
    </row>
    <row r="64" spans="1:10" ht="11.25" customHeight="1" x14ac:dyDescent="0.25">
      <c r="A64" s="2262" t="s">
        <v>1483</v>
      </c>
      <c r="B64" s="2263" t="s">
        <v>1484</v>
      </c>
      <c r="C64" s="2264" t="s">
        <v>1485</v>
      </c>
      <c r="D64" s="2115" t="s">
        <v>1486</v>
      </c>
      <c r="E64" s="2137"/>
      <c r="F64" s="2137"/>
      <c r="G64" s="2137"/>
      <c r="H64" s="2118"/>
      <c r="I64" s="2119" t="s">
        <v>1487</v>
      </c>
      <c r="J64" s="2120"/>
    </row>
    <row r="65" spans="1:10" ht="11.25" customHeight="1" x14ac:dyDescent="0.15">
      <c r="A65" s="2262"/>
      <c r="B65" s="2263"/>
      <c r="C65" s="2264"/>
      <c r="D65" s="2155">
        <v>1</v>
      </c>
      <c r="E65" s="2123" t="s">
        <v>1488</v>
      </c>
      <c r="F65" s="2183"/>
      <c r="G65" s="2179" t="s">
        <v>1489</v>
      </c>
      <c r="H65" s="2181"/>
      <c r="I65" s="2115"/>
      <c r="J65" s="2116"/>
    </row>
    <row r="66" spans="1:10" ht="11.25" customHeight="1" x14ac:dyDescent="0.25">
      <c r="A66" s="2125"/>
      <c r="B66" s="2133"/>
      <c r="C66" s="2135"/>
      <c r="D66" s="2265"/>
      <c r="E66" s="2123" t="s">
        <v>1490</v>
      </c>
      <c r="F66" s="2183"/>
      <c r="G66" s="2115"/>
      <c r="H66" s="2118"/>
      <c r="I66" s="2123" t="s">
        <v>1491</v>
      </c>
      <c r="J66" s="2124"/>
    </row>
    <row r="67" spans="1:10" ht="27.95" customHeight="1" x14ac:dyDescent="0.25">
      <c r="A67" s="2256" t="s">
        <v>547</v>
      </c>
      <c r="B67" s="2129" t="s">
        <v>1517</v>
      </c>
      <c r="C67" s="2132" t="s">
        <v>888</v>
      </c>
      <c r="D67" s="2111">
        <f>'BS old'!D37</f>
        <v>0</v>
      </c>
      <c r="E67" s="2111"/>
      <c r="F67" s="2108"/>
      <c r="G67" s="2108">
        <f>'BS old'!F37</f>
        <v>0</v>
      </c>
      <c r="H67" s="2109"/>
      <c r="I67" s="2110"/>
      <c r="J67" s="855"/>
    </row>
    <row r="68" spans="1:10" ht="27.95" customHeight="1" x14ac:dyDescent="0.25">
      <c r="A68" s="2127"/>
      <c r="B68" s="2130"/>
      <c r="C68" s="2132"/>
      <c r="D68" s="2111">
        <f>'BS old'!E37</f>
        <v>0</v>
      </c>
      <c r="E68" s="2111"/>
      <c r="F68" s="2111"/>
      <c r="G68" s="858"/>
      <c r="H68" s="2108">
        <f>'BS old'!G37</f>
        <v>0</v>
      </c>
      <c r="I68" s="2109"/>
      <c r="J68" s="2112"/>
    </row>
    <row r="69" spans="1:10" ht="27.95" customHeight="1" x14ac:dyDescent="0.25">
      <c r="A69" s="2256" t="s">
        <v>568</v>
      </c>
      <c r="B69" s="2130" t="s">
        <v>1518</v>
      </c>
      <c r="C69" s="2132" t="s">
        <v>891</v>
      </c>
      <c r="D69" s="2111">
        <f>'BS old'!D38</f>
        <v>0</v>
      </c>
      <c r="E69" s="2111"/>
      <c r="F69" s="2108"/>
      <c r="G69" s="2108">
        <f>'BS old'!F38</f>
        <v>0</v>
      </c>
      <c r="H69" s="2109"/>
      <c r="I69" s="2110"/>
      <c r="J69" s="855"/>
    </row>
    <row r="70" spans="1:10" ht="27.95" customHeight="1" x14ac:dyDescent="0.25">
      <c r="A70" s="2127"/>
      <c r="B70" s="2130"/>
      <c r="C70" s="2132"/>
      <c r="D70" s="2111">
        <f>'BS old'!E38</f>
        <v>0</v>
      </c>
      <c r="E70" s="2111"/>
      <c r="F70" s="2111"/>
      <c r="G70" s="858"/>
      <c r="H70" s="2108">
        <f>'BS old'!G38</f>
        <v>0</v>
      </c>
      <c r="I70" s="2109"/>
      <c r="J70" s="2112"/>
    </row>
    <row r="71" spans="1:10" ht="27.95" customHeight="1" x14ac:dyDescent="0.25">
      <c r="A71" s="2260" t="s">
        <v>594</v>
      </c>
      <c r="B71" s="2142" t="s">
        <v>1519</v>
      </c>
      <c r="C71" s="2132" t="s">
        <v>894</v>
      </c>
      <c r="D71" s="2111">
        <f>'BS old'!D39</f>
        <v>0</v>
      </c>
      <c r="E71" s="2111"/>
      <c r="F71" s="2108"/>
      <c r="G71" s="2108">
        <f>'BS old'!F39</f>
        <v>0</v>
      </c>
      <c r="H71" s="2109"/>
      <c r="I71" s="2110"/>
      <c r="J71" s="855"/>
    </row>
    <row r="72" spans="1:10" ht="27.95" customHeight="1" x14ac:dyDescent="0.25">
      <c r="A72" s="2261"/>
      <c r="B72" s="2142"/>
      <c r="C72" s="2132"/>
      <c r="D72" s="2111">
        <f>'BS old'!E39</f>
        <v>0</v>
      </c>
      <c r="E72" s="2111"/>
      <c r="F72" s="2111"/>
      <c r="G72" s="858"/>
      <c r="H72" s="2108">
        <f>'BS old'!G39</f>
        <v>0</v>
      </c>
      <c r="I72" s="2109"/>
      <c r="J72" s="2112"/>
    </row>
    <row r="73" spans="1:10" s="458" customFormat="1" ht="27.95" customHeight="1" x14ac:dyDescent="0.25">
      <c r="A73" s="2274" t="s">
        <v>597</v>
      </c>
      <c r="B73" s="2142" t="s">
        <v>598</v>
      </c>
      <c r="C73" s="2132" t="s">
        <v>897</v>
      </c>
      <c r="D73" s="2111">
        <f>'BS old'!D40</f>
        <v>0</v>
      </c>
      <c r="E73" s="2111"/>
      <c r="F73" s="2108"/>
      <c r="G73" s="2108">
        <f>'BS old'!F40</f>
        <v>0</v>
      </c>
      <c r="H73" s="2109"/>
      <c r="I73" s="2110"/>
      <c r="J73" s="855"/>
    </row>
    <row r="74" spans="1:10" s="458" customFormat="1" ht="27.95" customHeight="1" x14ac:dyDescent="0.25">
      <c r="A74" s="2275"/>
      <c r="B74" s="2142"/>
      <c r="C74" s="2132"/>
      <c r="D74" s="2111">
        <f>'BS old'!E40</f>
        <v>0</v>
      </c>
      <c r="E74" s="2111"/>
      <c r="F74" s="2111"/>
      <c r="G74" s="858"/>
      <c r="H74" s="2108">
        <f>'BS old'!G40</f>
        <v>0</v>
      </c>
      <c r="I74" s="2109"/>
      <c r="J74" s="2112"/>
    </row>
    <row r="75" spans="1:10" s="458" customFormat="1" ht="27.95" customHeight="1" x14ac:dyDescent="0.25">
      <c r="A75" s="2272" t="s">
        <v>600</v>
      </c>
      <c r="B75" s="2130" t="s">
        <v>1520</v>
      </c>
      <c r="C75" s="2132" t="s">
        <v>900</v>
      </c>
      <c r="D75" s="2111">
        <f>'BS old'!D41</f>
        <v>0</v>
      </c>
      <c r="E75" s="2111"/>
      <c r="F75" s="2108"/>
      <c r="G75" s="2108">
        <f>'BS old'!F41</f>
        <v>0</v>
      </c>
      <c r="H75" s="2109"/>
      <c r="I75" s="2110"/>
      <c r="J75" s="855"/>
    </row>
    <row r="76" spans="1:10" s="458" customFormat="1" ht="27.95" customHeight="1" x14ac:dyDescent="0.25">
      <c r="A76" s="2273"/>
      <c r="B76" s="2130"/>
      <c r="C76" s="2132"/>
      <c r="D76" s="2111">
        <f>'BS old'!E41</f>
        <v>0</v>
      </c>
      <c r="E76" s="2111"/>
      <c r="F76" s="2111"/>
      <c r="G76" s="858"/>
      <c r="H76" s="2108">
        <f>'BS old'!G41</f>
        <v>0</v>
      </c>
      <c r="I76" s="2109"/>
      <c r="J76" s="2112"/>
    </row>
    <row r="77" spans="1:10" ht="27.95" customHeight="1" x14ac:dyDescent="0.25">
      <c r="A77" s="2256" t="s">
        <v>532</v>
      </c>
      <c r="B77" s="2130" t="s">
        <v>1521</v>
      </c>
      <c r="C77" s="2132" t="s">
        <v>903</v>
      </c>
      <c r="D77" s="2111">
        <f>'BS old'!D42</f>
        <v>0</v>
      </c>
      <c r="E77" s="2111"/>
      <c r="F77" s="2108"/>
      <c r="G77" s="2108">
        <f>'BS old'!F42</f>
        <v>0</v>
      </c>
      <c r="H77" s="2109"/>
      <c r="I77" s="2110"/>
      <c r="J77" s="855"/>
    </row>
    <row r="78" spans="1:10" ht="27.95" customHeight="1" x14ac:dyDescent="0.25">
      <c r="A78" s="2127"/>
      <c r="B78" s="2130"/>
      <c r="C78" s="2132"/>
      <c r="D78" s="2111">
        <f>'BS old'!E42</f>
        <v>0</v>
      </c>
      <c r="E78" s="2111"/>
      <c r="F78" s="2111"/>
      <c r="G78" s="858"/>
      <c r="H78" s="2108">
        <f>'BS old'!G42</f>
        <v>0</v>
      </c>
      <c r="I78" s="2109"/>
      <c r="J78" s="2112"/>
    </row>
    <row r="79" spans="1:10" ht="27.95" customHeight="1" x14ac:dyDescent="0.25">
      <c r="A79" s="2256" t="s">
        <v>535</v>
      </c>
      <c r="B79" s="2130" t="s">
        <v>1522</v>
      </c>
      <c r="C79" s="2132" t="s">
        <v>906</v>
      </c>
      <c r="D79" s="2111">
        <f>'BS old'!D43</f>
        <v>0</v>
      </c>
      <c r="E79" s="2111"/>
      <c r="F79" s="2108"/>
      <c r="G79" s="2108">
        <f>'BS old'!F43</f>
        <v>0</v>
      </c>
      <c r="H79" s="2109"/>
      <c r="I79" s="2110"/>
      <c r="J79" s="855"/>
    </row>
    <row r="80" spans="1:10" ht="27.95" customHeight="1" x14ac:dyDescent="0.25">
      <c r="A80" s="2127"/>
      <c r="B80" s="2130"/>
      <c r="C80" s="2132"/>
      <c r="D80" s="2111">
        <f>'BS old'!E43</f>
        <v>0</v>
      </c>
      <c r="E80" s="2111"/>
      <c r="F80" s="2111"/>
      <c r="G80" s="858"/>
      <c r="H80" s="2108">
        <f>'BS old'!G43</f>
        <v>0</v>
      </c>
      <c r="I80" s="2109"/>
      <c r="J80" s="2112"/>
    </row>
    <row r="81" spans="1:10" ht="27.95" customHeight="1" x14ac:dyDescent="0.25">
      <c r="A81" s="2256" t="s">
        <v>538</v>
      </c>
      <c r="B81" s="2130" t="s">
        <v>1523</v>
      </c>
      <c r="C81" s="2132" t="s">
        <v>909</v>
      </c>
      <c r="D81" s="2111">
        <f>'BS old'!D44</f>
        <v>0</v>
      </c>
      <c r="E81" s="2111"/>
      <c r="F81" s="2108"/>
      <c r="G81" s="2108">
        <f>'BS old'!F44</f>
        <v>0</v>
      </c>
      <c r="H81" s="2109"/>
      <c r="I81" s="2110"/>
      <c r="J81" s="855"/>
    </row>
    <row r="82" spans="1:10" ht="27.95" customHeight="1" x14ac:dyDescent="0.25">
      <c r="A82" s="2127"/>
      <c r="B82" s="2130"/>
      <c r="C82" s="2132"/>
      <c r="D82" s="2111">
        <f>'BS old'!E44</f>
        <v>0</v>
      </c>
      <c r="E82" s="2111"/>
      <c r="F82" s="2111"/>
      <c r="G82" s="858"/>
      <c r="H82" s="2108">
        <f>'BS old'!G44</f>
        <v>0</v>
      </c>
      <c r="I82" s="2109"/>
      <c r="J82" s="2112"/>
    </row>
    <row r="83" spans="1:10" ht="27.95" customHeight="1" x14ac:dyDescent="0.25">
      <c r="A83" s="2256" t="s">
        <v>541</v>
      </c>
      <c r="B83" s="2130" t="s">
        <v>1524</v>
      </c>
      <c r="C83" s="2132" t="s">
        <v>912</v>
      </c>
      <c r="D83" s="2111">
        <f>'BS old'!D45</f>
        <v>0</v>
      </c>
      <c r="E83" s="2111"/>
      <c r="F83" s="2108"/>
      <c r="G83" s="2108">
        <f>'BS old'!F45</f>
        <v>0</v>
      </c>
      <c r="H83" s="2109"/>
      <c r="I83" s="2110"/>
      <c r="J83" s="855"/>
    </row>
    <row r="84" spans="1:10" ht="27.95" customHeight="1" x14ac:dyDescent="0.25">
      <c r="A84" s="2127"/>
      <c r="B84" s="2130"/>
      <c r="C84" s="2132"/>
      <c r="D84" s="2111">
        <f>'BS old'!E45</f>
        <v>0</v>
      </c>
      <c r="E84" s="2111"/>
      <c r="F84" s="2111"/>
      <c r="G84" s="858"/>
      <c r="H84" s="2108">
        <f>'BS old'!G45</f>
        <v>0</v>
      </c>
      <c r="I84" s="2109"/>
      <c r="J84" s="2112"/>
    </row>
    <row r="85" spans="1:10" ht="27.95" customHeight="1" x14ac:dyDescent="0.25">
      <c r="A85" s="2256" t="s">
        <v>544</v>
      </c>
      <c r="B85" s="2130" t="s">
        <v>1525</v>
      </c>
      <c r="C85" s="2132" t="s">
        <v>915</v>
      </c>
      <c r="D85" s="2111">
        <f>'BS old'!D46</f>
        <v>0</v>
      </c>
      <c r="E85" s="2111"/>
      <c r="F85" s="2108"/>
      <c r="G85" s="2108">
        <f>'BS old'!F46</f>
        <v>0</v>
      </c>
      <c r="H85" s="2109"/>
      <c r="I85" s="2110"/>
      <c r="J85" s="855"/>
    </row>
    <row r="86" spans="1:10" ht="27.95" customHeight="1" x14ac:dyDescent="0.25">
      <c r="A86" s="2127"/>
      <c r="B86" s="2130"/>
      <c r="C86" s="2132"/>
      <c r="D86" s="2111">
        <f>'BS old'!E46</f>
        <v>0</v>
      </c>
      <c r="E86" s="2111"/>
      <c r="F86" s="2111"/>
      <c r="G86" s="858"/>
      <c r="H86" s="2108">
        <f>'BS old'!G46</f>
        <v>0</v>
      </c>
      <c r="I86" s="2109"/>
      <c r="J86" s="2112"/>
    </row>
    <row r="87" spans="1:10" ht="27.95" customHeight="1" x14ac:dyDescent="0.25">
      <c r="A87" s="2274" t="s">
        <v>613</v>
      </c>
      <c r="B87" s="2142" t="s">
        <v>614</v>
      </c>
      <c r="C87" s="2132" t="s">
        <v>918</v>
      </c>
      <c r="D87" s="2111">
        <f>'BS old'!D47</f>
        <v>0</v>
      </c>
      <c r="E87" s="2111"/>
      <c r="F87" s="2108"/>
      <c r="G87" s="2108">
        <f>'BS old'!F47</f>
        <v>0</v>
      </c>
      <c r="H87" s="2109"/>
      <c r="I87" s="2110"/>
      <c r="J87" s="855"/>
    </row>
    <row r="88" spans="1:10" ht="27.95" customHeight="1" x14ac:dyDescent="0.25">
      <c r="A88" s="2275"/>
      <c r="B88" s="2142"/>
      <c r="C88" s="2132"/>
      <c r="D88" s="2111">
        <f>'BS old'!E47</f>
        <v>0</v>
      </c>
      <c r="E88" s="2111"/>
      <c r="F88" s="2111"/>
      <c r="G88" s="858"/>
      <c r="H88" s="2108">
        <f>'BS old'!G47</f>
        <v>0</v>
      </c>
      <c r="I88" s="2109"/>
      <c r="J88" s="2112"/>
    </row>
    <row r="89" spans="1:10" s="458" customFormat="1" ht="27.95" customHeight="1" x14ac:dyDescent="0.25">
      <c r="A89" s="2272" t="s">
        <v>616</v>
      </c>
      <c r="B89" s="2130" t="s">
        <v>1526</v>
      </c>
      <c r="C89" s="2132" t="s">
        <v>921</v>
      </c>
      <c r="D89" s="2111">
        <f>'BS old'!D48</f>
        <v>0</v>
      </c>
      <c r="E89" s="2111"/>
      <c r="F89" s="2108"/>
      <c r="G89" s="2108">
        <f>'BS old'!F48</f>
        <v>0</v>
      </c>
      <c r="H89" s="2109"/>
      <c r="I89" s="2110"/>
      <c r="J89" s="855"/>
    </row>
    <row r="90" spans="1:10" s="458" customFormat="1" ht="27.95" customHeight="1" x14ac:dyDescent="0.25">
      <c r="A90" s="2273"/>
      <c r="B90" s="2268"/>
      <c r="C90" s="2132"/>
      <c r="D90" s="2111">
        <f>'BS old'!E48</f>
        <v>0</v>
      </c>
      <c r="E90" s="2111"/>
      <c r="F90" s="2111"/>
      <c r="G90" s="858"/>
      <c r="H90" s="2108">
        <f>'BS old'!G48</f>
        <v>0</v>
      </c>
      <c r="I90" s="2109"/>
      <c r="J90" s="2112"/>
    </row>
    <row r="91" spans="1:10" s="458" customFormat="1" ht="27.95" customHeight="1" x14ac:dyDescent="0.25">
      <c r="A91" s="2256" t="s">
        <v>532</v>
      </c>
      <c r="B91" s="2268" t="s">
        <v>619</v>
      </c>
      <c r="C91" s="2132" t="s">
        <v>924</v>
      </c>
      <c r="D91" s="2111">
        <f>'BS old'!D49</f>
        <v>0</v>
      </c>
      <c r="E91" s="2111"/>
      <c r="F91" s="2108"/>
      <c r="G91" s="2108">
        <f>'BS old'!F49</f>
        <v>0</v>
      </c>
      <c r="H91" s="2109"/>
      <c r="I91" s="2110"/>
      <c r="J91" s="855"/>
    </row>
    <row r="92" spans="1:10" s="458" customFormat="1" ht="27.95" customHeight="1" x14ac:dyDescent="0.25">
      <c r="A92" s="2127"/>
      <c r="B92" s="2129"/>
      <c r="C92" s="2132"/>
      <c r="D92" s="2111">
        <f>'BS old'!E49</f>
        <v>0</v>
      </c>
      <c r="E92" s="2111"/>
      <c r="F92" s="2111"/>
      <c r="G92" s="858"/>
      <c r="H92" s="2108">
        <f>'BS old'!G49</f>
        <v>0</v>
      </c>
      <c r="I92" s="2109"/>
      <c r="J92" s="2112"/>
    </row>
    <row r="93" spans="1:10" ht="27.95" customHeight="1" x14ac:dyDescent="0.25">
      <c r="A93" s="2256" t="s">
        <v>535</v>
      </c>
      <c r="B93" s="2268" t="s">
        <v>1527</v>
      </c>
      <c r="C93" s="2132" t="s">
        <v>927</v>
      </c>
      <c r="D93" s="2111">
        <f>'BS old'!D50</f>
        <v>0</v>
      </c>
      <c r="E93" s="2111"/>
      <c r="F93" s="2108"/>
      <c r="G93" s="2108">
        <f>'BS old'!F50</f>
        <v>0</v>
      </c>
      <c r="H93" s="2109"/>
      <c r="I93" s="2110"/>
      <c r="J93" s="855"/>
    </row>
    <row r="94" spans="1:10" ht="27.95" customHeight="1" x14ac:dyDescent="0.25">
      <c r="A94" s="2127"/>
      <c r="B94" s="2129"/>
      <c r="C94" s="2132"/>
      <c r="D94" s="2111">
        <f>'BS old'!E50</f>
        <v>0</v>
      </c>
      <c r="E94" s="2111"/>
      <c r="F94" s="2111"/>
      <c r="G94" s="810"/>
      <c r="H94" s="2108">
        <f>'BS old'!G50</f>
        <v>0</v>
      </c>
      <c r="I94" s="2109"/>
      <c r="J94" s="2112"/>
    </row>
    <row r="95" spans="1:10" ht="11.25" customHeight="1" x14ac:dyDescent="0.25">
      <c r="A95" s="2262" t="s">
        <v>1483</v>
      </c>
      <c r="B95" s="2263" t="s">
        <v>1484</v>
      </c>
      <c r="C95" s="2264" t="s">
        <v>1485</v>
      </c>
      <c r="D95" s="2115" t="s">
        <v>1486</v>
      </c>
      <c r="E95" s="2137"/>
      <c r="F95" s="2137"/>
      <c r="G95" s="2137"/>
      <c r="H95" s="2118"/>
      <c r="I95" s="2119" t="s">
        <v>1487</v>
      </c>
      <c r="J95" s="2120"/>
    </row>
    <row r="96" spans="1:10" ht="11.25" customHeight="1" x14ac:dyDescent="0.15">
      <c r="A96" s="2262"/>
      <c r="B96" s="2263"/>
      <c r="C96" s="2264"/>
      <c r="D96" s="2155">
        <v>1</v>
      </c>
      <c r="E96" s="2123" t="s">
        <v>1488</v>
      </c>
      <c r="F96" s="2183"/>
      <c r="G96" s="2179" t="s">
        <v>1489</v>
      </c>
      <c r="H96" s="2181"/>
      <c r="I96" s="2115"/>
      <c r="J96" s="2116"/>
    </row>
    <row r="97" spans="1:12" ht="12" customHeight="1" x14ac:dyDescent="0.25">
      <c r="A97" s="2125"/>
      <c r="B97" s="2133"/>
      <c r="C97" s="2135"/>
      <c r="D97" s="2265"/>
      <c r="E97" s="2123" t="s">
        <v>1490</v>
      </c>
      <c r="F97" s="2183"/>
      <c r="G97" s="2115"/>
      <c r="H97" s="2118"/>
      <c r="I97" s="2123" t="s">
        <v>1491</v>
      </c>
      <c r="J97" s="2124"/>
    </row>
    <row r="98" spans="1:12" ht="27.95" customHeight="1" x14ac:dyDescent="0.25">
      <c r="A98" s="2256" t="s">
        <v>538</v>
      </c>
      <c r="B98" s="2271" t="s">
        <v>1528</v>
      </c>
      <c r="C98" s="2131" t="s">
        <v>930</v>
      </c>
      <c r="D98" s="2111">
        <f>'BS old'!D51</f>
        <v>0</v>
      </c>
      <c r="E98" s="2111"/>
      <c r="F98" s="2111"/>
      <c r="G98" s="2108">
        <f>'BS old'!F51</f>
        <v>0</v>
      </c>
      <c r="H98" s="2109"/>
      <c r="I98" s="2110"/>
      <c r="J98" s="855"/>
      <c r="L98" s="510" t="s">
        <v>1093</v>
      </c>
    </row>
    <row r="99" spans="1:12" ht="27.95" customHeight="1" x14ac:dyDescent="0.25">
      <c r="A99" s="2127"/>
      <c r="B99" s="2129"/>
      <c r="C99" s="2132"/>
      <c r="D99" s="2111">
        <f>'BS old'!E51</f>
        <v>0</v>
      </c>
      <c r="E99" s="2111"/>
      <c r="F99" s="2111"/>
      <c r="G99" s="856"/>
      <c r="H99" s="2108">
        <f>'BS old'!G51</f>
        <v>0</v>
      </c>
      <c r="I99" s="2109"/>
      <c r="J99" s="2112"/>
    </row>
    <row r="100" spans="1:12" ht="27.95" customHeight="1" x14ac:dyDescent="0.25">
      <c r="A100" s="2256" t="s">
        <v>541</v>
      </c>
      <c r="B100" s="2130" t="s">
        <v>1529</v>
      </c>
      <c r="C100" s="2132" t="s">
        <v>933</v>
      </c>
      <c r="D100" s="2111">
        <f>'BS old'!D52</f>
        <v>0</v>
      </c>
      <c r="E100" s="2111"/>
      <c r="F100" s="2111"/>
      <c r="G100" s="2108">
        <f>'BS old'!F52</f>
        <v>0</v>
      </c>
      <c r="H100" s="2109"/>
      <c r="I100" s="2110"/>
      <c r="J100" s="855"/>
    </row>
    <row r="101" spans="1:12" ht="27.95" customHeight="1" x14ac:dyDescent="0.25">
      <c r="A101" s="2127"/>
      <c r="B101" s="2130"/>
      <c r="C101" s="2132"/>
      <c r="D101" s="2111">
        <f>'BS old'!E52</f>
        <v>0</v>
      </c>
      <c r="E101" s="2111"/>
      <c r="F101" s="2111"/>
      <c r="G101" s="856"/>
      <c r="H101" s="2108">
        <f>'BS old'!G52</f>
        <v>0</v>
      </c>
      <c r="I101" s="2109"/>
      <c r="J101" s="2112"/>
    </row>
    <row r="102" spans="1:12" ht="27.95" customHeight="1" x14ac:dyDescent="0.25">
      <c r="A102" s="2256" t="s">
        <v>544</v>
      </c>
      <c r="B102" s="2130" t="s">
        <v>1530</v>
      </c>
      <c r="C102" s="2131" t="s">
        <v>936</v>
      </c>
      <c r="D102" s="2111">
        <f>'BS old'!D53</f>
        <v>0</v>
      </c>
      <c r="E102" s="2111"/>
      <c r="F102" s="2111"/>
      <c r="G102" s="2108">
        <f>'BS old'!F53</f>
        <v>0</v>
      </c>
      <c r="H102" s="2109"/>
      <c r="I102" s="2110"/>
      <c r="J102" s="855"/>
    </row>
    <row r="103" spans="1:12" ht="27.95" customHeight="1" x14ac:dyDescent="0.25">
      <c r="A103" s="2127"/>
      <c r="B103" s="2130"/>
      <c r="C103" s="2132"/>
      <c r="D103" s="2111">
        <f>'BS old'!E53</f>
        <v>0</v>
      </c>
      <c r="E103" s="2111"/>
      <c r="F103" s="2111"/>
      <c r="G103" s="856"/>
      <c r="H103" s="2108">
        <f>'BS old'!G53</f>
        <v>0</v>
      </c>
      <c r="I103" s="2109"/>
      <c r="J103" s="2112"/>
    </row>
    <row r="104" spans="1:12" ht="27.95" customHeight="1" x14ac:dyDescent="0.25">
      <c r="A104" s="2256" t="s">
        <v>547</v>
      </c>
      <c r="B104" s="2130" t="s">
        <v>1531</v>
      </c>
      <c r="C104" s="2132" t="s">
        <v>939</v>
      </c>
      <c r="D104" s="2111">
        <f>'BS old'!D54</f>
        <v>0</v>
      </c>
      <c r="E104" s="2111"/>
      <c r="F104" s="2111"/>
      <c r="G104" s="2108">
        <f>'BS old'!F54</f>
        <v>0</v>
      </c>
      <c r="H104" s="2109"/>
      <c r="I104" s="2110"/>
      <c r="J104" s="855"/>
    </row>
    <row r="105" spans="1:12" ht="27.95" customHeight="1" x14ac:dyDescent="0.25">
      <c r="A105" s="2127"/>
      <c r="B105" s="2130"/>
      <c r="C105" s="2132"/>
      <c r="D105" s="2111">
        <f>'BS old'!E54</f>
        <v>0</v>
      </c>
      <c r="E105" s="2111"/>
      <c r="F105" s="2111"/>
      <c r="G105" s="856"/>
      <c r="H105" s="2108">
        <f>'BS old'!G54</f>
        <v>0</v>
      </c>
      <c r="I105" s="2109"/>
      <c r="J105" s="2112"/>
    </row>
    <row r="106" spans="1:12" ht="27.95" customHeight="1" x14ac:dyDescent="0.25">
      <c r="A106" s="2266" t="s">
        <v>631</v>
      </c>
      <c r="B106" s="2142" t="s">
        <v>632</v>
      </c>
      <c r="C106" s="2131" t="s">
        <v>941</v>
      </c>
      <c r="D106" s="2111">
        <f>'BS old'!D55</f>
        <v>0</v>
      </c>
      <c r="E106" s="2111"/>
      <c r="F106" s="2111"/>
      <c r="G106" s="2108">
        <f>'BS old'!F55</f>
        <v>0</v>
      </c>
      <c r="H106" s="2109"/>
      <c r="I106" s="2110"/>
      <c r="J106" s="855"/>
    </row>
    <row r="107" spans="1:12" ht="27.95" customHeight="1" x14ac:dyDescent="0.25">
      <c r="A107" s="2143"/>
      <c r="B107" s="2142"/>
      <c r="C107" s="2132"/>
      <c r="D107" s="2111">
        <f>'BS old'!E55</f>
        <v>0</v>
      </c>
      <c r="E107" s="2111"/>
      <c r="F107" s="2111"/>
      <c r="G107" s="856"/>
      <c r="H107" s="2108">
        <f>'BS old'!G55</f>
        <v>0</v>
      </c>
      <c r="I107" s="2109"/>
      <c r="J107" s="2112"/>
    </row>
    <row r="108" spans="1:12" s="458" customFormat="1" ht="27.95" customHeight="1" x14ac:dyDescent="0.25">
      <c r="A108" s="2269" t="s">
        <v>634</v>
      </c>
      <c r="B108" s="2130" t="s">
        <v>1532</v>
      </c>
      <c r="C108" s="2132" t="s">
        <v>944</v>
      </c>
      <c r="D108" s="2111">
        <f>'BS old'!D56</f>
        <v>0</v>
      </c>
      <c r="E108" s="2111"/>
      <c r="F108" s="2111"/>
      <c r="G108" s="2108">
        <f>'BS old'!F56</f>
        <v>0</v>
      </c>
      <c r="H108" s="2109"/>
      <c r="I108" s="2110"/>
      <c r="J108" s="855"/>
    </row>
    <row r="109" spans="1:12" s="458" customFormat="1" ht="27.95" customHeight="1" x14ac:dyDescent="0.25">
      <c r="A109" s="2270"/>
      <c r="B109" s="2130"/>
      <c r="C109" s="2132"/>
      <c r="D109" s="2111">
        <f>'BS old'!E56</f>
        <v>0</v>
      </c>
      <c r="E109" s="2111"/>
      <c r="F109" s="2111"/>
      <c r="G109" s="856"/>
      <c r="H109" s="2108">
        <f>'BS old'!G56</f>
        <v>0</v>
      </c>
      <c r="I109" s="2109"/>
      <c r="J109" s="2112"/>
    </row>
    <row r="110" spans="1:12" s="458" customFormat="1" ht="27.95" customHeight="1" x14ac:dyDescent="0.25">
      <c r="A110" s="2256" t="s">
        <v>532</v>
      </c>
      <c r="B110" s="2130" t="s">
        <v>619</v>
      </c>
      <c r="C110" s="2131" t="s">
        <v>947</v>
      </c>
      <c r="D110" s="2111">
        <f>'BS old'!D57</f>
        <v>0</v>
      </c>
      <c r="E110" s="2111"/>
      <c r="F110" s="2111"/>
      <c r="G110" s="2108">
        <f>'BS old'!F57</f>
        <v>0</v>
      </c>
      <c r="H110" s="2109"/>
      <c r="I110" s="2110"/>
      <c r="J110" s="855"/>
    </row>
    <row r="111" spans="1:12" s="458" customFormat="1" ht="27.95" customHeight="1" x14ac:dyDescent="0.25">
      <c r="A111" s="2127"/>
      <c r="B111" s="2130"/>
      <c r="C111" s="2132"/>
      <c r="D111" s="2111">
        <f>'BS old'!E57</f>
        <v>0</v>
      </c>
      <c r="E111" s="2111"/>
      <c r="F111" s="2111"/>
      <c r="G111" s="856"/>
      <c r="H111" s="2108">
        <f>'BS old'!G57</f>
        <v>0</v>
      </c>
      <c r="I111" s="2109"/>
      <c r="J111" s="2112"/>
    </row>
    <row r="112" spans="1:12" ht="27.95" customHeight="1" x14ac:dyDescent="0.25">
      <c r="A112" s="2256" t="s">
        <v>535</v>
      </c>
      <c r="B112" s="2130" t="s">
        <v>1533</v>
      </c>
      <c r="C112" s="2132" t="s">
        <v>950</v>
      </c>
      <c r="D112" s="2111">
        <f>'BS old'!D58</f>
        <v>0</v>
      </c>
      <c r="E112" s="2111"/>
      <c r="F112" s="2111"/>
      <c r="G112" s="2108">
        <f>'BS old'!F58</f>
        <v>0</v>
      </c>
      <c r="H112" s="2109"/>
      <c r="I112" s="2110"/>
      <c r="J112" s="855"/>
    </row>
    <row r="113" spans="1:10" ht="27.95" customHeight="1" x14ac:dyDescent="0.25">
      <c r="A113" s="2127"/>
      <c r="B113" s="2130"/>
      <c r="C113" s="2132"/>
      <c r="D113" s="2111">
        <f>'BS old'!E58</f>
        <v>0</v>
      </c>
      <c r="E113" s="2111"/>
      <c r="F113" s="2111"/>
      <c r="G113" s="856"/>
      <c r="H113" s="2108">
        <f>'BS old'!G58</f>
        <v>0</v>
      </c>
      <c r="I113" s="2109"/>
      <c r="J113" s="2112"/>
    </row>
    <row r="114" spans="1:10" ht="27.95" customHeight="1" x14ac:dyDescent="0.25">
      <c r="A114" s="2256" t="s">
        <v>538</v>
      </c>
      <c r="B114" s="2130" t="s">
        <v>1528</v>
      </c>
      <c r="C114" s="2131" t="s">
        <v>952</v>
      </c>
      <c r="D114" s="2111">
        <f>'BS old'!D59</f>
        <v>0</v>
      </c>
      <c r="E114" s="2111"/>
      <c r="F114" s="2111"/>
      <c r="G114" s="2108">
        <f>'BS old'!F59</f>
        <v>0</v>
      </c>
      <c r="H114" s="2109"/>
      <c r="I114" s="2110"/>
      <c r="J114" s="855"/>
    </row>
    <row r="115" spans="1:10" ht="27.95" customHeight="1" x14ac:dyDescent="0.25">
      <c r="A115" s="2127"/>
      <c r="B115" s="2130"/>
      <c r="C115" s="2132"/>
      <c r="D115" s="2111">
        <f>'BS old'!E59</f>
        <v>0</v>
      </c>
      <c r="E115" s="2111"/>
      <c r="F115" s="2111"/>
      <c r="G115" s="856"/>
      <c r="H115" s="2108">
        <f>'BS old'!G59</f>
        <v>0</v>
      </c>
      <c r="I115" s="2109"/>
      <c r="J115" s="2112"/>
    </row>
    <row r="116" spans="1:10" ht="27.95" customHeight="1" x14ac:dyDescent="0.25">
      <c r="A116" s="2256" t="s">
        <v>541</v>
      </c>
      <c r="B116" s="2130" t="s">
        <v>1534</v>
      </c>
      <c r="C116" s="2132" t="s">
        <v>954</v>
      </c>
      <c r="D116" s="2111">
        <f>'BS old'!D60</f>
        <v>0</v>
      </c>
      <c r="E116" s="2111"/>
      <c r="F116" s="2111"/>
      <c r="G116" s="2108">
        <f>'BS old'!F60</f>
        <v>0</v>
      </c>
      <c r="H116" s="2109"/>
      <c r="I116" s="2110"/>
      <c r="J116" s="855"/>
    </row>
    <row r="117" spans="1:10" ht="27.95" customHeight="1" x14ac:dyDescent="0.25">
      <c r="A117" s="2127"/>
      <c r="B117" s="2130"/>
      <c r="C117" s="2132"/>
      <c r="D117" s="2111">
        <f>'BS old'!E60</f>
        <v>0</v>
      </c>
      <c r="E117" s="2111"/>
      <c r="F117" s="2111"/>
      <c r="G117" s="856"/>
      <c r="H117" s="2108">
        <f>'BS old'!G60</f>
        <v>0</v>
      </c>
      <c r="I117" s="2109"/>
      <c r="J117" s="2112"/>
    </row>
    <row r="118" spans="1:10" ht="27.95" customHeight="1" x14ac:dyDescent="0.25">
      <c r="A118" s="2256" t="s">
        <v>544</v>
      </c>
      <c r="B118" s="2130" t="s">
        <v>1535</v>
      </c>
      <c r="C118" s="2131" t="s">
        <v>957</v>
      </c>
      <c r="D118" s="2111">
        <f>'BS old'!D61</f>
        <v>0</v>
      </c>
      <c r="E118" s="2111"/>
      <c r="F118" s="2111"/>
      <c r="G118" s="2108">
        <f>'BS old'!F61</f>
        <v>0</v>
      </c>
      <c r="H118" s="2109"/>
      <c r="I118" s="2110"/>
      <c r="J118" s="855"/>
    </row>
    <row r="119" spans="1:10" ht="27.95" customHeight="1" x14ac:dyDescent="0.25">
      <c r="A119" s="2127"/>
      <c r="B119" s="2130"/>
      <c r="C119" s="2132"/>
      <c r="D119" s="2111">
        <f>'BS old'!E61</f>
        <v>0</v>
      </c>
      <c r="E119" s="2111"/>
      <c r="F119" s="2111"/>
      <c r="G119" s="856"/>
      <c r="H119" s="2108">
        <f>'BS old'!G61</f>
        <v>0</v>
      </c>
      <c r="I119" s="2109"/>
      <c r="J119" s="2112"/>
    </row>
    <row r="120" spans="1:10" ht="27.95" customHeight="1" x14ac:dyDescent="0.25">
      <c r="A120" s="2256" t="s">
        <v>547</v>
      </c>
      <c r="B120" s="2130" t="s">
        <v>1536</v>
      </c>
      <c r="C120" s="2132" t="s">
        <v>960</v>
      </c>
      <c r="D120" s="2111">
        <f>'BS old'!D62</f>
        <v>0</v>
      </c>
      <c r="E120" s="2111"/>
      <c r="F120" s="2111"/>
      <c r="G120" s="2108">
        <f>'BS old'!F62</f>
        <v>0</v>
      </c>
      <c r="H120" s="2109"/>
      <c r="I120" s="2110"/>
      <c r="J120" s="855"/>
    </row>
    <row r="121" spans="1:10" ht="27.95" customHeight="1" x14ac:dyDescent="0.25">
      <c r="A121" s="2127"/>
      <c r="B121" s="2130"/>
      <c r="C121" s="2132"/>
      <c r="D121" s="2111">
        <f>'BS old'!E62</f>
        <v>0</v>
      </c>
      <c r="E121" s="2111"/>
      <c r="F121" s="2111"/>
      <c r="G121" s="856"/>
      <c r="H121" s="2108">
        <f>'BS old'!G62</f>
        <v>0</v>
      </c>
      <c r="I121" s="2109"/>
      <c r="J121" s="2112"/>
    </row>
    <row r="122" spans="1:10" ht="27.95" customHeight="1" x14ac:dyDescent="0.25">
      <c r="A122" s="2256" t="s">
        <v>568</v>
      </c>
      <c r="B122" s="2130" t="s">
        <v>1530</v>
      </c>
      <c r="C122" s="2131" t="s">
        <v>962</v>
      </c>
      <c r="D122" s="2111">
        <f>'BS old'!D63</f>
        <v>0</v>
      </c>
      <c r="E122" s="2111"/>
      <c r="F122" s="2111"/>
      <c r="G122" s="2108">
        <f>'BS old'!F63</f>
        <v>0</v>
      </c>
      <c r="H122" s="2109"/>
      <c r="I122" s="2110"/>
      <c r="J122" s="855"/>
    </row>
    <row r="123" spans="1:10" ht="27.95" customHeight="1" x14ac:dyDescent="0.25">
      <c r="A123" s="2127"/>
      <c r="B123" s="2268"/>
      <c r="C123" s="2132"/>
      <c r="D123" s="2111">
        <f>'BS old'!E63</f>
        <v>0</v>
      </c>
      <c r="E123" s="2111"/>
      <c r="F123" s="2111"/>
      <c r="G123" s="856"/>
      <c r="H123" s="2108">
        <f>'BS old'!G63</f>
        <v>0</v>
      </c>
      <c r="I123" s="2109"/>
      <c r="J123" s="2112"/>
    </row>
    <row r="124" spans="1:10" ht="27.95" customHeight="1" x14ac:dyDescent="0.25">
      <c r="A124" s="2266" t="s">
        <v>649</v>
      </c>
      <c r="B124" s="2142" t="s">
        <v>650</v>
      </c>
      <c r="C124" s="2132" t="s">
        <v>965</v>
      </c>
      <c r="D124" s="2267">
        <f>'BS old'!D64</f>
        <v>0</v>
      </c>
      <c r="E124" s="2267"/>
      <c r="F124" s="2267"/>
      <c r="G124" s="2108">
        <f>'BS old'!F64</f>
        <v>0</v>
      </c>
      <c r="H124" s="2109"/>
      <c r="I124" s="2110"/>
      <c r="J124" s="855"/>
    </row>
    <row r="125" spans="1:10" ht="27.95" customHeight="1" x14ac:dyDescent="0.25">
      <c r="A125" s="2143"/>
      <c r="B125" s="2142"/>
      <c r="C125" s="2132"/>
      <c r="D125" s="2111">
        <f>'BS old'!E64</f>
        <v>0</v>
      </c>
      <c r="E125" s="2111"/>
      <c r="F125" s="2111"/>
      <c r="G125" s="856"/>
      <c r="H125" s="2108">
        <f>'BS old'!G64</f>
        <v>0</v>
      </c>
      <c r="I125" s="2109"/>
      <c r="J125" s="2112"/>
    </row>
    <row r="126" spans="1:10" s="458" customFormat="1" ht="27.95" customHeight="1" x14ac:dyDescent="0.25">
      <c r="A126" s="2258" t="s">
        <v>652</v>
      </c>
      <c r="B126" s="2130" t="s">
        <v>1537</v>
      </c>
      <c r="C126" s="2131" t="s">
        <v>968</v>
      </c>
      <c r="D126" s="2111">
        <f>'BS old'!D65</f>
        <v>0</v>
      </c>
      <c r="E126" s="2111"/>
      <c r="F126" s="2111"/>
      <c r="G126" s="2108">
        <f>'BS old'!F65</f>
        <v>0</v>
      </c>
      <c r="H126" s="2109"/>
      <c r="I126" s="2110"/>
      <c r="J126" s="855"/>
    </row>
    <row r="127" spans="1:10" s="458" customFormat="1" ht="27.95" customHeight="1" x14ac:dyDescent="0.25">
      <c r="A127" s="2259"/>
      <c r="B127" s="2130"/>
      <c r="C127" s="2132"/>
      <c r="D127" s="2111">
        <f>'BS old'!E65</f>
        <v>0</v>
      </c>
      <c r="E127" s="2111"/>
      <c r="F127" s="2111"/>
      <c r="G127" s="820"/>
      <c r="H127" s="2108">
        <f>'BS old'!G65</f>
        <v>0</v>
      </c>
      <c r="I127" s="2109"/>
      <c r="J127" s="2112"/>
    </row>
    <row r="128" spans="1:10" ht="11.25" customHeight="1" x14ac:dyDescent="0.25">
      <c r="A128" s="2262" t="s">
        <v>1483</v>
      </c>
      <c r="B128" s="2263" t="s">
        <v>1484</v>
      </c>
      <c r="C128" s="2264" t="s">
        <v>1485</v>
      </c>
      <c r="D128" s="2115" t="s">
        <v>1486</v>
      </c>
      <c r="E128" s="2137"/>
      <c r="F128" s="2137"/>
      <c r="G128" s="2137"/>
      <c r="H128" s="2118"/>
      <c r="I128" s="2119" t="s">
        <v>1487</v>
      </c>
      <c r="J128" s="2120"/>
    </row>
    <row r="129" spans="1:10" ht="11.25" customHeight="1" x14ac:dyDescent="0.15">
      <c r="A129" s="2262"/>
      <c r="B129" s="2263"/>
      <c r="C129" s="2264"/>
      <c r="D129" s="2155">
        <v>1</v>
      </c>
      <c r="E129" s="2123" t="s">
        <v>1488</v>
      </c>
      <c r="F129" s="2183"/>
      <c r="G129" s="2179" t="s">
        <v>1489</v>
      </c>
      <c r="H129" s="2181"/>
      <c r="I129" s="2115"/>
      <c r="J129" s="2116"/>
    </row>
    <row r="130" spans="1:10" ht="11.25" customHeight="1" x14ac:dyDescent="0.25">
      <c r="A130" s="2125"/>
      <c r="B130" s="2133"/>
      <c r="C130" s="2135"/>
      <c r="D130" s="2265"/>
      <c r="E130" s="2123" t="s">
        <v>1490</v>
      </c>
      <c r="F130" s="2183"/>
      <c r="G130" s="2115"/>
      <c r="H130" s="2118"/>
      <c r="I130" s="2123" t="s">
        <v>1491</v>
      </c>
      <c r="J130" s="2124"/>
    </row>
    <row r="131" spans="1:10" s="527" customFormat="1" ht="27.95" customHeight="1" x14ac:dyDescent="0.25">
      <c r="A131" s="2256" t="s">
        <v>532</v>
      </c>
      <c r="B131" s="2129" t="s">
        <v>1538</v>
      </c>
      <c r="C131" s="2132" t="s">
        <v>656</v>
      </c>
      <c r="D131" s="2111">
        <f>'BS old'!D66</f>
        <v>0</v>
      </c>
      <c r="E131" s="2111"/>
      <c r="F131" s="2111"/>
      <c r="G131" s="2108">
        <f>'BS old'!F66</f>
        <v>0</v>
      </c>
      <c r="H131" s="2109"/>
      <c r="I131" s="2110"/>
      <c r="J131" s="528"/>
    </row>
    <row r="132" spans="1:10" s="527" customFormat="1" ht="27.95" customHeight="1" x14ac:dyDescent="0.25">
      <c r="A132" s="2127"/>
      <c r="B132" s="2130"/>
      <c r="C132" s="2132"/>
      <c r="D132" s="2111">
        <f>'BS old'!E66</f>
        <v>0</v>
      </c>
      <c r="E132" s="2111"/>
      <c r="F132" s="2111"/>
      <c r="G132" s="857"/>
      <c r="H132" s="2108">
        <f>'BS old'!G66</f>
        <v>0</v>
      </c>
      <c r="I132" s="2109"/>
      <c r="J132" s="2112"/>
    </row>
    <row r="133" spans="1:10" s="527" customFormat="1" ht="27.95" customHeight="1" x14ac:dyDescent="0.25">
      <c r="A133" s="2256" t="s">
        <v>535</v>
      </c>
      <c r="B133" s="2130" t="s">
        <v>1539</v>
      </c>
      <c r="C133" s="2132" t="s">
        <v>658</v>
      </c>
      <c r="D133" s="2111">
        <f>'BS old'!D67</f>
        <v>0</v>
      </c>
      <c r="E133" s="2111"/>
      <c r="F133" s="2111"/>
      <c r="G133" s="2108">
        <f>'BS old'!F67</f>
        <v>0</v>
      </c>
      <c r="H133" s="2109"/>
      <c r="I133" s="2110"/>
      <c r="J133" s="528"/>
    </row>
    <row r="134" spans="1:10" ht="27.95" customHeight="1" x14ac:dyDescent="0.25">
      <c r="A134" s="2127"/>
      <c r="B134" s="2130"/>
      <c r="C134" s="2132"/>
      <c r="D134" s="2111">
        <f>'BS old'!E67</f>
        <v>0</v>
      </c>
      <c r="E134" s="2111"/>
      <c r="F134" s="2111"/>
      <c r="G134" s="857"/>
      <c r="H134" s="2108">
        <f>'BS old'!G67</f>
        <v>0</v>
      </c>
      <c r="I134" s="2109"/>
      <c r="J134" s="2112"/>
    </row>
    <row r="135" spans="1:10" ht="27.95" customHeight="1" x14ac:dyDescent="0.25">
      <c r="A135" s="2256" t="s">
        <v>538</v>
      </c>
      <c r="B135" s="2130" t="s">
        <v>1540</v>
      </c>
      <c r="C135" s="2132" t="s">
        <v>660</v>
      </c>
      <c r="D135" s="2111">
        <f>'BS old'!D68</f>
        <v>0</v>
      </c>
      <c r="E135" s="2111"/>
      <c r="F135" s="2111"/>
      <c r="G135" s="2108">
        <f>'BS old'!F68</f>
        <v>0</v>
      </c>
      <c r="H135" s="2109"/>
      <c r="I135" s="2110"/>
      <c r="J135" s="855"/>
    </row>
    <row r="136" spans="1:10" ht="27.95" customHeight="1" x14ac:dyDescent="0.25">
      <c r="A136" s="2127"/>
      <c r="B136" s="2130"/>
      <c r="C136" s="2132"/>
      <c r="D136" s="2111">
        <f>'BS old'!E68</f>
        <v>0</v>
      </c>
      <c r="E136" s="2111"/>
      <c r="F136" s="2111"/>
      <c r="G136" s="857"/>
      <c r="H136" s="2108">
        <f>'BS old'!G68</f>
        <v>0</v>
      </c>
      <c r="I136" s="2109"/>
      <c r="J136" s="2112"/>
    </row>
    <row r="137" spans="1:10" ht="27.95" customHeight="1" x14ac:dyDescent="0.25">
      <c r="A137" s="2256" t="s">
        <v>541</v>
      </c>
      <c r="B137" s="2130" t="s">
        <v>1541</v>
      </c>
      <c r="C137" s="2132" t="s">
        <v>662</v>
      </c>
      <c r="D137" s="2111">
        <f>'BS old'!D69</f>
        <v>0</v>
      </c>
      <c r="E137" s="2111"/>
      <c r="F137" s="2111"/>
      <c r="G137" s="2108">
        <f>'BS old'!F69</f>
        <v>0</v>
      </c>
      <c r="H137" s="2109"/>
      <c r="I137" s="2110"/>
      <c r="J137" s="855"/>
    </row>
    <row r="138" spans="1:10" ht="27.95" customHeight="1" x14ac:dyDescent="0.25">
      <c r="A138" s="2127"/>
      <c r="B138" s="2130"/>
      <c r="C138" s="2132"/>
      <c r="D138" s="2111">
        <f>'BS old'!E69</f>
        <v>0</v>
      </c>
      <c r="E138" s="2111"/>
      <c r="F138" s="2111"/>
      <c r="G138" s="857"/>
      <c r="H138" s="2108">
        <f>'BS old'!G69</f>
        <v>0</v>
      </c>
      <c r="I138" s="2109"/>
      <c r="J138" s="2112"/>
    </row>
    <row r="139" spans="1:10" ht="27.95" customHeight="1" x14ac:dyDescent="0.25">
      <c r="A139" s="2260" t="s">
        <v>663</v>
      </c>
      <c r="B139" s="2142" t="s">
        <v>1542</v>
      </c>
      <c r="C139" s="2145" t="s">
        <v>665</v>
      </c>
      <c r="D139" s="2111">
        <f>'BS old'!D70</f>
        <v>0</v>
      </c>
      <c r="E139" s="2111"/>
      <c r="F139" s="2111"/>
      <c r="G139" s="2108">
        <f>'BS old'!F70</f>
        <v>0</v>
      </c>
      <c r="H139" s="2109"/>
      <c r="I139" s="2110"/>
      <c r="J139" s="855"/>
    </row>
    <row r="140" spans="1:10" ht="27.95" customHeight="1" x14ac:dyDescent="0.25">
      <c r="A140" s="2261"/>
      <c r="B140" s="2142"/>
      <c r="C140" s="2145"/>
      <c r="D140" s="2111">
        <f>'BS old'!E70</f>
        <v>0</v>
      </c>
      <c r="E140" s="2111"/>
      <c r="F140" s="2111"/>
      <c r="G140" s="857"/>
      <c r="H140" s="2108">
        <f>'BS old'!G70</f>
        <v>0</v>
      </c>
      <c r="I140" s="2109"/>
      <c r="J140" s="2112"/>
    </row>
    <row r="141" spans="1:10" ht="27.95" customHeight="1" x14ac:dyDescent="0.25">
      <c r="A141" s="2258" t="s">
        <v>666</v>
      </c>
      <c r="B141" s="2257" t="s">
        <v>1543</v>
      </c>
      <c r="C141" s="2132" t="s">
        <v>668</v>
      </c>
      <c r="D141" s="2111">
        <f>'BS old'!D71</f>
        <v>0</v>
      </c>
      <c r="E141" s="2111"/>
      <c r="F141" s="2111"/>
      <c r="G141" s="2108">
        <f>'BS old'!F71</f>
        <v>0</v>
      </c>
      <c r="H141" s="2109"/>
      <c r="I141" s="2110"/>
      <c r="J141" s="855"/>
    </row>
    <row r="142" spans="1:10" ht="27.95" customHeight="1" x14ac:dyDescent="0.25">
      <c r="A142" s="2259"/>
      <c r="B142" s="2130"/>
      <c r="C142" s="2132"/>
      <c r="D142" s="2111">
        <f>'BS old'!E71</f>
        <v>0</v>
      </c>
      <c r="E142" s="2111"/>
      <c r="F142" s="2111"/>
      <c r="G142" s="857"/>
      <c r="H142" s="2108">
        <f>'BS old'!G71</f>
        <v>0</v>
      </c>
      <c r="I142" s="2109"/>
      <c r="J142" s="2112"/>
    </row>
    <row r="143" spans="1:10" ht="27.95" customHeight="1" x14ac:dyDescent="0.25">
      <c r="A143" s="2256" t="s">
        <v>532</v>
      </c>
      <c r="B143" s="2257" t="s">
        <v>1544</v>
      </c>
      <c r="C143" s="2132" t="s">
        <v>670</v>
      </c>
      <c r="D143" s="2111">
        <f>'BS old'!D72</f>
        <v>0</v>
      </c>
      <c r="E143" s="2111"/>
      <c r="F143" s="2111"/>
      <c r="G143" s="2108">
        <f>'BS old'!F72</f>
        <v>0</v>
      </c>
      <c r="H143" s="2109"/>
      <c r="I143" s="2110"/>
      <c r="J143" s="855"/>
    </row>
    <row r="144" spans="1:10" s="458" customFormat="1" ht="27.95" customHeight="1" x14ac:dyDescent="0.25">
      <c r="A144" s="2127"/>
      <c r="B144" s="2130"/>
      <c r="C144" s="2132"/>
      <c r="D144" s="2111">
        <f>'BS old'!E72</f>
        <v>0</v>
      </c>
      <c r="E144" s="2111"/>
      <c r="F144" s="2111"/>
      <c r="G144" s="857"/>
      <c r="H144" s="2108">
        <f>'BS old'!G72</f>
        <v>0</v>
      </c>
      <c r="I144" s="2109"/>
      <c r="J144" s="2112"/>
    </row>
    <row r="145" spans="1:10" s="458" customFormat="1" ht="27.95" customHeight="1" x14ac:dyDescent="0.25">
      <c r="A145" s="2256" t="s">
        <v>535</v>
      </c>
      <c r="B145" s="2257" t="s">
        <v>1545</v>
      </c>
      <c r="C145" s="2132" t="s">
        <v>672</v>
      </c>
      <c r="D145" s="2111">
        <f>'BS old'!D73</f>
        <v>0</v>
      </c>
      <c r="E145" s="2111"/>
      <c r="F145" s="2111"/>
      <c r="G145" s="2108">
        <f>'BS old'!F73</f>
        <v>0</v>
      </c>
      <c r="H145" s="2109"/>
      <c r="I145" s="2110"/>
      <c r="J145" s="855"/>
    </row>
    <row r="146" spans="1:10" ht="27.95" customHeight="1" x14ac:dyDescent="0.25">
      <c r="A146" s="2127"/>
      <c r="B146" s="2130"/>
      <c r="C146" s="2132"/>
      <c r="D146" s="2111">
        <f>'BS old'!E73</f>
        <v>0</v>
      </c>
      <c r="E146" s="2111"/>
      <c r="F146" s="2111"/>
      <c r="G146" s="857"/>
      <c r="H146" s="2108">
        <f>'BS old'!G73</f>
        <v>0</v>
      </c>
      <c r="I146" s="2109"/>
      <c r="J146" s="2112"/>
    </row>
    <row r="147" spans="1:10" ht="27.95" customHeight="1" x14ac:dyDescent="0.25">
      <c r="A147" s="2256" t="s">
        <v>538</v>
      </c>
      <c r="B147" s="2257" t="s">
        <v>1546</v>
      </c>
      <c r="C147" s="2132" t="s">
        <v>674</v>
      </c>
      <c r="D147" s="2111">
        <f>'BS old'!D74</f>
        <v>0</v>
      </c>
      <c r="E147" s="2111"/>
      <c r="F147" s="2111"/>
      <c r="G147" s="2108">
        <f>'BS old'!F74</f>
        <v>0</v>
      </c>
      <c r="H147" s="2109"/>
      <c r="I147" s="2110"/>
      <c r="J147" s="855"/>
    </row>
    <row r="148" spans="1:10" s="523" customFormat="1" ht="27.95" customHeight="1" x14ac:dyDescent="0.2">
      <c r="A148" s="2127"/>
      <c r="B148" s="2130"/>
      <c r="C148" s="2132"/>
      <c r="D148" s="2111">
        <f>'BS old'!E74</f>
        <v>0</v>
      </c>
      <c r="E148" s="2111"/>
      <c r="F148" s="2111"/>
      <c r="G148" s="820"/>
      <c r="H148" s="2108">
        <f>'BS old'!G74</f>
        <v>0</v>
      </c>
      <c r="I148" s="2109"/>
      <c r="J148" s="2112"/>
    </row>
    <row r="149" spans="1:10" s="523" customFormat="1" ht="30" customHeight="1" x14ac:dyDescent="0.2">
      <c r="A149" s="812" t="s">
        <v>1483</v>
      </c>
      <c r="B149" s="2253" t="s">
        <v>1547</v>
      </c>
      <c r="C149" s="2254"/>
      <c r="D149" s="2254"/>
      <c r="E149" s="2255"/>
      <c r="F149" s="818" t="s">
        <v>1485</v>
      </c>
      <c r="G149" s="2115" t="s">
        <v>1548</v>
      </c>
      <c r="H149" s="2118"/>
      <c r="I149" s="2115" t="s">
        <v>1549</v>
      </c>
      <c r="J149" s="2116"/>
    </row>
    <row r="150" spans="1:10" s="523" customFormat="1" ht="27.75" customHeight="1" x14ac:dyDescent="0.2">
      <c r="A150" s="524"/>
      <c r="B150" s="2250" t="s">
        <v>1550</v>
      </c>
      <c r="C150" s="2251"/>
      <c r="D150" s="2251"/>
      <c r="E150" s="2252"/>
      <c r="F150" s="822" t="s">
        <v>681</v>
      </c>
      <c r="G150" s="2108">
        <f>'BS old'!D81</f>
        <v>0</v>
      </c>
      <c r="H150" s="2110"/>
      <c r="I150" s="2108">
        <f>'BS old'!E81</f>
        <v>0</v>
      </c>
      <c r="J150" s="2112"/>
    </row>
    <row r="151" spans="1:10" s="523" customFormat="1" ht="27.75" customHeight="1" x14ac:dyDescent="0.2">
      <c r="A151" s="823" t="s">
        <v>523</v>
      </c>
      <c r="B151" s="2250" t="s">
        <v>1551</v>
      </c>
      <c r="C151" s="2251"/>
      <c r="D151" s="2251"/>
      <c r="E151" s="2252"/>
      <c r="F151" s="822" t="s">
        <v>683</v>
      </c>
      <c r="G151" s="2108">
        <f>'BS old'!D82</f>
        <v>0</v>
      </c>
      <c r="H151" s="2110"/>
      <c r="I151" s="2108">
        <f>'BS old'!E82</f>
        <v>0</v>
      </c>
      <c r="J151" s="2112"/>
    </row>
    <row r="152" spans="1:10" ht="27.75" customHeight="1" x14ac:dyDescent="0.25">
      <c r="A152" s="823" t="s">
        <v>526</v>
      </c>
      <c r="B152" s="2250" t="s">
        <v>684</v>
      </c>
      <c r="C152" s="2251"/>
      <c r="D152" s="2251"/>
      <c r="E152" s="2252"/>
      <c r="F152" s="822" t="s">
        <v>685</v>
      </c>
      <c r="G152" s="2108">
        <f>'BS old'!D83</f>
        <v>0</v>
      </c>
      <c r="H152" s="2110"/>
      <c r="I152" s="2108">
        <f>'BS old'!E83</f>
        <v>0</v>
      </c>
      <c r="J152" s="2112"/>
    </row>
    <row r="153" spans="1:10" s="458" customFormat="1" ht="27.75" customHeight="1" x14ac:dyDescent="0.25">
      <c r="A153" s="821" t="s">
        <v>529</v>
      </c>
      <c r="B153" s="2241" t="s">
        <v>686</v>
      </c>
      <c r="C153" s="2242"/>
      <c r="D153" s="2242"/>
      <c r="E153" s="2243"/>
      <c r="F153" s="816" t="s">
        <v>687</v>
      </c>
      <c r="G153" s="2108">
        <f>'BS old'!D84</f>
        <v>0</v>
      </c>
      <c r="H153" s="2110"/>
      <c r="I153" s="2108">
        <f>'BS old'!E84</f>
        <v>0</v>
      </c>
      <c r="J153" s="2112"/>
    </row>
    <row r="154" spans="1:10" s="458" customFormat="1" ht="27.75" customHeight="1" x14ac:dyDescent="0.25">
      <c r="A154" s="814" t="s">
        <v>532</v>
      </c>
      <c r="B154" s="2241" t="s">
        <v>688</v>
      </c>
      <c r="C154" s="2242"/>
      <c r="D154" s="2242"/>
      <c r="E154" s="2243"/>
      <c r="F154" s="816" t="s">
        <v>689</v>
      </c>
      <c r="G154" s="2108">
        <f>'BS old'!D85</f>
        <v>0</v>
      </c>
      <c r="H154" s="2110"/>
      <c r="I154" s="2108">
        <f>'BS old'!E85</f>
        <v>0</v>
      </c>
      <c r="J154" s="2112"/>
    </row>
    <row r="155" spans="1:10" s="458" customFormat="1" ht="27.75" customHeight="1" x14ac:dyDescent="0.25">
      <c r="A155" s="814" t="s">
        <v>535</v>
      </c>
      <c r="B155" s="2241" t="s">
        <v>690</v>
      </c>
      <c r="C155" s="2242"/>
      <c r="D155" s="2242"/>
      <c r="E155" s="2243"/>
      <c r="F155" s="816" t="s">
        <v>691</v>
      </c>
      <c r="G155" s="2108">
        <f>'BS old'!D86</f>
        <v>0</v>
      </c>
      <c r="H155" s="2110"/>
      <c r="I155" s="2108">
        <f>'BS old'!E86</f>
        <v>0</v>
      </c>
      <c r="J155" s="2112"/>
    </row>
    <row r="156" spans="1:10" ht="27.75" customHeight="1" x14ac:dyDescent="0.25">
      <c r="A156" s="814" t="s">
        <v>538</v>
      </c>
      <c r="B156" s="2241" t="s">
        <v>692</v>
      </c>
      <c r="C156" s="2242"/>
      <c r="D156" s="2242"/>
      <c r="E156" s="2243"/>
      <c r="F156" s="816" t="s">
        <v>693</v>
      </c>
      <c r="G156" s="2108">
        <f>'BS old'!D87</f>
        <v>0</v>
      </c>
      <c r="H156" s="2110"/>
      <c r="I156" s="2108">
        <f>'BS old'!E87</f>
        <v>0</v>
      </c>
      <c r="J156" s="2112"/>
    </row>
    <row r="157" spans="1:10" ht="27.75" customHeight="1" x14ac:dyDescent="0.25">
      <c r="A157" s="823" t="s">
        <v>550</v>
      </c>
      <c r="B157" s="2250" t="s">
        <v>694</v>
      </c>
      <c r="C157" s="2251"/>
      <c r="D157" s="2251"/>
      <c r="E157" s="2252"/>
      <c r="F157" s="822" t="s">
        <v>695</v>
      </c>
      <c r="G157" s="2108">
        <f>'BS old'!D88</f>
        <v>0</v>
      </c>
      <c r="H157" s="2110"/>
      <c r="I157" s="2108">
        <f>'BS old'!E88</f>
        <v>0</v>
      </c>
      <c r="J157" s="2112"/>
    </row>
    <row r="158" spans="1:10" ht="27.75" customHeight="1" x14ac:dyDescent="0.25">
      <c r="A158" s="821" t="s">
        <v>553</v>
      </c>
      <c r="B158" s="2241" t="s">
        <v>696</v>
      </c>
      <c r="C158" s="2242"/>
      <c r="D158" s="2242"/>
      <c r="E158" s="2243"/>
      <c r="F158" s="816" t="s">
        <v>697</v>
      </c>
      <c r="G158" s="2108">
        <f>'BS old'!D89</f>
        <v>0</v>
      </c>
      <c r="H158" s="2110"/>
      <c r="I158" s="2108">
        <f>'BS old'!E89</f>
        <v>0</v>
      </c>
      <c r="J158" s="2112"/>
    </row>
    <row r="159" spans="1:10" ht="27.75" customHeight="1" x14ac:dyDescent="0.25">
      <c r="A159" s="814" t="s">
        <v>532</v>
      </c>
      <c r="B159" s="2241" t="s">
        <v>698</v>
      </c>
      <c r="C159" s="2242"/>
      <c r="D159" s="2242"/>
      <c r="E159" s="2243"/>
      <c r="F159" s="816" t="s">
        <v>699</v>
      </c>
      <c r="G159" s="2108">
        <f>'BS old'!D90</f>
        <v>0</v>
      </c>
      <c r="H159" s="2110"/>
      <c r="I159" s="2108">
        <f>'BS old'!E90</f>
        <v>0</v>
      </c>
      <c r="J159" s="2112"/>
    </row>
    <row r="160" spans="1:10" s="458" customFormat="1" ht="27.75" customHeight="1" x14ac:dyDescent="0.25">
      <c r="A160" s="814" t="s">
        <v>535</v>
      </c>
      <c r="B160" s="2241" t="s">
        <v>700</v>
      </c>
      <c r="C160" s="2242"/>
      <c r="D160" s="2242"/>
      <c r="E160" s="2243"/>
      <c r="F160" s="816" t="s">
        <v>701</v>
      </c>
      <c r="G160" s="2108">
        <f>'BS old'!D91</f>
        <v>0</v>
      </c>
      <c r="H160" s="2110"/>
      <c r="I160" s="2108">
        <f>'BS old'!E91</f>
        <v>0</v>
      </c>
      <c r="J160" s="2112"/>
    </row>
    <row r="161" spans="1:10" ht="27.75" customHeight="1" x14ac:dyDescent="0.25">
      <c r="A161" s="814" t="s">
        <v>538</v>
      </c>
      <c r="B161" s="2241" t="s">
        <v>1552</v>
      </c>
      <c r="C161" s="2242"/>
      <c r="D161" s="2242"/>
      <c r="E161" s="2243"/>
      <c r="F161" s="816" t="s">
        <v>703</v>
      </c>
      <c r="G161" s="2108">
        <f>'BS old'!D92</f>
        <v>0</v>
      </c>
      <c r="H161" s="2110"/>
      <c r="I161" s="2108">
        <f>'BS old'!E92</f>
        <v>0</v>
      </c>
      <c r="J161" s="2112"/>
    </row>
    <row r="162" spans="1:10" ht="27.75" customHeight="1" x14ac:dyDescent="0.25">
      <c r="A162" s="814" t="s">
        <v>541</v>
      </c>
      <c r="B162" s="2241" t="s">
        <v>704</v>
      </c>
      <c r="C162" s="2242"/>
      <c r="D162" s="2242"/>
      <c r="E162" s="2243"/>
      <c r="F162" s="816" t="s">
        <v>705</v>
      </c>
      <c r="G162" s="2108">
        <f>'BS old'!D93</f>
        <v>0</v>
      </c>
      <c r="H162" s="2110"/>
      <c r="I162" s="2108">
        <f>'BS old'!E93</f>
        <v>0</v>
      </c>
      <c r="J162" s="2112"/>
    </row>
    <row r="163" spans="1:10" ht="27.75" customHeight="1" x14ac:dyDescent="0.25">
      <c r="A163" s="814" t="s">
        <v>544</v>
      </c>
      <c r="B163" s="2241" t="s">
        <v>706</v>
      </c>
      <c r="C163" s="2242"/>
      <c r="D163" s="2242"/>
      <c r="E163" s="2243"/>
      <c r="F163" s="816" t="s">
        <v>707</v>
      </c>
      <c r="G163" s="2108">
        <f>'BS old'!D94</f>
        <v>0</v>
      </c>
      <c r="H163" s="2110"/>
      <c r="I163" s="2108">
        <f>'BS old'!E94</f>
        <v>0</v>
      </c>
      <c r="J163" s="2112"/>
    </row>
    <row r="164" spans="1:10" ht="27.75" customHeight="1" x14ac:dyDescent="0.25">
      <c r="A164" s="823" t="s">
        <v>574</v>
      </c>
      <c r="B164" s="2250" t="s">
        <v>708</v>
      </c>
      <c r="C164" s="2251"/>
      <c r="D164" s="2251"/>
      <c r="E164" s="2252"/>
      <c r="F164" s="822" t="s">
        <v>709</v>
      </c>
      <c r="G164" s="2108">
        <f>'BS old'!D95</f>
        <v>0</v>
      </c>
      <c r="H164" s="2110"/>
      <c r="I164" s="2108">
        <f>'BS old'!E95</f>
        <v>0</v>
      </c>
      <c r="J164" s="2112"/>
    </row>
    <row r="165" spans="1:10" ht="27.75" customHeight="1" x14ac:dyDescent="0.25">
      <c r="A165" s="814" t="s">
        <v>577</v>
      </c>
      <c r="B165" s="2241" t="s">
        <v>710</v>
      </c>
      <c r="C165" s="2242"/>
      <c r="D165" s="2242"/>
      <c r="E165" s="2243"/>
      <c r="F165" s="816" t="s">
        <v>711</v>
      </c>
      <c r="G165" s="2108">
        <f>'BS old'!D96</f>
        <v>0</v>
      </c>
      <c r="H165" s="2110"/>
      <c r="I165" s="2108">
        <f>'BS old'!E96</f>
        <v>0</v>
      </c>
      <c r="J165" s="2112"/>
    </row>
    <row r="166" spans="1:10" ht="27.75" customHeight="1" x14ac:dyDescent="0.25">
      <c r="A166" s="814" t="s">
        <v>532</v>
      </c>
      <c r="B166" s="2241" t="s">
        <v>712</v>
      </c>
      <c r="C166" s="2242"/>
      <c r="D166" s="2242"/>
      <c r="E166" s="2243"/>
      <c r="F166" s="816" t="s">
        <v>713</v>
      </c>
      <c r="G166" s="2108">
        <f>'BS old'!D97</f>
        <v>0</v>
      </c>
      <c r="H166" s="2110"/>
      <c r="I166" s="2108">
        <f>'BS old'!E97</f>
        <v>0</v>
      </c>
      <c r="J166" s="2112"/>
    </row>
    <row r="167" spans="1:10" s="458" customFormat="1" ht="27.75" customHeight="1" x14ac:dyDescent="0.25">
      <c r="A167" s="814" t="s">
        <v>535</v>
      </c>
      <c r="B167" s="2241" t="s">
        <v>714</v>
      </c>
      <c r="C167" s="2242"/>
      <c r="D167" s="2242"/>
      <c r="E167" s="2243"/>
      <c r="F167" s="816" t="s">
        <v>715</v>
      </c>
      <c r="G167" s="2108">
        <f>'BS old'!D98</f>
        <v>0</v>
      </c>
      <c r="H167" s="2110"/>
      <c r="I167" s="2108">
        <f>'BS old'!E98</f>
        <v>0</v>
      </c>
      <c r="J167" s="2112"/>
    </row>
    <row r="168" spans="1:10" ht="27.75" customHeight="1" x14ac:dyDescent="0.25">
      <c r="A168" s="823" t="s">
        <v>716</v>
      </c>
      <c r="B168" s="2250" t="s">
        <v>717</v>
      </c>
      <c r="C168" s="2251"/>
      <c r="D168" s="2251"/>
      <c r="E168" s="2252"/>
      <c r="F168" s="822" t="s">
        <v>718</v>
      </c>
      <c r="G168" s="2108">
        <f>'BS old'!D99</f>
        <v>0</v>
      </c>
      <c r="H168" s="2110"/>
      <c r="I168" s="2108">
        <f>'BS old'!E99</f>
        <v>0</v>
      </c>
      <c r="J168" s="2112"/>
    </row>
    <row r="169" spans="1:10" ht="27.75" customHeight="1" x14ac:dyDescent="0.25">
      <c r="A169" s="522" t="s">
        <v>719</v>
      </c>
      <c r="B169" s="2241" t="s">
        <v>720</v>
      </c>
      <c r="C169" s="2242"/>
      <c r="D169" s="2242"/>
      <c r="E169" s="2243"/>
      <c r="F169" s="816" t="s">
        <v>721</v>
      </c>
      <c r="G169" s="2108">
        <f>'BS old'!D100</f>
        <v>0</v>
      </c>
      <c r="H169" s="2110"/>
      <c r="I169" s="2108">
        <f>'BS old'!E100</f>
        <v>0</v>
      </c>
      <c r="J169" s="2112"/>
    </row>
    <row r="170" spans="1:10" ht="27.75" customHeight="1" x14ac:dyDescent="0.25">
      <c r="A170" s="814" t="s">
        <v>532</v>
      </c>
      <c r="B170" s="2241" t="s">
        <v>722</v>
      </c>
      <c r="C170" s="2242"/>
      <c r="D170" s="2242"/>
      <c r="E170" s="2243"/>
      <c r="F170" s="816" t="s">
        <v>723</v>
      </c>
      <c r="G170" s="2108">
        <f>'BS old'!D101</f>
        <v>0</v>
      </c>
      <c r="H170" s="2110"/>
      <c r="I170" s="2108">
        <f>'BS old'!E101</f>
        <v>0</v>
      </c>
      <c r="J170" s="2112"/>
    </row>
    <row r="171" spans="1:10" s="458" customFormat="1" ht="31.5" customHeight="1" x14ac:dyDescent="0.25">
      <c r="A171" s="823" t="s">
        <v>724</v>
      </c>
      <c r="B171" s="2250" t="s">
        <v>2615</v>
      </c>
      <c r="C171" s="2251"/>
      <c r="D171" s="2251"/>
      <c r="E171" s="2252"/>
      <c r="F171" s="822" t="s">
        <v>726</v>
      </c>
      <c r="G171" s="2108">
        <f>'BS old'!D102</f>
        <v>0</v>
      </c>
      <c r="H171" s="2110"/>
      <c r="I171" s="2108">
        <f>'BS old'!E102</f>
        <v>0</v>
      </c>
      <c r="J171" s="2112"/>
    </row>
    <row r="172" spans="1:10" ht="27.75" customHeight="1" x14ac:dyDescent="0.25">
      <c r="A172" s="823" t="s">
        <v>594</v>
      </c>
      <c r="B172" s="2250" t="s">
        <v>727</v>
      </c>
      <c r="C172" s="2251"/>
      <c r="D172" s="2251"/>
      <c r="E172" s="2252"/>
      <c r="F172" s="822" t="s">
        <v>728</v>
      </c>
      <c r="G172" s="2108">
        <f>'BS old'!D103</f>
        <v>0</v>
      </c>
      <c r="H172" s="2110"/>
      <c r="I172" s="2108">
        <f>'BS old'!E103</f>
        <v>0</v>
      </c>
      <c r="J172" s="2112"/>
    </row>
    <row r="173" spans="1:10" ht="27.75" customHeight="1" x14ac:dyDescent="0.25">
      <c r="A173" s="823" t="s">
        <v>597</v>
      </c>
      <c r="B173" s="2250" t="s">
        <v>729</v>
      </c>
      <c r="C173" s="2251"/>
      <c r="D173" s="2251"/>
      <c r="E173" s="2252"/>
      <c r="F173" s="822" t="s">
        <v>730</v>
      </c>
      <c r="G173" s="2108">
        <f>'BS old'!D104</f>
        <v>0</v>
      </c>
      <c r="H173" s="2110"/>
      <c r="I173" s="2108">
        <f>'BS old'!E104</f>
        <v>0</v>
      </c>
      <c r="J173" s="2112"/>
    </row>
    <row r="174" spans="1:10" s="458" customFormat="1" ht="27.75" customHeight="1" x14ac:dyDescent="0.25">
      <c r="A174" s="821" t="s">
        <v>600</v>
      </c>
      <c r="B174" s="2241" t="s">
        <v>731</v>
      </c>
      <c r="C174" s="2242"/>
      <c r="D174" s="2242"/>
      <c r="E174" s="2243"/>
      <c r="F174" s="816" t="s">
        <v>732</v>
      </c>
      <c r="G174" s="2108">
        <f>'BS old'!D105</f>
        <v>0</v>
      </c>
      <c r="H174" s="2110"/>
      <c r="I174" s="2108">
        <f>'BS old'!E105</f>
        <v>0</v>
      </c>
      <c r="J174" s="2112"/>
    </row>
    <row r="175" spans="1:10" s="458" customFormat="1" ht="27.75" customHeight="1" x14ac:dyDescent="0.25">
      <c r="A175" s="814" t="s">
        <v>532</v>
      </c>
      <c r="B175" s="2241" t="s">
        <v>733</v>
      </c>
      <c r="C175" s="2242"/>
      <c r="D175" s="2242"/>
      <c r="E175" s="2243"/>
      <c r="F175" s="816" t="s">
        <v>734</v>
      </c>
      <c r="G175" s="2108">
        <f>'BS old'!D106</f>
        <v>0</v>
      </c>
      <c r="H175" s="2110"/>
      <c r="I175" s="2108">
        <f>'BS old'!E106</f>
        <v>0</v>
      </c>
      <c r="J175" s="2112"/>
    </row>
    <row r="176" spans="1:10" s="458" customFormat="1" ht="27.75" customHeight="1" x14ac:dyDescent="0.25">
      <c r="A176" s="814" t="s">
        <v>535</v>
      </c>
      <c r="B176" s="2241" t="s">
        <v>735</v>
      </c>
      <c r="C176" s="2242"/>
      <c r="D176" s="2242"/>
      <c r="E176" s="2243"/>
      <c r="F176" s="816" t="s">
        <v>736</v>
      </c>
      <c r="G176" s="2108">
        <f>'BS old'!D107</f>
        <v>0</v>
      </c>
      <c r="H176" s="2110"/>
      <c r="I176" s="2108">
        <f>'BS old'!E107</f>
        <v>0</v>
      </c>
      <c r="J176" s="2112"/>
    </row>
    <row r="177" spans="1:10" ht="27.75" customHeight="1" x14ac:dyDescent="0.25">
      <c r="A177" s="814" t="s">
        <v>538</v>
      </c>
      <c r="B177" s="2241" t="s">
        <v>737</v>
      </c>
      <c r="C177" s="2242"/>
      <c r="D177" s="2242"/>
      <c r="E177" s="2243"/>
      <c r="F177" s="816" t="s">
        <v>738</v>
      </c>
      <c r="G177" s="2108">
        <f>'BS old'!D108</f>
        <v>0</v>
      </c>
      <c r="H177" s="2110"/>
      <c r="I177" s="2108">
        <f>'BS old'!E108</f>
        <v>0</v>
      </c>
      <c r="J177" s="2112"/>
    </row>
    <row r="178" spans="1:10" ht="25.5" customHeight="1" thickBot="1" x14ac:dyDescent="0.3">
      <c r="A178" s="520" t="s">
        <v>613</v>
      </c>
      <c r="B178" s="2250" t="s">
        <v>739</v>
      </c>
      <c r="C178" s="2251"/>
      <c r="D178" s="2251"/>
      <c r="E178" s="2252"/>
      <c r="F178" s="519" t="s">
        <v>740</v>
      </c>
      <c r="G178" s="2247">
        <f>'BS old'!D109</f>
        <v>0</v>
      </c>
      <c r="H178" s="2248"/>
      <c r="I178" s="2247">
        <f>'BS old'!E109</f>
        <v>0</v>
      </c>
      <c r="J178" s="2249"/>
    </row>
    <row r="179" spans="1:10" ht="30" customHeight="1" x14ac:dyDescent="0.25">
      <c r="A179" s="812" t="s">
        <v>1483</v>
      </c>
      <c r="B179" s="2253" t="s">
        <v>1547</v>
      </c>
      <c r="C179" s="2254"/>
      <c r="D179" s="2254"/>
      <c r="E179" s="2255"/>
      <c r="F179" s="818" t="s">
        <v>1485</v>
      </c>
      <c r="G179" s="2115" t="s">
        <v>1548</v>
      </c>
      <c r="H179" s="2118"/>
      <c r="I179" s="2115" t="s">
        <v>1549</v>
      </c>
      <c r="J179" s="2116"/>
    </row>
    <row r="180" spans="1:10" ht="27.75" customHeight="1" x14ac:dyDescent="0.25">
      <c r="A180" s="821" t="s">
        <v>616</v>
      </c>
      <c r="B180" s="2250" t="s">
        <v>741</v>
      </c>
      <c r="C180" s="2251"/>
      <c r="D180" s="2251"/>
      <c r="E180" s="2252"/>
      <c r="F180" s="816" t="s">
        <v>742</v>
      </c>
      <c r="G180" s="2108">
        <f>'BS old'!D110</f>
        <v>0</v>
      </c>
      <c r="H180" s="2110"/>
      <c r="I180" s="2108">
        <f>'BS old'!E110</f>
        <v>0</v>
      </c>
      <c r="J180" s="2112"/>
    </row>
    <row r="181" spans="1:10" ht="27.75" customHeight="1" x14ac:dyDescent="0.25">
      <c r="A181" s="814" t="s">
        <v>532</v>
      </c>
      <c r="B181" s="2241" t="s">
        <v>619</v>
      </c>
      <c r="C181" s="2242"/>
      <c r="D181" s="2242"/>
      <c r="E181" s="2243"/>
      <c r="F181" s="816" t="s">
        <v>743</v>
      </c>
      <c r="G181" s="2108">
        <f>'BS old'!D111</f>
        <v>0</v>
      </c>
      <c r="H181" s="2110"/>
      <c r="I181" s="2108">
        <f>'BS old'!E111</f>
        <v>0</v>
      </c>
      <c r="J181" s="2112"/>
    </row>
    <row r="182" spans="1:10" s="458" customFormat="1" ht="27.75" customHeight="1" x14ac:dyDescent="0.25">
      <c r="A182" s="814" t="s">
        <v>535</v>
      </c>
      <c r="B182" s="2241" t="s">
        <v>744</v>
      </c>
      <c r="C182" s="2242"/>
      <c r="D182" s="2242"/>
      <c r="E182" s="2243"/>
      <c r="F182" s="816" t="s">
        <v>745</v>
      </c>
      <c r="G182" s="2108">
        <f>'BS old'!D112</f>
        <v>0</v>
      </c>
      <c r="H182" s="2110"/>
      <c r="I182" s="2108">
        <f>'BS old'!E112</f>
        <v>0</v>
      </c>
      <c r="J182" s="2112"/>
    </row>
    <row r="183" spans="1:10" ht="27.75" customHeight="1" x14ac:dyDescent="0.25">
      <c r="A183" s="814" t="s">
        <v>538</v>
      </c>
      <c r="B183" s="2241" t="s">
        <v>746</v>
      </c>
      <c r="C183" s="2242"/>
      <c r="D183" s="2242"/>
      <c r="E183" s="2243"/>
      <c r="F183" s="816" t="s">
        <v>747</v>
      </c>
      <c r="G183" s="2108">
        <f>'BS old'!D113</f>
        <v>0</v>
      </c>
      <c r="H183" s="2110"/>
      <c r="I183" s="2108">
        <f>'BS old'!E113</f>
        <v>0</v>
      </c>
      <c r="J183" s="2112"/>
    </row>
    <row r="184" spans="1:10" ht="27.75" customHeight="1" x14ac:dyDescent="0.25">
      <c r="A184" s="814" t="s">
        <v>541</v>
      </c>
      <c r="B184" s="2241" t="s">
        <v>748</v>
      </c>
      <c r="C184" s="2242"/>
      <c r="D184" s="2242"/>
      <c r="E184" s="2243"/>
      <c r="F184" s="816" t="s">
        <v>749</v>
      </c>
      <c r="G184" s="2108">
        <f>'BS old'!D114</f>
        <v>0</v>
      </c>
      <c r="H184" s="2110"/>
      <c r="I184" s="2108">
        <f>'BS old'!E114</f>
        <v>0</v>
      </c>
      <c r="J184" s="2112"/>
    </row>
    <row r="185" spans="1:10" ht="27.75" customHeight="1" x14ac:dyDescent="0.25">
      <c r="A185" s="814" t="s">
        <v>544</v>
      </c>
      <c r="B185" s="2241" t="s">
        <v>2616</v>
      </c>
      <c r="C185" s="2242"/>
      <c r="D185" s="2242"/>
      <c r="E185" s="2243"/>
      <c r="F185" s="816" t="s">
        <v>751</v>
      </c>
      <c r="G185" s="2108">
        <f>'BS old'!D115</f>
        <v>0</v>
      </c>
      <c r="H185" s="2110"/>
      <c r="I185" s="2108">
        <f>'BS old'!E115</f>
        <v>0</v>
      </c>
      <c r="J185" s="2112"/>
    </row>
    <row r="186" spans="1:10" ht="27.75" customHeight="1" x14ac:dyDescent="0.25">
      <c r="A186" s="814" t="s">
        <v>547</v>
      </c>
      <c r="B186" s="2241" t="s">
        <v>752</v>
      </c>
      <c r="C186" s="2242"/>
      <c r="D186" s="2242"/>
      <c r="E186" s="2243"/>
      <c r="F186" s="816" t="s">
        <v>753</v>
      </c>
      <c r="G186" s="2108">
        <f>'BS old'!D116</f>
        <v>0</v>
      </c>
      <c r="H186" s="2110"/>
      <c r="I186" s="2108">
        <f>'BS old'!E116</f>
        <v>0</v>
      </c>
      <c r="J186" s="2112"/>
    </row>
    <row r="187" spans="1:10" ht="27.75" customHeight="1" x14ac:dyDescent="0.25">
      <c r="A187" s="814" t="s">
        <v>568</v>
      </c>
      <c r="B187" s="2241" t="s">
        <v>754</v>
      </c>
      <c r="C187" s="2242"/>
      <c r="D187" s="2242"/>
      <c r="E187" s="2243"/>
      <c r="F187" s="816" t="s">
        <v>755</v>
      </c>
      <c r="G187" s="2108">
        <f>'BS old'!D117</f>
        <v>0</v>
      </c>
      <c r="H187" s="2110"/>
      <c r="I187" s="2108">
        <f>'BS old'!E117</f>
        <v>0</v>
      </c>
      <c r="J187" s="2112"/>
    </row>
    <row r="188" spans="1:10" ht="27.75" customHeight="1" x14ac:dyDescent="0.25">
      <c r="A188" s="814" t="s">
        <v>571</v>
      </c>
      <c r="B188" s="2241" t="s">
        <v>756</v>
      </c>
      <c r="C188" s="2242"/>
      <c r="D188" s="2242"/>
      <c r="E188" s="2243"/>
      <c r="F188" s="816" t="s">
        <v>757</v>
      </c>
      <c r="G188" s="2108">
        <f>'BS old'!D118</f>
        <v>0</v>
      </c>
      <c r="H188" s="2110"/>
      <c r="I188" s="2108">
        <f>'BS old'!E118</f>
        <v>0</v>
      </c>
      <c r="J188" s="2112"/>
    </row>
    <row r="189" spans="1:10" ht="27.75" customHeight="1" x14ac:dyDescent="0.25">
      <c r="A189" s="814" t="s">
        <v>758</v>
      </c>
      <c r="B189" s="2241" t="s">
        <v>1553</v>
      </c>
      <c r="C189" s="2242"/>
      <c r="D189" s="2242"/>
      <c r="E189" s="2243"/>
      <c r="F189" s="816" t="s">
        <v>760</v>
      </c>
      <c r="G189" s="2108">
        <f>'BS old'!D119</f>
        <v>0</v>
      </c>
      <c r="H189" s="2110"/>
      <c r="I189" s="2108">
        <f>'BS old'!E119</f>
        <v>0</v>
      </c>
      <c r="J189" s="2112"/>
    </row>
    <row r="190" spans="1:10" ht="27.75" customHeight="1" x14ac:dyDescent="0.25">
      <c r="A190" s="814" t="s">
        <v>761</v>
      </c>
      <c r="B190" s="2241" t="s">
        <v>762</v>
      </c>
      <c r="C190" s="2242"/>
      <c r="D190" s="2242"/>
      <c r="E190" s="2243"/>
      <c r="F190" s="816" t="s">
        <v>763</v>
      </c>
      <c r="G190" s="2108">
        <f>'BS old'!D120</f>
        <v>0</v>
      </c>
      <c r="H190" s="2110"/>
      <c r="I190" s="2108">
        <f>'BS old'!E120</f>
        <v>0</v>
      </c>
      <c r="J190" s="2112"/>
    </row>
    <row r="191" spans="1:10" ht="27.75" customHeight="1" x14ac:dyDescent="0.25">
      <c r="A191" s="823" t="s">
        <v>631</v>
      </c>
      <c r="B191" s="2250" t="s">
        <v>764</v>
      </c>
      <c r="C191" s="2251"/>
      <c r="D191" s="2251"/>
      <c r="E191" s="2252"/>
      <c r="F191" s="816" t="s">
        <v>765</v>
      </c>
      <c r="G191" s="2108">
        <f>'BS old'!D121</f>
        <v>0</v>
      </c>
      <c r="H191" s="2110"/>
      <c r="I191" s="2108">
        <f>'BS old'!E121</f>
        <v>0</v>
      </c>
      <c r="J191" s="2112"/>
    </row>
    <row r="192" spans="1:10" ht="27.75" customHeight="1" x14ac:dyDescent="0.25">
      <c r="A192" s="814" t="s">
        <v>634</v>
      </c>
      <c r="B192" s="2241" t="s">
        <v>1554</v>
      </c>
      <c r="C192" s="2242"/>
      <c r="D192" s="2242"/>
      <c r="E192" s="2243"/>
      <c r="F192" s="816" t="s">
        <v>767</v>
      </c>
      <c r="G192" s="2108">
        <f>'BS old'!D122</f>
        <v>0</v>
      </c>
      <c r="H192" s="2110"/>
      <c r="I192" s="2108">
        <f>'BS old'!E122</f>
        <v>0</v>
      </c>
      <c r="J192" s="2112"/>
    </row>
    <row r="193" spans="1:10" ht="27.75" customHeight="1" x14ac:dyDescent="0.25">
      <c r="A193" s="814" t="s">
        <v>532</v>
      </c>
      <c r="B193" s="2241" t="s">
        <v>619</v>
      </c>
      <c r="C193" s="2242"/>
      <c r="D193" s="2242"/>
      <c r="E193" s="2243"/>
      <c r="F193" s="816" t="s">
        <v>768</v>
      </c>
      <c r="G193" s="2108">
        <f>'BS old'!D123</f>
        <v>0</v>
      </c>
      <c r="H193" s="2110"/>
      <c r="I193" s="2108">
        <f>'BS old'!E123</f>
        <v>0</v>
      </c>
      <c r="J193" s="2112"/>
    </row>
    <row r="194" spans="1:10" ht="27.75" customHeight="1" x14ac:dyDescent="0.25">
      <c r="A194" s="814" t="s">
        <v>535</v>
      </c>
      <c r="B194" s="2241" t="s">
        <v>769</v>
      </c>
      <c r="C194" s="2242"/>
      <c r="D194" s="2242"/>
      <c r="E194" s="2243"/>
      <c r="F194" s="816" t="s">
        <v>770</v>
      </c>
      <c r="G194" s="2108">
        <f>'BS old'!D124</f>
        <v>0</v>
      </c>
      <c r="H194" s="2110"/>
      <c r="I194" s="2108">
        <f>'BS old'!E124</f>
        <v>0</v>
      </c>
      <c r="J194" s="2112"/>
    </row>
    <row r="195" spans="1:10" s="458" customFormat="1" ht="27.75" customHeight="1" x14ac:dyDescent="0.25">
      <c r="A195" s="814" t="s">
        <v>538</v>
      </c>
      <c r="B195" s="2241" t="s">
        <v>771</v>
      </c>
      <c r="C195" s="2242"/>
      <c r="D195" s="2242"/>
      <c r="E195" s="2243"/>
      <c r="F195" s="816" t="s">
        <v>772</v>
      </c>
      <c r="G195" s="2108">
        <f>'BS old'!D125</f>
        <v>0</v>
      </c>
      <c r="H195" s="2110"/>
      <c r="I195" s="2108">
        <f>'BS old'!E125</f>
        <v>0</v>
      </c>
      <c r="J195" s="2112"/>
    </row>
    <row r="196" spans="1:10" ht="27.75" customHeight="1" x14ac:dyDescent="0.25">
      <c r="A196" s="814" t="s">
        <v>541</v>
      </c>
      <c r="B196" s="2241" t="s">
        <v>1555</v>
      </c>
      <c r="C196" s="2242"/>
      <c r="D196" s="2242"/>
      <c r="E196" s="2243"/>
      <c r="F196" s="816" t="s">
        <v>774</v>
      </c>
      <c r="G196" s="2108">
        <f>'BS old'!D126</f>
        <v>0</v>
      </c>
      <c r="H196" s="2110"/>
      <c r="I196" s="2108">
        <f>'BS old'!E126</f>
        <v>0</v>
      </c>
      <c r="J196" s="2112"/>
    </row>
    <row r="197" spans="1:10" ht="27.75" customHeight="1" x14ac:dyDescent="0.25">
      <c r="A197" s="814" t="s">
        <v>544</v>
      </c>
      <c r="B197" s="2241" t="s">
        <v>775</v>
      </c>
      <c r="C197" s="2242"/>
      <c r="D197" s="2242"/>
      <c r="E197" s="2243"/>
      <c r="F197" s="816" t="s">
        <v>776</v>
      </c>
      <c r="G197" s="2108">
        <f>'BS old'!D127</f>
        <v>0</v>
      </c>
      <c r="H197" s="2110"/>
      <c r="I197" s="2108">
        <f>'BS old'!E127</f>
        <v>0</v>
      </c>
      <c r="J197" s="2112"/>
    </row>
    <row r="198" spans="1:10" ht="27.75" customHeight="1" x14ac:dyDescent="0.25">
      <c r="A198" s="814" t="s">
        <v>547</v>
      </c>
      <c r="B198" s="2241" t="s">
        <v>777</v>
      </c>
      <c r="C198" s="2242"/>
      <c r="D198" s="2242"/>
      <c r="E198" s="2243"/>
      <c r="F198" s="816" t="s">
        <v>778</v>
      </c>
      <c r="G198" s="2108">
        <f>'BS old'!D128</f>
        <v>0</v>
      </c>
      <c r="H198" s="2110"/>
      <c r="I198" s="2108">
        <f>'BS old'!E128</f>
        <v>0</v>
      </c>
      <c r="J198" s="2112"/>
    </row>
    <row r="199" spans="1:10" ht="27.75" customHeight="1" x14ac:dyDescent="0.25">
      <c r="A199" s="814" t="s">
        <v>568</v>
      </c>
      <c r="B199" s="2241" t="s">
        <v>779</v>
      </c>
      <c r="C199" s="2242"/>
      <c r="D199" s="2242"/>
      <c r="E199" s="2243"/>
      <c r="F199" s="816" t="s">
        <v>780</v>
      </c>
      <c r="G199" s="2108">
        <f>'BS old'!D129</f>
        <v>0</v>
      </c>
      <c r="H199" s="2110"/>
      <c r="I199" s="2108">
        <f>'BS old'!E129</f>
        <v>0</v>
      </c>
      <c r="J199" s="2112"/>
    </row>
    <row r="200" spans="1:10" ht="27.75" customHeight="1" x14ac:dyDescent="0.25">
      <c r="A200" s="814" t="s">
        <v>571</v>
      </c>
      <c r="B200" s="2241" t="s">
        <v>1556</v>
      </c>
      <c r="C200" s="2242"/>
      <c r="D200" s="2242"/>
      <c r="E200" s="2243"/>
      <c r="F200" s="816" t="s">
        <v>782</v>
      </c>
      <c r="G200" s="2108">
        <f>'BS old'!D130</f>
        <v>0</v>
      </c>
      <c r="H200" s="2110"/>
      <c r="I200" s="2108">
        <f>'BS old'!E130</f>
        <v>0</v>
      </c>
      <c r="J200" s="2112"/>
    </row>
    <row r="201" spans="1:10" ht="27.75" customHeight="1" x14ac:dyDescent="0.25">
      <c r="A201" s="814" t="s">
        <v>758</v>
      </c>
      <c r="B201" s="2241" t="s">
        <v>1557</v>
      </c>
      <c r="C201" s="2242"/>
      <c r="D201" s="2242"/>
      <c r="E201" s="2243"/>
      <c r="F201" s="816" t="s">
        <v>784</v>
      </c>
      <c r="G201" s="2108">
        <f>'BS old'!D131</f>
        <v>0</v>
      </c>
      <c r="H201" s="2110"/>
      <c r="I201" s="2108">
        <f>'BS old'!E131</f>
        <v>0</v>
      </c>
      <c r="J201" s="2112"/>
    </row>
    <row r="202" spans="1:10" ht="27.75" customHeight="1" x14ac:dyDescent="0.25">
      <c r="A202" s="823" t="s">
        <v>649</v>
      </c>
      <c r="B202" s="2250" t="s">
        <v>785</v>
      </c>
      <c r="C202" s="2251"/>
      <c r="D202" s="2251"/>
      <c r="E202" s="2252"/>
      <c r="F202" s="816" t="s">
        <v>786</v>
      </c>
      <c r="G202" s="2108">
        <f>'BS old'!D132</f>
        <v>0</v>
      </c>
      <c r="H202" s="2110"/>
      <c r="I202" s="2108">
        <f>'BS old'!E132</f>
        <v>0</v>
      </c>
      <c r="J202" s="2112"/>
    </row>
    <row r="203" spans="1:10" ht="27.75" customHeight="1" x14ac:dyDescent="0.25">
      <c r="A203" s="825" t="s">
        <v>787</v>
      </c>
      <c r="B203" s="2250" t="s">
        <v>788</v>
      </c>
      <c r="C203" s="2251"/>
      <c r="D203" s="2251"/>
      <c r="E203" s="2252"/>
      <c r="F203" s="816" t="s">
        <v>789</v>
      </c>
      <c r="G203" s="2108">
        <f>'BS old'!D133</f>
        <v>0</v>
      </c>
      <c r="H203" s="2110"/>
      <c r="I203" s="2108">
        <f>'BS old'!E133</f>
        <v>0</v>
      </c>
      <c r="J203" s="2112"/>
    </row>
    <row r="204" spans="1:10" ht="27.75" customHeight="1" x14ac:dyDescent="0.25">
      <c r="A204" s="814" t="s">
        <v>790</v>
      </c>
      <c r="B204" s="2241" t="s">
        <v>791</v>
      </c>
      <c r="C204" s="2242"/>
      <c r="D204" s="2242"/>
      <c r="E204" s="2243"/>
      <c r="F204" s="816" t="s">
        <v>792</v>
      </c>
      <c r="G204" s="2108">
        <f>'BS old'!D134</f>
        <v>0</v>
      </c>
      <c r="H204" s="2110"/>
      <c r="I204" s="2108">
        <f>'BS old'!E134</f>
        <v>0</v>
      </c>
      <c r="J204" s="2112"/>
    </row>
    <row r="205" spans="1:10" s="458" customFormat="1" ht="27.75" customHeight="1" x14ac:dyDescent="0.25">
      <c r="A205" s="814" t="s">
        <v>532</v>
      </c>
      <c r="B205" s="2241" t="s">
        <v>793</v>
      </c>
      <c r="C205" s="2242"/>
      <c r="D205" s="2242"/>
      <c r="E205" s="2243"/>
      <c r="F205" s="816" t="s">
        <v>794</v>
      </c>
      <c r="G205" s="2108">
        <f>'BS old'!D135</f>
        <v>0</v>
      </c>
      <c r="H205" s="2110"/>
      <c r="I205" s="2108">
        <f>'BS old'!E135</f>
        <v>0</v>
      </c>
      <c r="J205" s="2112"/>
    </row>
    <row r="206" spans="1:10" ht="27.75" customHeight="1" x14ac:dyDescent="0.25">
      <c r="A206" s="823" t="s">
        <v>663</v>
      </c>
      <c r="B206" s="2250" t="s">
        <v>795</v>
      </c>
      <c r="C206" s="2251"/>
      <c r="D206" s="2251"/>
      <c r="E206" s="2252"/>
      <c r="F206" s="816" t="s">
        <v>796</v>
      </c>
      <c r="G206" s="2108">
        <f>'BS old'!D136</f>
        <v>0</v>
      </c>
      <c r="H206" s="2110"/>
      <c r="I206" s="2108">
        <f>'BS old'!E136</f>
        <v>0</v>
      </c>
      <c r="J206" s="2112"/>
    </row>
    <row r="207" spans="1:10" ht="27.75" customHeight="1" x14ac:dyDescent="0.25">
      <c r="A207" s="821" t="s">
        <v>666</v>
      </c>
      <c r="B207" s="2241" t="s">
        <v>2617</v>
      </c>
      <c r="C207" s="2242"/>
      <c r="D207" s="2242"/>
      <c r="E207" s="2243"/>
      <c r="F207" s="816" t="s">
        <v>798</v>
      </c>
      <c r="G207" s="2108">
        <f>'BS old'!D137</f>
        <v>0</v>
      </c>
      <c r="H207" s="2110"/>
      <c r="I207" s="2108">
        <f>'BS old'!E137</f>
        <v>0</v>
      </c>
      <c r="J207" s="2112"/>
    </row>
    <row r="208" spans="1:10" ht="27.75" customHeight="1" x14ac:dyDescent="0.25">
      <c r="A208" s="814" t="s">
        <v>532</v>
      </c>
      <c r="B208" s="2241" t="s">
        <v>2618</v>
      </c>
      <c r="C208" s="2242"/>
      <c r="D208" s="2242"/>
      <c r="E208" s="2243"/>
      <c r="F208" s="816" t="s">
        <v>800</v>
      </c>
      <c r="G208" s="2108">
        <f>'BS old'!D138</f>
        <v>0</v>
      </c>
      <c r="H208" s="2110"/>
      <c r="I208" s="2108">
        <f>'BS old'!E138</f>
        <v>0</v>
      </c>
      <c r="J208" s="2112"/>
    </row>
    <row r="209" spans="1:10" s="458" customFormat="1" ht="27.75" customHeight="1" x14ac:dyDescent="0.25">
      <c r="A209" s="814" t="s">
        <v>535</v>
      </c>
      <c r="B209" s="2241" t="s">
        <v>2619</v>
      </c>
      <c r="C209" s="2242"/>
      <c r="D209" s="2242"/>
      <c r="E209" s="2243"/>
      <c r="F209" s="816" t="s">
        <v>802</v>
      </c>
      <c r="G209" s="2108">
        <f>'BS old'!D139</f>
        <v>0</v>
      </c>
      <c r="H209" s="2110"/>
      <c r="I209" s="2108">
        <f>'BS old'!E139</f>
        <v>0</v>
      </c>
      <c r="J209" s="2112"/>
    </row>
    <row r="210" spans="1:10" ht="27.75" customHeight="1" thickBot="1" x14ac:dyDescent="0.3">
      <c r="A210" s="512" t="s">
        <v>538</v>
      </c>
      <c r="B210" s="2244" t="s">
        <v>2620</v>
      </c>
      <c r="C210" s="2245"/>
      <c r="D210" s="2245"/>
      <c r="E210" s="2246"/>
      <c r="F210" s="816" t="s">
        <v>804</v>
      </c>
      <c r="G210" s="2247">
        <f>'BS old'!D140</f>
        <v>0</v>
      </c>
      <c r="H210" s="2248"/>
      <c r="I210" s="2247">
        <f>'BS old'!E140</f>
        <v>0</v>
      </c>
      <c r="J210" s="2249"/>
    </row>
    <row r="211" spans="1:10" ht="24.75" customHeight="1" x14ac:dyDescent="0.25"/>
    <row r="212" spans="1:10" ht="24.75" customHeight="1" x14ac:dyDescent="0.25"/>
    <row r="213" spans="1:10" ht="24.75" customHeight="1" x14ac:dyDescent="0.25"/>
  </sheetData>
  <mergeCells count="698">
    <mergeCell ref="B2:C2"/>
    <mergeCell ref="G2:I2"/>
    <mergeCell ref="A4:A6"/>
    <mergeCell ref="B4:B6"/>
    <mergeCell ref="C4:C6"/>
    <mergeCell ref="D4:H4"/>
    <mergeCell ref="I4:J5"/>
    <mergeCell ref="D5:D6"/>
    <mergeCell ref="E5:F5"/>
    <mergeCell ref="G5:H5"/>
    <mergeCell ref="E6:F6"/>
    <mergeCell ref="G6:H6"/>
    <mergeCell ref="I6:J6"/>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RowHeight="12.75" x14ac:dyDescent="0.25"/>
  <cols>
    <col min="1" max="37" width="2.5703125" style="398" customWidth="1"/>
    <col min="38" max="38" width="0.140625" style="398" customWidth="1"/>
    <col min="39" max="39" width="2.5703125" style="398" customWidth="1"/>
    <col min="40" max="40" width="0.28515625" style="398" customWidth="1"/>
    <col min="41" max="41" width="2.5703125" style="398" customWidth="1"/>
    <col min="42" max="42" width="9.140625" style="398"/>
    <col min="43" max="45" width="2.5703125" style="398" customWidth="1"/>
    <col min="46" max="46" width="7.7109375" style="398" customWidth="1"/>
    <col min="47" max="61" width="2.5703125" style="398" customWidth="1"/>
    <col min="62" max="16384" width="9.140625" style="398"/>
  </cols>
  <sheetData>
    <row r="1" spans="1:37" s="508" customFormat="1" ht="10.5" customHeight="1" thickBot="1" x14ac:dyDescent="0.3">
      <c r="B1" s="835" t="s">
        <v>1234</v>
      </c>
      <c r="N1" s="2185" t="s">
        <v>1558</v>
      </c>
      <c r="O1" s="2185"/>
      <c r="P1" s="2185"/>
      <c r="Q1" s="2185"/>
      <c r="R1" s="2185"/>
      <c r="S1" s="2185"/>
      <c r="T1" s="2185"/>
      <c r="U1" s="2185"/>
      <c r="V1" s="2185"/>
      <c r="W1" s="2185"/>
      <c r="X1" s="2207"/>
    </row>
    <row r="2" spans="1:37" s="405" customFormat="1" ht="21" customHeight="1" thickBot="1" x14ac:dyDescent="0.3">
      <c r="B2" s="837" t="s">
        <v>1559</v>
      </c>
      <c r="C2" s="838"/>
      <c r="D2" s="838"/>
      <c r="E2" s="838"/>
      <c r="F2" s="838"/>
      <c r="G2" s="838"/>
      <c r="H2" s="838"/>
      <c r="I2" s="838"/>
      <c r="J2" s="839"/>
      <c r="K2" s="838"/>
      <c r="L2" s="838"/>
      <c r="M2" s="840"/>
      <c r="N2" s="2185"/>
      <c r="O2" s="2185"/>
      <c r="P2" s="2185"/>
      <c r="Q2" s="2185"/>
      <c r="R2" s="2185"/>
      <c r="S2" s="2185"/>
      <c r="T2" s="2185"/>
      <c r="U2" s="2185"/>
      <c r="V2" s="2185"/>
      <c r="W2" s="2185"/>
      <c r="X2" s="2207"/>
    </row>
    <row r="3" spans="1:37" ht="13.5" customHeight="1" thickBot="1" x14ac:dyDescent="0.3">
      <c r="N3" s="2186"/>
      <c r="O3" s="2186"/>
      <c r="P3" s="2186"/>
      <c r="Q3" s="2186"/>
      <c r="R3" s="2186"/>
      <c r="S3" s="2186"/>
      <c r="T3" s="2186"/>
      <c r="U3" s="2186"/>
      <c r="V3" s="2186"/>
      <c r="W3" s="2186"/>
      <c r="X3" s="2296"/>
    </row>
    <row r="4" spans="1:37" ht="28.5" customHeight="1" thickBot="1" x14ac:dyDescent="0.3">
      <c r="J4" s="2210" t="s">
        <v>1450</v>
      </c>
      <c r="K4" s="2297" t="s">
        <v>1560</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842"/>
      <c r="W4" s="500" t="s">
        <v>1451</v>
      </c>
      <c r="X4" s="500"/>
      <c r="Y4" s="500"/>
      <c r="Z4" s="500"/>
      <c r="AA4" s="499"/>
    </row>
    <row r="5" spans="1:37" ht="7.5" customHeight="1" thickBot="1" x14ac:dyDescent="0.3"/>
    <row r="6" spans="1:37" s="495" customFormat="1" ht="14.25" customHeight="1" x14ac:dyDescent="0.25">
      <c r="A6" s="498" t="s">
        <v>2622</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1561</v>
      </c>
      <c r="B7" s="410"/>
      <c r="C7" s="410"/>
      <c r="D7" s="410"/>
      <c r="E7" s="410"/>
      <c r="F7" s="410"/>
      <c r="G7" s="410"/>
      <c r="H7" s="410"/>
      <c r="I7" s="410"/>
      <c r="J7" s="410"/>
      <c r="K7" s="410"/>
      <c r="L7" s="410"/>
      <c r="M7" s="410"/>
      <c r="N7" s="410"/>
      <c r="O7" s="410"/>
      <c r="P7" s="410"/>
      <c r="Q7" s="410"/>
      <c r="R7" s="410"/>
      <c r="S7" s="410"/>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c r="AF9" s="473"/>
      <c r="AG9" s="473"/>
    </row>
    <row r="10" spans="1:37" s="470" customFormat="1" ht="14.25" customHeight="1" x14ac:dyDescent="0.25">
      <c r="A10" s="472" t="s">
        <v>1453</v>
      </c>
      <c r="B10" s="471"/>
      <c r="C10" s="471"/>
      <c r="D10" s="471"/>
      <c r="E10" s="471"/>
      <c r="F10" s="471"/>
      <c r="G10" s="471"/>
      <c r="H10" s="471"/>
      <c r="I10" s="415"/>
      <c r="J10" s="859"/>
      <c r="K10" s="488" t="s">
        <v>1454</v>
      </c>
      <c r="L10" s="471"/>
      <c r="M10" s="489"/>
      <c r="N10" s="489"/>
      <c r="O10" s="489"/>
      <c r="P10" s="471"/>
      <c r="Q10" s="488" t="s">
        <v>1454</v>
      </c>
      <c r="R10" s="471"/>
      <c r="S10" s="415"/>
      <c r="T10" s="471"/>
      <c r="U10" s="471"/>
      <c r="V10" s="860"/>
      <c r="W10" s="471"/>
      <c r="X10" s="471"/>
      <c r="Y10" s="471"/>
      <c r="Z10" s="471"/>
      <c r="AA10" s="471"/>
      <c r="AB10" s="471"/>
      <c r="AC10" s="471"/>
      <c r="AD10" s="488" t="s">
        <v>1455</v>
      </c>
      <c r="AE10" s="488"/>
      <c r="AF10" s="488"/>
      <c r="AG10" s="488" t="s">
        <v>1456</v>
      </c>
      <c r="AH10" s="471"/>
      <c r="AI10" s="471"/>
      <c r="AJ10" s="471"/>
      <c r="AK10" s="487"/>
    </row>
    <row r="11" spans="1:37" s="470" customFormat="1" ht="19.5" customHeight="1" x14ac:dyDescent="0.2">
      <c r="A11" s="484" t="str">
        <f>LEFT('Input data'!C24,1)</f>
        <v>2</v>
      </c>
      <c r="B11" s="449" t="str">
        <f>MID('Input data'!$C$24,2,1)</f>
        <v>0</v>
      </c>
      <c r="C11" s="449" t="str">
        <f>MID('Input data'!$C$24,3,1)</f>
        <v>2</v>
      </c>
      <c r="D11" s="449" t="str">
        <f>MID('Input data'!$C$24,4,1)</f>
        <v>2</v>
      </c>
      <c r="E11" s="449" t="str">
        <f>MID('Input data'!$C$24,5,1)</f>
        <v>5</v>
      </c>
      <c r="F11" s="449" t="str">
        <f>MID('Input data'!$C$24,6,1)</f>
        <v>8</v>
      </c>
      <c r="G11" s="449" t="str">
        <f>MID('Input data'!$C$24,7,1)</f>
        <v>4</v>
      </c>
      <c r="H11" s="449" t="str">
        <f>MID('Input data'!$C$24,8,1)</f>
        <v>0</v>
      </c>
      <c r="I11" s="449" t="str">
        <f>MID('Input data'!$C$24,9,1)</f>
        <v>8</v>
      </c>
      <c r="J11" s="861" t="str">
        <f>MID('Input data'!$C$24,10,1)</f>
        <v>0</v>
      </c>
      <c r="K11" s="862"/>
      <c r="L11" s="473"/>
      <c r="M11" s="473"/>
      <c r="N11" s="473"/>
      <c r="O11" s="473"/>
      <c r="P11" s="473"/>
      <c r="Q11" s="473"/>
      <c r="R11" s="473"/>
      <c r="S11" s="473"/>
      <c r="T11" s="473"/>
      <c r="U11" s="473"/>
      <c r="V11" s="863"/>
      <c r="W11" s="478" t="s">
        <v>1457</v>
      </c>
      <c r="X11" s="473"/>
      <c r="Y11" s="473"/>
      <c r="Z11" s="473"/>
      <c r="AA11" s="473"/>
      <c r="AB11" s="478" t="s">
        <v>1458</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x14ac:dyDescent="0.25">
      <c r="A12" s="411" t="s">
        <v>1459</v>
      </c>
      <c r="B12" s="473"/>
      <c r="C12" s="473"/>
      <c r="D12" s="473"/>
      <c r="E12" s="473"/>
      <c r="F12" s="473"/>
      <c r="G12" s="473"/>
      <c r="H12" s="407"/>
      <c r="I12" s="407"/>
      <c r="J12" s="535"/>
      <c r="K12" s="862"/>
      <c r="L12" s="486" t="str">
        <f>IF('Input data'!D7="x","x"," ")</f>
        <v>x</v>
      </c>
      <c r="M12" s="478" t="s">
        <v>1326</v>
      </c>
      <c r="N12" s="480"/>
      <c r="O12" s="480"/>
      <c r="P12" s="480"/>
      <c r="Q12" s="480"/>
      <c r="R12" s="486" t="str">
        <f>IF('Input data'!D17="x","x"," ")</f>
        <v xml:space="preserve"> </v>
      </c>
      <c r="S12" s="478" t="s">
        <v>1319</v>
      </c>
      <c r="T12" s="473"/>
      <c r="U12" s="473"/>
      <c r="V12" s="863"/>
      <c r="W12" s="843"/>
      <c r="X12" s="844"/>
      <c r="Y12" s="844"/>
      <c r="Z12" s="844"/>
      <c r="AA12" s="844"/>
      <c r="AB12" s="845" t="s">
        <v>1462</v>
      </c>
      <c r="AC12" s="844"/>
      <c r="AD12" s="846" t="str">
        <f>MID('Input data'!$B$13,1,1)</f>
        <v>1</v>
      </c>
      <c r="AE12" s="846" t="str">
        <f>MID('Input data'!$B$13,2,1)</f>
        <v>2</v>
      </c>
      <c r="AF12" s="846"/>
      <c r="AG12" s="846" t="str">
        <f>MID('Input data'!$B$14,1,1)</f>
        <v>2</v>
      </c>
      <c r="AH12" s="846" t="str">
        <f>MID('Input data'!$B$14,2,1)</f>
        <v>0</v>
      </c>
      <c r="AI12" s="846" t="str">
        <f>MID('Input data'!$B$14,3,1)</f>
        <v>1</v>
      </c>
      <c r="AJ12" s="846" t="str">
        <f>MID('Input data'!$B$14,4,1)</f>
        <v>4</v>
      </c>
      <c r="AK12" s="847"/>
    </row>
    <row r="13" spans="1:37" s="470" customFormat="1" ht="19.5" customHeight="1" x14ac:dyDescent="0.2">
      <c r="A13" s="484" t="str">
        <f>LEFT('Input data'!C26,1)</f>
        <v>4</v>
      </c>
      <c r="B13" s="449" t="str">
        <f>MID('Input data'!$C$26,2,1)</f>
        <v>4</v>
      </c>
      <c r="C13" s="449" t="str">
        <f>MID('Input data'!$C$26,3,1)</f>
        <v>0</v>
      </c>
      <c r="D13" s="449" t="str">
        <f>MID('Input data'!$C$26,4,1)</f>
        <v>4</v>
      </c>
      <c r="E13" s="449" t="str">
        <f>MID('Input data'!$C$26,5,1)</f>
        <v>0</v>
      </c>
      <c r="F13" s="449" t="str">
        <f>MID('Input data'!$C$26,6,1)</f>
        <v>1</v>
      </c>
      <c r="G13" s="449" t="str">
        <f>MID('Input data'!$C$26,7,1)</f>
        <v>4</v>
      </c>
      <c r="H13" s="449" t="str">
        <f>MID('Input data'!$C$26,8,1)</f>
        <v>8</v>
      </c>
      <c r="I13" s="407"/>
      <c r="J13" s="535"/>
      <c r="K13" s="862"/>
      <c r="L13" s="407" t="str">
        <f>IF('Input data'!D8="x","x", "")</f>
        <v/>
      </c>
      <c r="M13" s="478" t="s">
        <v>1325</v>
      </c>
      <c r="N13" s="480"/>
      <c r="O13" s="480"/>
      <c r="P13" s="480"/>
      <c r="Q13" s="480"/>
      <c r="R13" s="480" t="str">
        <f>IF('Input data'!D18="x","x"," ")</f>
        <v>x</v>
      </c>
      <c r="S13" s="478" t="s">
        <v>1317</v>
      </c>
      <c r="T13" s="473"/>
      <c r="U13" s="473"/>
      <c r="V13" s="863"/>
      <c r="W13" s="2298" t="s">
        <v>1465</v>
      </c>
      <c r="X13" s="2202"/>
      <c r="Y13" s="2202"/>
      <c r="Z13" s="2202"/>
      <c r="AA13" s="2202"/>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535"/>
      <c r="K14" s="862"/>
      <c r="L14" s="407"/>
      <c r="M14" s="478"/>
      <c r="N14" s="480"/>
      <c r="O14" s="480"/>
      <c r="P14" s="480"/>
      <c r="Q14" s="480"/>
      <c r="R14" s="481" t="s">
        <v>1562</v>
      </c>
      <c r="S14" s="480"/>
      <c r="T14" s="473"/>
      <c r="U14" s="473"/>
      <c r="V14" s="863"/>
      <c r="W14" s="2299"/>
      <c r="X14" s="2204"/>
      <c r="Y14" s="2204"/>
      <c r="Z14" s="2204"/>
      <c r="AA14" s="2204"/>
      <c r="AB14" s="478" t="s">
        <v>1458</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x14ac:dyDescent="0.25">
      <c r="A15" s="477" t="str">
        <f>'BS-E Cover sheet'!A15</f>
        <v>4</v>
      </c>
      <c r="B15" s="402" t="str">
        <f>'BS-E Cover sheet'!B15</f>
        <v>5</v>
      </c>
      <c r="C15" s="475" t="str">
        <f>'BS-E Cover sheet'!C15</f>
        <v>.</v>
      </c>
      <c r="D15" s="402" t="str">
        <f>'BS-E Cover sheet'!D15</f>
        <v>1</v>
      </c>
      <c r="E15" s="402" t="str">
        <f>'BS-E Cover sheet'!E15</f>
        <v>1</v>
      </c>
      <c r="F15" s="864" t="str">
        <f>'BS-E Cover sheet'!F15</f>
        <v>.</v>
      </c>
      <c r="G15" s="402" t="str">
        <f>'BS-E Cover sheet'!G15</f>
        <v>0</v>
      </c>
      <c r="H15" s="402"/>
      <c r="I15" s="402"/>
      <c r="J15" s="865"/>
      <c r="K15" s="866"/>
      <c r="L15" s="402"/>
      <c r="M15" s="402"/>
      <c r="N15" s="402"/>
      <c r="O15" s="402"/>
      <c r="P15" s="402"/>
      <c r="Q15" s="402"/>
      <c r="R15" s="402"/>
      <c r="S15" s="402"/>
      <c r="T15" s="475"/>
      <c r="U15" s="475"/>
      <c r="V15" s="867"/>
      <c r="W15" s="2300"/>
      <c r="X15" s="2206"/>
      <c r="Y15" s="2206"/>
      <c r="Z15" s="2206"/>
      <c r="AA15" s="2206"/>
      <c r="AB15" s="474" t="s">
        <v>1462</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4.5" customHeight="1" x14ac:dyDescent="0.25">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3" s="470" customFormat="1" ht="3" customHeight="1" thickBot="1" x14ac:dyDescent="0.3">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3" s="470" customFormat="1" ht="16.5" x14ac:dyDescent="0.25">
      <c r="A18" s="472" t="s">
        <v>1467</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3" s="400" customFormat="1" ht="19.5" customHeight="1" x14ac:dyDescent="0.25">
      <c r="A19" s="457" t="str">
        <f>+LEFT('Input data'!$F$3,1)</f>
        <v>M</v>
      </c>
      <c r="B19" s="449" t="str">
        <f>+MID('Input data'!$F$3,2,1)</f>
        <v>o</v>
      </c>
      <c r="C19" s="449" t="str">
        <f>+MID('Input data'!$F$3,3,1)</f>
        <v>t</v>
      </c>
      <c r="D19" s="449" t="str">
        <f>+MID('Input data'!$F$3,4,1)</f>
        <v>o</v>
      </c>
      <c r="E19" s="449" t="str">
        <f>+MID('Input data'!$F$3,5,1)</f>
        <v>r</v>
      </c>
      <c r="F19" s="449" t="str">
        <f>+MID('Input data'!$F$3,6,1)</f>
        <v xml:space="preserve"> </v>
      </c>
      <c r="G19" s="449" t="str">
        <f>+MID('Input data'!$F$3,7,1)</f>
        <v>-</v>
      </c>
      <c r="H19" s="449" t="str">
        <f>+MID('Input data'!$F$3,8,1)</f>
        <v xml:space="preserve"> </v>
      </c>
      <c r="I19" s="449" t="str">
        <f>+MID('Input data'!$F$3,9,1)</f>
        <v>C</v>
      </c>
      <c r="J19" s="449" t="str">
        <f>+MID('Input data'!$F$3,10,1)</f>
        <v>a</v>
      </c>
      <c r="K19" s="449" t="str">
        <f>+MID('Input data'!$F$3,11,1)</f>
        <v>r</v>
      </c>
      <c r="L19" s="449" t="str">
        <f>+MID('Input data'!$F$3,12,1)</f>
        <v xml:space="preserve"> </v>
      </c>
      <c r="M19" s="449" t="str">
        <f>+MID('Input data'!$F$3,13,1)</f>
        <v>H</v>
      </c>
      <c r="N19" s="449" t="str">
        <f>+MID('Input data'!$F$3,14,1)</f>
        <v>u</v>
      </c>
      <c r="O19" s="449" t="str">
        <f>+MID('Input data'!$F$3,15,1)</f>
        <v>m</v>
      </c>
      <c r="P19" s="449" t="str">
        <f>+MID('Input data'!$F$3,16,1)</f>
        <v>e</v>
      </c>
      <c r="Q19" s="449" t="str">
        <f>+MID('Input data'!$F$3,17,1)</f>
        <v>n</v>
      </c>
      <c r="R19" s="449" t="str">
        <f>+MID('Input data'!$F$3,18,1)</f>
        <v>n</v>
      </c>
      <c r="S19" s="449" t="str">
        <f>+MID('Input data'!$F$3,19,1)</f>
        <v>é</v>
      </c>
      <c r="T19" s="449" t="str">
        <f>+MID('Input data'!$F$3,20,1)</f>
        <v>,</v>
      </c>
      <c r="U19" s="449" t="str">
        <f>+MID('Input data'!$F$3,21,1)</f>
        <v xml:space="preserve"> </v>
      </c>
      <c r="V19" s="449" t="str">
        <f>+MID('Input data'!$F$3,22,1)</f>
        <v>s</v>
      </c>
      <c r="W19" s="449" t="str">
        <f>+MID('Input data'!$F$3,23,1)</f>
        <v>p</v>
      </c>
      <c r="X19" s="449" t="str">
        <f>+MID('Input data'!$F$3,24,1)</f>
        <v>o</v>
      </c>
      <c r="Y19" s="449" t="str">
        <f>+MID('Input data'!$F$3,25,1)</f>
        <v>l</v>
      </c>
      <c r="Z19" s="449" t="str">
        <f>+MID('Input data'!$F$3,26,1)</f>
        <v>.</v>
      </c>
      <c r="AA19" s="449" t="str">
        <f>+MID('Input data'!$F$3,27,1)</f>
        <v xml:space="preserve"> </v>
      </c>
      <c r="AB19" s="449" t="str">
        <f>+MID('Input data'!$F$3,28,1)</f>
        <v>s</v>
      </c>
      <c r="AC19" s="449" t="str">
        <f>+MID('Input data'!$F$3,29,1)</f>
        <v xml:space="preserve"> </v>
      </c>
      <c r="AD19" s="449" t="str">
        <f>+MID('Input data'!$F$3,30,1)</f>
        <v>r</v>
      </c>
      <c r="AE19" s="449" t="str">
        <f>+MID('Input data'!$F$3,31,1)</f>
        <v>.</v>
      </c>
      <c r="AF19" s="449" t="str">
        <f>+MID('Input data'!$F$3,32,1)</f>
        <v>o</v>
      </c>
      <c r="AG19" s="449" t="str">
        <f>+MID('Input data'!$F$3,33,1)</f>
        <v>.</v>
      </c>
      <c r="AH19" s="449" t="str">
        <f>+MID('Input data'!$F$3,34,1)</f>
        <v/>
      </c>
      <c r="AI19" s="449" t="str">
        <f>+MID('Input data'!$F$3,35,1)</f>
        <v/>
      </c>
      <c r="AJ19" s="449" t="str">
        <f>+MID('Input data'!$F$3,36,1)</f>
        <v/>
      </c>
      <c r="AK19" s="456" t="str">
        <f>+MID('Input data'!$F$3,37,1)</f>
        <v/>
      </c>
      <c r="AL19" s="470"/>
      <c r="AM19" s="470"/>
      <c r="AN19" s="470"/>
    </row>
    <row r="20" spans="1:43" s="539" customFormat="1" ht="19.5" customHeight="1" x14ac:dyDescent="0.25">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43" s="458" customFormat="1" ht="14.25" customHeight="1" x14ac:dyDescent="0.25">
      <c r="A21" s="462" t="s">
        <v>1468</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43" x14ac:dyDescent="0.25">
      <c r="A22" s="454" t="s">
        <v>1469</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1470</v>
      </c>
      <c r="AE22" s="407"/>
      <c r="AF22" s="407"/>
      <c r="AG22" s="407"/>
      <c r="AH22" s="407"/>
      <c r="AI22" s="407"/>
      <c r="AJ22" s="407"/>
      <c r="AK22" s="406"/>
    </row>
    <row r="23" spans="1:43" s="538" customFormat="1" ht="19.5" customHeight="1" x14ac:dyDescent="0.25">
      <c r="A23" s="457" t="str">
        <f>+LEFT('Input data'!$C$28,1)</f>
        <v>M</v>
      </c>
      <c r="B23" s="449" t="str">
        <f>+MID('Input data'!$C$28,2,1)</f>
        <v>i</v>
      </c>
      <c r="C23" s="449" t="str">
        <f>+MID('Input data'!$C$28,3,1)</f>
        <v>e</v>
      </c>
      <c r="D23" s="449" t="str">
        <f>+MID('Input data'!$C$28,4,1)</f>
        <v>r</v>
      </c>
      <c r="E23" s="449" t="str">
        <f>+MID('Input data'!$C$28,5,1)</f>
        <v>o</v>
      </c>
      <c r="F23" s="449" t="str">
        <f>+MID('Input data'!$C$28,6,1)</f>
        <v>v</v>
      </c>
      <c r="G23" s="449" t="str">
        <f>+MID('Input data'!$C$28,7,1)</f>
        <v>á</v>
      </c>
      <c r="H23" s="449" t="str">
        <f>+MID('Input data'!$C$28,8,1)</f>
        <v/>
      </c>
      <c r="I23" s="449" t="str">
        <f>+MID('Input data'!$C$28,9,1)</f>
        <v/>
      </c>
      <c r="J23" s="449" t="str">
        <f>+MID('Input data'!$C$28,10,1)</f>
        <v/>
      </c>
      <c r="K23" s="449" t="str">
        <f>+MID('Input data'!$C$28,11,1)</f>
        <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6</v>
      </c>
      <c r="AE23" s="449" t="str">
        <f>+MID('Input data'!$C$30,2,1)</f>
        <v>1</v>
      </c>
      <c r="AF23" s="449" t="str">
        <f>+MID('Input data'!$C$30,3,1)</f>
        <v>6</v>
      </c>
      <c r="AG23" s="449" t="str">
        <f>+MID('Input data'!$C$30,4,1)</f>
        <v>4</v>
      </c>
      <c r="AH23" s="449" t="str">
        <f>+MID('Input data'!$C$30,5,1)</f>
        <v>/</v>
      </c>
      <c r="AI23" s="449" t="str">
        <f>+MID('Input data'!$C$30,6,1)</f>
        <v>1</v>
      </c>
      <c r="AJ23" s="449" t="str">
        <f>+MID('Input data'!$C$30,7,1)</f>
        <v>0</v>
      </c>
      <c r="AK23" s="456" t="str">
        <f>+MID('Input data'!$C$30,8,1)</f>
        <v>2</v>
      </c>
    </row>
    <row r="24" spans="1:43" x14ac:dyDescent="0.25">
      <c r="A24" s="454" t="s">
        <v>1471</v>
      </c>
      <c r="B24" s="412"/>
      <c r="C24" s="412"/>
      <c r="D24" s="412"/>
      <c r="E24" s="412"/>
      <c r="F24" s="412"/>
      <c r="G24" s="453" t="s">
        <v>1472</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43" s="538" customFormat="1" ht="19.5" customHeight="1" x14ac:dyDescent="0.25">
      <c r="A25" s="457" t="str">
        <f>+LEFT('Input data'!$C$32,1)</f>
        <v>0</v>
      </c>
      <c r="B25" s="449" t="str">
        <f>+MID('Input data'!$C$32,2,1)</f>
        <v>6</v>
      </c>
      <c r="C25" s="449" t="str">
        <f>+MID('Input data'!$C$32,3,1)</f>
        <v>6</v>
      </c>
      <c r="D25" s="449" t="str">
        <f>+MID('Input data'!$C$32,4,1)</f>
        <v>0</v>
      </c>
      <c r="E25" s="449" t="str">
        <f>+MID('Input data'!$C$32,5,1)</f>
        <v>1</v>
      </c>
      <c r="F25" s="449"/>
      <c r="G25" s="449" t="str">
        <f>+LEFT('Input data'!$C$34,1)</f>
        <v>H</v>
      </c>
      <c r="H25" s="449" t="str">
        <f>+MID('Input data'!$C$34,2,1)</f>
        <v>u</v>
      </c>
      <c r="I25" s="449" t="str">
        <f>+MID('Input data'!$C$34,3,1)</f>
        <v>m</v>
      </c>
      <c r="J25" s="449" t="str">
        <f>+MID('Input data'!$C$34,4,1)</f>
        <v>e</v>
      </c>
      <c r="K25" s="449" t="str">
        <f>+MID('Input data'!$C$34,5,1)</f>
        <v>n</v>
      </c>
      <c r="L25" s="449" t="str">
        <f>+MID('Input data'!$C$34,6,1)</f>
        <v>n</v>
      </c>
      <c r="M25" s="449" t="str">
        <f>+MID('Input data'!$C$34,7,1)</f>
        <v>é</v>
      </c>
      <c r="N25" s="449" t="str">
        <f>+MID('Input data'!$C$34,8,1)</f>
        <v/>
      </c>
      <c r="O25" s="449" t="str">
        <f>+MID('Input data'!$C$34,9,1)</f>
        <v/>
      </c>
      <c r="P25" s="449" t="str">
        <f>+MID('Input data'!$C$34,10,1)</f>
        <v/>
      </c>
      <c r="Q25" s="449" t="str">
        <f>+MID('Input data'!$C$34,11,1)</f>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43" x14ac:dyDescent="0.25">
      <c r="A26" s="454" t="s">
        <v>1473</v>
      </c>
      <c r="B26" s="412"/>
      <c r="C26" s="412"/>
      <c r="D26" s="412"/>
      <c r="E26" s="412"/>
      <c r="F26" s="412"/>
      <c r="G26" s="453"/>
      <c r="H26" s="453"/>
      <c r="I26" s="453"/>
      <c r="J26" s="453"/>
      <c r="K26" s="453"/>
      <c r="L26" s="453"/>
      <c r="M26" s="453"/>
      <c r="N26" s="412"/>
      <c r="O26" s="453" t="s">
        <v>1474</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3" s="538" customFormat="1" ht="19.5" customHeight="1" x14ac:dyDescent="0.25">
      <c r="A27" s="452">
        <v>0</v>
      </c>
      <c r="B27" s="449" t="str">
        <f>+LEFT('Input data'!$C$36,1)</f>
        <v>9</v>
      </c>
      <c r="C27" s="449" t="str">
        <f>+MID('Input data'!$C$36,2,1)</f>
        <v>1</v>
      </c>
      <c r="D27" s="449" t="str">
        <f>+MID('Input data'!$C$36,3,1)</f>
        <v>8</v>
      </c>
      <c r="E27" s="449" t="s">
        <v>1092</v>
      </c>
      <c r="F27" s="449" t="str">
        <f>+LEFT('Input data'!$C$38,1)</f>
        <v>4</v>
      </c>
      <c r="G27" s="449" t="str">
        <f>+MID('Input data'!$C$38,2,1)</f>
        <v>2</v>
      </c>
      <c r="H27" s="449" t="str">
        <f>+MID('Input data'!$C$38,3,1)</f>
        <v>4</v>
      </c>
      <c r="I27" s="449" t="str">
        <f>+MID('Input data'!$C$38,4,1)</f>
        <v>3</v>
      </c>
      <c r="J27" s="449" t="str">
        <f>+MID('Input data'!$C$38,5,1)</f>
        <v>1</v>
      </c>
      <c r="K27" s="449" t="str">
        <f>+MID('Input data'!$C$38,6,1)</f>
        <v>8</v>
      </c>
      <c r="L27" s="449" t="str">
        <f>+MID('Input data'!$C$38,7,1)</f>
        <v/>
      </c>
      <c r="M27" s="449" t="str">
        <f>+MID('Input data'!$C$38,8,1)</f>
        <v/>
      </c>
      <c r="N27" s="451"/>
      <c r="O27" s="450">
        <v>0</v>
      </c>
      <c r="P27" s="449" t="str">
        <f>+LEFT('Input data'!$C$36,1)</f>
        <v>9</v>
      </c>
      <c r="Q27" s="449" t="str">
        <f>+MID('Input data'!$C$36,2,1)</f>
        <v>1</v>
      </c>
      <c r="R27" s="449" t="str">
        <f>+MID('Input data'!$C$36,3,1)</f>
        <v>8</v>
      </c>
      <c r="S27" s="449" t="s">
        <v>1092</v>
      </c>
      <c r="T27" s="449" t="str">
        <f>+LEFT('Input data'!$C$40,1)</f>
        <v/>
      </c>
      <c r="U27" s="449" t="str">
        <f>+MID('Input data'!$C$40,2,1)</f>
        <v/>
      </c>
      <c r="V27" s="449" t="str">
        <f>+MID('Input data'!$C$40,3,1)</f>
        <v/>
      </c>
      <c r="W27" s="449" t="str">
        <f>+MID('Input data'!$C$40,4,1)</f>
        <v/>
      </c>
      <c r="X27" s="449" t="str">
        <f>+MID('Input data'!$C$40,5,1)</f>
        <v/>
      </c>
      <c r="Y27" s="449" t="str">
        <f>+MID('Input data'!$C$40,6,1)</f>
        <v/>
      </c>
      <c r="Z27" s="449" t="str">
        <f>+MID('Input data'!$C$40,7,1)</f>
        <v/>
      </c>
      <c r="AA27" s="449" t="str">
        <f>+MID('Input data'!$C$40,8,1)</f>
        <v/>
      </c>
      <c r="AB27" s="449"/>
      <c r="AC27" s="449"/>
      <c r="AD27" s="449"/>
      <c r="AE27" s="407"/>
      <c r="AF27" s="407"/>
      <c r="AG27" s="407"/>
      <c r="AH27" s="407"/>
      <c r="AI27" s="407"/>
      <c r="AJ27" s="407"/>
      <c r="AK27" s="406"/>
      <c r="AQ27" s="538" t="s">
        <v>1093</v>
      </c>
    </row>
    <row r="28" spans="1:43" s="399" customFormat="1" x14ac:dyDescent="0.25">
      <c r="A28" s="411" t="s">
        <v>1475</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43" s="538" customFormat="1" ht="19.5" customHeight="1" thickBot="1" x14ac:dyDescent="0.3">
      <c r="A29" s="448" t="str">
        <f>+LEFT('Input data'!$B$42,1)</f>
        <v>i</v>
      </c>
      <c r="B29" s="447" t="str">
        <f>+MID('Input data'!$B$42,2,1)</f>
        <v>.</v>
      </c>
      <c r="C29" s="447" t="str">
        <f>+MID('Input data'!$B$42,3,1)</f>
        <v>t</v>
      </c>
      <c r="D29" s="447" t="str">
        <f>+MID('Input data'!$B$42,4,1)</f>
        <v>r</v>
      </c>
      <c r="E29" s="447" t="str">
        <f>+MID('Input data'!$B$42,5,1)</f>
        <v>e</v>
      </c>
      <c r="F29" s="447" t="str">
        <f>+MID('Input data'!$B$42,6,1)</f>
        <v>b</v>
      </c>
      <c r="G29" s="447" t="str">
        <f>+MID('Input data'!$B$42,7,1)</f>
        <v>i</v>
      </c>
      <c r="H29" s="447" t="str">
        <f>+MID('Input data'!$B$42,8,1)</f>
        <v>s</v>
      </c>
      <c r="I29" s="447" t="str">
        <f>+MID('Input data'!$B$42,9,1)</f>
        <v>o</v>
      </c>
      <c r="J29" s="447" t="str">
        <f>+MID('Input data'!$B$42,10,1)</f>
        <v>v</v>
      </c>
      <c r="K29" s="447" t="str">
        <f>+MID('Input data'!$B$42,11,1)</f>
        <v>s</v>
      </c>
      <c r="L29" s="447" t="str">
        <f>+MID('Input data'!$B$42,12,1)</f>
        <v>k</v>
      </c>
      <c r="M29" s="447" t="str">
        <f>+MID('Input data'!$B$42,13,1)</f>
        <v>y</v>
      </c>
      <c r="N29" s="447" t="str">
        <f>+MID('Input data'!$B$42,14,1)</f>
        <v>@</v>
      </c>
      <c r="O29" s="447" t="str">
        <f>+MID('Input data'!$B$42,15,1)</f>
        <v>m</v>
      </c>
      <c r="P29" s="447" t="str">
        <f>+MID('Input data'!$B$42,16,1)</f>
        <v>o</v>
      </c>
      <c r="Q29" s="447" t="str">
        <f>+MID('Input data'!$B$42,17,1)</f>
        <v>t</v>
      </c>
      <c r="R29" s="447" t="str">
        <f>+MID('Input data'!$B$42,18,1)</f>
        <v>o</v>
      </c>
      <c r="S29" s="447" t="str">
        <f>+MID('Input data'!$B$42,19,1)</f>
        <v>r</v>
      </c>
      <c r="T29" s="447" t="str">
        <f>+MID('Input data'!$B$42,20,1)</f>
        <v>-</v>
      </c>
      <c r="U29" s="447" t="str">
        <f>+MID('Input data'!$B$42,21,1)</f>
        <v>c</v>
      </c>
      <c r="V29" s="447" t="str">
        <f>+MID('Input data'!$B$42,22,1)</f>
        <v>a</v>
      </c>
      <c r="W29" s="447" t="str">
        <f>+MID('Input data'!$B$42,23,1)</f>
        <v>r</v>
      </c>
      <c r="X29" s="447" t="str">
        <f>+MID('Input data'!$B$42,24,1)</f>
        <v>.</v>
      </c>
      <c r="Y29" s="447" t="str">
        <f>+MID('Input data'!$B$42,25,1)</f>
        <v>s</v>
      </c>
      <c r="Z29" s="447" t="str">
        <f>+MID('Input data'!$B$42,26,1)</f>
        <v>k</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43" s="399" customFormat="1" ht="4.5" customHeight="1" thickBot="1" x14ac:dyDescent="0.3">
      <c r="W30" s="400"/>
      <c r="X30" s="400"/>
      <c r="Y30" s="400"/>
      <c r="Z30" s="400"/>
      <c r="AA30" s="400"/>
      <c r="AB30" s="400"/>
      <c r="AC30" s="400"/>
      <c r="AD30" s="400"/>
      <c r="AE30" s="400"/>
      <c r="AF30" s="400"/>
      <c r="AG30" s="400"/>
      <c r="AH30" s="400"/>
      <c r="AI30" s="400"/>
      <c r="AJ30" s="400"/>
      <c r="AK30" s="400"/>
    </row>
    <row r="31" spans="1:43" s="442" customFormat="1" ht="12.75" customHeight="1" x14ac:dyDescent="0.25">
      <c r="A31" s="445" t="s">
        <v>1311</v>
      </c>
      <c r="B31" s="444"/>
      <c r="C31" s="444"/>
      <c r="D31" s="444"/>
      <c r="E31" s="444"/>
      <c r="F31" s="444"/>
      <c r="G31" s="444"/>
      <c r="H31" s="444"/>
      <c r="I31" s="444"/>
      <c r="J31" s="444"/>
      <c r="K31" s="848"/>
      <c r="L31" s="848"/>
      <c r="M31" s="2187" t="s">
        <v>1476</v>
      </c>
      <c r="N31" s="2188"/>
      <c r="O31" s="2188"/>
      <c r="P31" s="2188"/>
      <c r="Q31" s="2188"/>
      <c r="R31" s="2188"/>
      <c r="S31" s="2188"/>
      <c r="T31" s="2188"/>
      <c r="U31" s="2189"/>
      <c r="V31" s="1552" t="s">
        <v>1477</v>
      </c>
      <c r="W31" s="1552"/>
      <c r="X31" s="1552"/>
      <c r="Y31" s="1552"/>
      <c r="Z31" s="1552"/>
      <c r="AA31" s="1552"/>
      <c r="AB31" s="1552"/>
      <c r="AC31" s="2089"/>
      <c r="AD31" s="2187" t="s">
        <v>1478</v>
      </c>
      <c r="AE31" s="2188"/>
      <c r="AF31" s="2188"/>
      <c r="AG31" s="2188"/>
      <c r="AH31" s="2188"/>
      <c r="AI31" s="2188"/>
      <c r="AJ31" s="2188"/>
      <c r="AK31" s="2188"/>
      <c r="AL31" s="2193"/>
    </row>
    <row r="32" spans="1:43" s="399" customFormat="1" ht="19.5" customHeight="1" x14ac:dyDescent="0.25">
      <c r="A32" s="428" t="str">
        <f>LEFT(TEXT('Input data'!F34,"dd.m.yyyy"),1)</f>
        <v>3</v>
      </c>
      <c r="B32" s="427" t="str">
        <f>MID(TEXT('Input data'!$F$34,"dd.mm.yyyy"),2,1)</f>
        <v>0</v>
      </c>
      <c r="C32" s="426" t="s">
        <v>1063</v>
      </c>
      <c r="D32" s="427" t="str">
        <f>MID(TEXT('Input data'!$F$34,"dd.mm.yyyy"),4,1)</f>
        <v>0</v>
      </c>
      <c r="E32" s="427" t="str">
        <f>MID(TEXT('Input data'!$F$34,"dd.mm.yyyy"),5,1)</f>
        <v>1</v>
      </c>
      <c r="F32" s="426" t="s">
        <v>1063</v>
      </c>
      <c r="G32" s="427" t="str">
        <f>MID(TEXT('Input data'!$F$34,"dd.mm.yyyy"),7,1)</f>
        <v>2</v>
      </c>
      <c r="H32" s="427" t="str">
        <f>MID(TEXT('Input data'!$F$34,"dd.mm.yyyy"),8,1)</f>
        <v>0</v>
      </c>
      <c r="I32" s="427" t="str">
        <f>MID(TEXT('Input data'!$F$34,"dd.mm.yyyy"),9,1)</f>
        <v>1</v>
      </c>
      <c r="J32" s="427" t="str">
        <f>MID(TEXT('Input data'!$F$34,"dd.mm.yyyy"),10,1)</f>
        <v>5</v>
      </c>
      <c r="K32" s="849"/>
      <c r="L32" s="434"/>
      <c r="M32" s="2190"/>
      <c r="N32" s="2191"/>
      <c r="O32" s="2191"/>
      <c r="P32" s="2191"/>
      <c r="Q32" s="2191"/>
      <c r="R32" s="2191"/>
      <c r="S32" s="2191"/>
      <c r="T32" s="2191"/>
      <c r="U32" s="2192"/>
      <c r="V32" s="1554"/>
      <c r="W32" s="1554"/>
      <c r="X32" s="1554"/>
      <c r="Y32" s="1554"/>
      <c r="Z32" s="1554"/>
      <c r="AA32" s="1554"/>
      <c r="AB32" s="1554"/>
      <c r="AC32" s="2091"/>
      <c r="AD32" s="2190"/>
      <c r="AE32" s="2191"/>
      <c r="AF32" s="2191"/>
      <c r="AG32" s="2191"/>
      <c r="AH32" s="2191"/>
      <c r="AI32" s="2191"/>
      <c r="AJ32" s="2191"/>
      <c r="AK32" s="2191"/>
      <c r="AL32" s="2194"/>
      <c r="AP32" s="537"/>
    </row>
    <row r="33" spans="1:38" s="399" customFormat="1" ht="12.75" customHeight="1" x14ac:dyDescent="0.25">
      <c r="A33" s="440"/>
      <c r="B33" s="439"/>
      <c r="C33" s="439"/>
      <c r="D33" s="439"/>
      <c r="E33" s="439"/>
      <c r="F33" s="439"/>
      <c r="G33" s="439"/>
      <c r="H33" s="439"/>
      <c r="I33" s="439"/>
      <c r="J33" s="439"/>
      <c r="K33" s="850"/>
      <c r="L33" s="850"/>
      <c r="M33" s="2190"/>
      <c r="N33" s="2191"/>
      <c r="O33" s="2191"/>
      <c r="P33" s="2191"/>
      <c r="Q33" s="2191"/>
      <c r="R33" s="2191"/>
      <c r="S33" s="2191"/>
      <c r="T33" s="2191"/>
      <c r="U33" s="2192"/>
      <c r="V33" s="1554"/>
      <c r="W33" s="1554"/>
      <c r="X33" s="1554"/>
      <c r="Y33" s="1554"/>
      <c r="Z33" s="1554"/>
      <c r="AA33" s="1554"/>
      <c r="AB33" s="1554"/>
      <c r="AC33" s="2091"/>
      <c r="AD33" s="2190"/>
      <c r="AE33" s="2191"/>
      <c r="AF33" s="2191"/>
      <c r="AG33" s="2191"/>
      <c r="AH33" s="2191"/>
      <c r="AI33" s="2191"/>
      <c r="AJ33" s="2191"/>
      <c r="AK33" s="2191"/>
      <c r="AL33" s="2194"/>
    </row>
    <row r="34" spans="1:38" s="399" customFormat="1" x14ac:dyDescent="0.2">
      <c r="A34" s="411" t="s">
        <v>1309</v>
      </c>
      <c r="B34" s="410"/>
      <c r="C34" s="410"/>
      <c r="D34" s="410"/>
      <c r="E34" s="410"/>
      <c r="F34" s="410"/>
      <c r="G34" s="410"/>
      <c r="H34" s="410"/>
      <c r="I34" s="410"/>
      <c r="J34" s="410"/>
      <c r="K34" s="434"/>
      <c r="L34" s="851"/>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x14ac:dyDescent="0.25">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52"/>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thickBot="1" x14ac:dyDescent="0.3">
      <c r="A36" s="420"/>
      <c r="B36" s="419"/>
      <c r="C36" s="419"/>
      <c r="D36" s="419"/>
      <c r="E36" s="419"/>
      <c r="F36" s="419"/>
      <c r="G36" s="419"/>
      <c r="H36" s="419"/>
      <c r="I36" s="419"/>
      <c r="J36" s="419"/>
      <c r="K36" s="419"/>
      <c r="L36" s="418"/>
      <c r="M36" s="2092" t="str">
        <f>'Input data'!F40</f>
        <v>Mária Šimaľová</v>
      </c>
      <c r="N36" s="2093"/>
      <c r="O36" s="2093"/>
      <c r="P36" s="2093"/>
      <c r="Q36" s="2093"/>
      <c r="R36" s="2093"/>
      <c r="S36" s="2093"/>
      <c r="T36" s="2093"/>
      <c r="U36" s="2094"/>
      <c r="V36" s="2092" t="e">
        <f>'Input data'!#REF!</f>
        <v>#REF!</v>
      </c>
      <c r="W36" s="2093"/>
      <c r="X36" s="2093"/>
      <c r="Y36" s="2093"/>
      <c r="Z36" s="2093"/>
      <c r="AA36" s="2093"/>
      <c r="AB36" s="2093"/>
      <c r="AC36" s="2094"/>
      <c r="AD36" s="2095" t="e">
        <f>'Input data'!#REF!</f>
        <v>#REF!</v>
      </c>
      <c r="AE36" s="2093"/>
      <c r="AF36" s="2093"/>
      <c r="AG36" s="2093"/>
      <c r="AH36" s="2093"/>
      <c r="AI36" s="2093"/>
      <c r="AJ36" s="2093"/>
      <c r="AK36" s="2093"/>
      <c r="AL36" s="2096"/>
    </row>
    <row r="37" spans="1:38" s="405" customFormat="1" x14ac:dyDescent="0.25">
      <c r="W37" s="400"/>
      <c r="X37" s="400"/>
      <c r="Y37" s="400"/>
      <c r="Z37" s="400"/>
      <c r="AA37" s="400"/>
      <c r="AB37" s="400"/>
      <c r="AC37" s="400"/>
      <c r="AD37" s="400"/>
      <c r="AE37" s="400"/>
      <c r="AF37" s="400"/>
      <c r="AG37" s="400"/>
      <c r="AH37" s="400"/>
      <c r="AI37" s="400"/>
      <c r="AJ37" s="400"/>
      <c r="AK37" s="400"/>
    </row>
    <row r="38" spans="1:38" s="405" customFormat="1" x14ac:dyDescent="0.25">
      <c r="W38" s="400"/>
      <c r="X38" s="400"/>
      <c r="Y38" s="400"/>
      <c r="Z38" s="400"/>
      <c r="AA38" s="400"/>
      <c r="AB38" s="400"/>
      <c r="AC38" s="400"/>
      <c r="AD38" s="400"/>
      <c r="AE38" s="400"/>
      <c r="AF38" s="400"/>
      <c r="AG38" s="400"/>
      <c r="AH38" s="400"/>
      <c r="AI38" s="400"/>
      <c r="AJ38" s="400"/>
      <c r="AK38" s="400"/>
    </row>
    <row r="39" spans="1:38" s="405" customFormat="1" x14ac:dyDescent="0.25">
      <c r="W39" s="400"/>
      <c r="X39" s="400"/>
      <c r="Y39" s="400"/>
      <c r="Z39" s="400"/>
      <c r="AA39" s="400"/>
      <c r="AB39" s="400"/>
      <c r="AC39" s="400"/>
      <c r="AD39" s="400"/>
      <c r="AE39" s="400"/>
      <c r="AF39" s="400"/>
      <c r="AG39" s="400"/>
      <c r="AH39" s="400"/>
      <c r="AI39" s="400"/>
      <c r="AJ39" s="400"/>
      <c r="AK39" s="400"/>
    </row>
    <row r="40" spans="1:38" ht="13.5" thickBot="1" x14ac:dyDescent="0.3">
      <c r="W40" s="400"/>
      <c r="X40" s="400"/>
      <c r="Y40" s="400"/>
      <c r="Z40" s="400"/>
      <c r="AA40" s="400"/>
      <c r="AB40" s="400"/>
      <c r="AC40" s="400"/>
      <c r="AD40" s="400"/>
      <c r="AE40" s="400"/>
      <c r="AF40" s="400"/>
      <c r="AG40" s="400"/>
      <c r="AH40" s="400"/>
      <c r="AI40" s="400"/>
      <c r="AJ40" s="400"/>
      <c r="AK40" s="400"/>
    </row>
    <row r="41" spans="1:38" s="405" customFormat="1" x14ac:dyDescent="0.25">
      <c r="B41" s="417" t="s">
        <v>1479</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x14ac:dyDescent="0.25">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x14ac:dyDescent="0.25">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x14ac:dyDescent="0.25">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x14ac:dyDescent="0.25">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x14ac:dyDescent="0.25">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x14ac:dyDescent="0.25">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5" thickBot="1" x14ac:dyDescent="0.3">
      <c r="B51" s="404"/>
      <c r="C51" s="403"/>
      <c r="D51" s="403"/>
      <c r="E51" s="403"/>
      <c r="F51" s="403"/>
      <c r="G51" s="403" t="s">
        <v>1480</v>
      </c>
      <c r="H51" s="403"/>
      <c r="I51" s="403"/>
      <c r="J51" s="403"/>
      <c r="K51" s="403"/>
      <c r="L51" s="403"/>
      <c r="M51" s="403"/>
      <c r="N51" s="403"/>
      <c r="O51" s="403"/>
      <c r="P51" s="403"/>
      <c r="Q51" s="403"/>
      <c r="R51" s="403"/>
      <c r="S51" s="403"/>
      <c r="T51" s="403"/>
      <c r="U51" s="403" t="s">
        <v>1481</v>
      </c>
      <c r="V51" s="403"/>
      <c r="W51" s="402"/>
      <c r="X51" s="402"/>
      <c r="Y51" s="402"/>
      <c r="Z51" s="402"/>
      <c r="AA51" s="402"/>
      <c r="AB51" s="402"/>
      <c r="AC51" s="402"/>
      <c r="AD51" s="402"/>
      <c r="AE51" s="402"/>
      <c r="AF51" s="402"/>
      <c r="AG51" s="402"/>
      <c r="AH51" s="402"/>
      <c r="AI51" s="402"/>
      <c r="AJ51" s="401"/>
      <c r="AK51" s="400"/>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O74"/>
  <sheetViews>
    <sheetView showGridLines="0" view="pageBreakPreview" zoomScaleNormal="100" zoomScaleSheetLayoutView="100" workbookViewId="0"/>
  </sheetViews>
  <sheetFormatPr defaultRowHeight="10.5" x14ac:dyDescent="0.25"/>
  <cols>
    <col min="1" max="1" width="4.42578125" style="1271" customWidth="1"/>
    <col min="2" max="2" width="15.5703125" style="1271" customWidth="1"/>
    <col min="3" max="3" width="4.85546875" style="1271" customWidth="1"/>
    <col min="4" max="4" width="23.85546875" style="1271" customWidth="1"/>
    <col min="5" max="5" width="0.5703125" style="1271" customWidth="1"/>
    <col min="6" max="6" width="6.42578125" style="1271" customWidth="1"/>
    <col min="7" max="8" width="22.85546875" style="1271" customWidth="1"/>
    <col min="9" max="11" width="9.140625" style="1271"/>
    <col min="12" max="12" width="39.5703125" style="1271" hidden="1" customWidth="1"/>
    <col min="13" max="15" width="0" style="1271" hidden="1" customWidth="1"/>
    <col min="16" max="16384" width="9.140625" style="1271"/>
  </cols>
  <sheetData>
    <row r="1" spans="1:15" s="1212" customFormat="1" ht="15" customHeight="1" x14ac:dyDescent="0.25">
      <c r="A1" s="1211"/>
      <c r="D1" s="1213"/>
      <c r="E1" s="1213"/>
      <c r="F1" s="1213"/>
      <c r="I1" s="1213"/>
      <c r="J1" s="1213"/>
    </row>
    <row r="2" spans="1:15" s="1212" customFormat="1" ht="23.25" customHeight="1" x14ac:dyDescent="0.25">
      <c r="A2" s="1211"/>
      <c r="B2" s="1199" t="s">
        <v>2989</v>
      </c>
      <c r="C2" s="533" t="s">
        <v>2985</v>
      </c>
      <c r="D2" s="1301" t="str">
        <f>'BS-SK Statutory'!E2</f>
        <v xml:space="preserve">  2  0  2  2  5  8  4  0  8  0</v>
      </c>
      <c r="E2" s="589"/>
      <c r="F2" s="1246" t="s">
        <v>2990</v>
      </c>
      <c r="G2" s="1300" t="str">
        <f>'BS-SK Statutory'!J2</f>
        <v xml:space="preserve">  4  4  0  4  0  1  4  8 </v>
      </c>
    </row>
    <row r="3" spans="1:15" s="1212" customFormat="1" ht="2.25" customHeight="1" thickBot="1" x14ac:dyDescent="0.3">
      <c r="A3" s="1211"/>
      <c r="B3" s="1258"/>
      <c r="C3" s="1213"/>
      <c r="D3" s="1213"/>
      <c r="E3" s="1213"/>
    </row>
    <row r="4" spans="1:15" s="1263" customFormat="1" ht="11.25" customHeight="1" x14ac:dyDescent="0.25">
      <c r="A4" s="1259"/>
      <c r="B4" s="1260"/>
      <c r="C4" s="1299"/>
      <c r="D4" s="1299"/>
      <c r="E4" s="1261"/>
      <c r="F4" s="1262"/>
      <c r="G4" s="1575" t="s">
        <v>1563</v>
      </c>
      <c r="H4" s="1686"/>
    </row>
    <row r="5" spans="1:15" s="1263" customFormat="1" ht="33.75" customHeight="1" x14ac:dyDescent="0.25">
      <c r="A5" s="1316" t="s">
        <v>1483</v>
      </c>
      <c r="B5" s="1562" t="s">
        <v>1298</v>
      </c>
      <c r="C5" s="1680"/>
      <c r="D5" s="1680"/>
      <c r="E5" s="1311"/>
      <c r="F5" s="1313" t="s">
        <v>1564</v>
      </c>
      <c r="G5" s="1314" t="s">
        <v>1565</v>
      </c>
      <c r="H5" s="1265" t="s">
        <v>1566</v>
      </c>
    </row>
    <row r="6" spans="1:15" s="1263" customFormat="1" ht="29.65" customHeight="1" x14ac:dyDescent="0.25">
      <c r="A6" s="1233" t="s">
        <v>880</v>
      </c>
      <c r="B6" s="1654" t="str">
        <f>L6</f>
        <v>Net turnover (part of acc. group 6 as defined by the law)</v>
      </c>
      <c r="C6" s="1655"/>
      <c r="D6" s="1655"/>
      <c r="E6" s="1656"/>
      <c r="F6" s="1229" t="s">
        <v>814</v>
      </c>
      <c r="G6" s="1312">
        <f>'P&amp;L'!D9</f>
        <v>1672507.2200000002</v>
      </c>
      <c r="H6" s="1317">
        <f>'P&amp;L'!E9</f>
        <v>1944337.61</v>
      </c>
      <c r="L6" s="2301" t="s">
        <v>2744</v>
      </c>
      <c r="M6" s="2301"/>
      <c r="N6" s="2301"/>
      <c r="O6" s="2301"/>
    </row>
    <row r="7" spans="1:15" s="1263" customFormat="1" ht="29.65" customHeight="1" x14ac:dyDescent="0.25">
      <c r="A7" s="1233" t="s">
        <v>942</v>
      </c>
      <c r="B7" s="1654" t="str">
        <f t="shared" ref="B7:B32" si="0">L7</f>
        <v>Revenues from operating activities total (l. 03 to l. 09)</v>
      </c>
      <c r="C7" s="1655"/>
      <c r="D7" s="1655"/>
      <c r="E7" s="1656"/>
      <c r="F7" s="1229" t="s">
        <v>817</v>
      </c>
      <c r="G7" s="1312">
        <f>'P&amp;L'!D10</f>
        <v>1787449.4300000004</v>
      </c>
      <c r="H7" s="1266">
        <f>'P&amp;L'!E10</f>
        <v>2105421.06</v>
      </c>
      <c r="L7" s="2301" t="s">
        <v>2745</v>
      </c>
      <c r="M7" s="2301"/>
      <c r="N7" s="2301"/>
      <c r="O7" s="2301"/>
    </row>
    <row r="8" spans="1:15" s="1268" customFormat="1" ht="29.65" customHeight="1" x14ac:dyDescent="0.25">
      <c r="A8" s="1302" t="s">
        <v>877</v>
      </c>
      <c r="B8" s="1659" t="str">
        <f t="shared" si="0"/>
        <v>Revenues from merchandise (604,607)</v>
      </c>
      <c r="C8" s="1660"/>
      <c r="D8" s="1660"/>
      <c r="E8" s="1661"/>
      <c r="F8" s="1231" t="s">
        <v>820</v>
      </c>
      <c r="G8" s="1315">
        <f>'P&amp;L'!D11</f>
        <v>1395959.86</v>
      </c>
      <c r="H8" s="1267">
        <f>'P&amp;L'!E11</f>
        <v>1661485.58</v>
      </c>
      <c r="L8" s="2301" t="s">
        <v>1415</v>
      </c>
      <c r="M8" s="2301"/>
      <c r="N8" s="2301"/>
      <c r="O8" s="2301"/>
    </row>
    <row r="9" spans="1:15" s="1268" customFormat="1" ht="29.65" customHeight="1" x14ac:dyDescent="0.25">
      <c r="A9" s="1302" t="s">
        <v>2746</v>
      </c>
      <c r="B9" s="1659" t="str">
        <f t="shared" si="0"/>
        <v>Revenues from own products (601)</v>
      </c>
      <c r="C9" s="1660"/>
      <c r="D9" s="1660"/>
      <c r="E9" s="1661"/>
      <c r="F9" s="1231" t="s">
        <v>823</v>
      </c>
      <c r="G9" s="1315">
        <f>'P&amp;L'!D12</f>
        <v>0</v>
      </c>
      <c r="H9" s="1267">
        <f>'P&amp;L'!E12</f>
        <v>0</v>
      </c>
      <c r="L9" s="2301" t="s">
        <v>2747</v>
      </c>
      <c r="M9" s="2301"/>
      <c r="N9" s="2301"/>
      <c r="O9" s="2301"/>
    </row>
    <row r="10" spans="1:15" s="1263" customFormat="1" ht="29.65" customHeight="1" x14ac:dyDescent="0.25">
      <c r="A10" s="1302" t="s">
        <v>2748</v>
      </c>
      <c r="B10" s="1659" t="str">
        <f t="shared" si="0"/>
        <v>Revenues from services (602, 606)</v>
      </c>
      <c r="C10" s="1660"/>
      <c r="D10" s="1660"/>
      <c r="E10" s="1661"/>
      <c r="F10" s="1231" t="s">
        <v>826</v>
      </c>
      <c r="G10" s="1315">
        <f>'P&amp;L'!D13</f>
        <v>276547.36</v>
      </c>
      <c r="H10" s="1267">
        <f>'P&amp;L'!E13</f>
        <v>282852.03000000003</v>
      </c>
      <c r="L10" s="2301" t="s">
        <v>2749</v>
      </c>
      <c r="M10" s="2301"/>
      <c r="N10" s="2301"/>
      <c r="O10" s="2301"/>
    </row>
    <row r="11" spans="1:15" s="1263" customFormat="1" ht="29.65" customHeight="1" x14ac:dyDescent="0.25">
      <c r="A11" s="1302" t="s">
        <v>2750</v>
      </c>
      <c r="B11" s="1659" t="str">
        <f t="shared" si="0"/>
        <v>Change in stock of finished goods and work in progress  (+/- acc. group 61)</v>
      </c>
      <c r="C11" s="1660"/>
      <c r="D11" s="1660"/>
      <c r="E11" s="1661"/>
      <c r="F11" s="1231" t="s">
        <v>828</v>
      </c>
      <c r="G11" s="1315">
        <f>'P&amp;L'!D14</f>
        <v>0</v>
      </c>
      <c r="H11" s="1267">
        <f>'P&amp;L'!E14</f>
        <v>0</v>
      </c>
      <c r="L11" s="2301" t="s">
        <v>827</v>
      </c>
      <c r="M11" s="2301"/>
      <c r="N11" s="2301"/>
      <c r="O11" s="2301"/>
    </row>
    <row r="12" spans="1:15" s="1263" customFormat="1" ht="29.65" customHeight="1" x14ac:dyDescent="0.25">
      <c r="A12" s="1302" t="s">
        <v>976</v>
      </c>
      <c r="B12" s="1659" t="str">
        <f t="shared" si="0"/>
        <v xml:space="preserve">Own work capitalised (acc. group 62)     </v>
      </c>
      <c r="C12" s="1660"/>
      <c r="D12" s="1660"/>
      <c r="E12" s="1661"/>
      <c r="F12" s="1231" t="s">
        <v>830</v>
      </c>
      <c r="G12" s="1315">
        <f>'P&amp;L'!D15</f>
        <v>39678.870000000003</v>
      </c>
      <c r="H12" s="1267">
        <f>'P&amp;L'!E15</f>
        <v>41278.01</v>
      </c>
      <c r="L12" s="2301" t="s">
        <v>829</v>
      </c>
      <c r="M12" s="2301"/>
      <c r="N12" s="2301"/>
      <c r="O12" s="2301"/>
    </row>
    <row r="13" spans="1:15" s="1268" customFormat="1" ht="31.5" customHeight="1" x14ac:dyDescent="0.25">
      <c r="A13" s="1302" t="s">
        <v>2751</v>
      </c>
      <c r="B13" s="1659" t="str">
        <f t="shared" si="0"/>
        <v>Revenue from sale of non-current assets and material (641, 642)</v>
      </c>
      <c r="C13" s="1660"/>
      <c r="D13" s="1660"/>
      <c r="E13" s="1661"/>
      <c r="F13" s="1231" t="s">
        <v>832</v>
      </c>
      <c r="G13" s="1315">
        <f>'P&amp;L'!D16</f>
        <v>70099.77</v>
      </c>
      <c r="H13" s="1267">
        <f>'P&amp;L'!E16</f>
        <v>98241.8</v>
      </c>
      <c r="L13" s="2301" t="s">
        <v>860</v>
      </c>
      <c r="M13" s="2301"/>
      <c r="N13" s="2301"/>
      <c r="O13" s="2301"/>
    </row>
    <row r="14" spans="1:15" s="1263" customFormat="1" ht="29.65" customHeight="1" x14ac:dyDescent="0.25">
      <c r="A14" s="1302" t="s">
        <v>2752</v>
      </c>
      <c r="B14" s="1659" t="str">
        <f t="shared" si="0"/>
        <v>Other operating revenues (644, 645, 646, 648, 655, 657)</v>
      </c>
      <c r="C14" s="1660"/>
      <c r="D14" s="1660"/>
      <c r="E14" s="1661"/>
      <c r="F14" s="1231" t="s">
        <v>835</v>
      </c>
      <c r="G14" s="1315">
        <f>'P&amp;L'!D17</f>
        <v>5163.57</v>
      </c>
      <c r="H14" s="1267">
        <f>'P&amp;L'!E17</f>
        <v>21563.64</v>
      </c>
      <c r="L14" s="2301" t="s">
        <v>869</v>
      </c>
      <c r="M14" s="2301"/>
      <c r="N14" s="2301"/>
      <c r="O14" s="2301"/>
    </row>
    <row r="15" spans="1:15" s="1263" customFormat="1" ht="29.65" customHeight="1" x14ac:dyDescent="0.25">
      <c r="A15" s="1303" t="s">
        <v>942</v>
      </c>
      <c r="B15" s="1654" t="str">
        <f t="shared" si="0"/>
        <v>Operating expenses total (l. 11 + l. 12 + l. 13 + l. 14 + l. 15 + l. 20 + l. 21 + l. 24 + l. 25 + l. 26)</v>
      </c>
      <c r="C15" s="1655"/>
      <c r="D15" s="1655"/>
      <c r="E15" s="1656"/>
      <c r="F15" s="1229" t="s">
        <v>838</v>
      </c>
      <c r="G15" s="1312">
        <f>'P&amp;L'!D18</f>
        <v>1842625.49</v>
      </c>
      <c r="H15" s="1266">
        <f>'P&amp;L'!E18</f>
        <v>2171954.13</v>
      </c>
      <c r="L15" s="2301" t="s">
        <v>2753</v>
      </c>
      <c r="M15" s="2301"/>
      <c r="N15" s="2301"/>
      <c r="O15" s="2301"/>
    </row>
    <row r="16" spans="1:15" s="1268" customFormat="1" ht="29.65" customHeight="1" x14ac:dyDescent="0.25">
      <c r="A16" s="1232" t="s">
        <v>523</v>
      </c>
      <c r="B16" s="1659" t="str">
        <f t="shared" si="0"/>
        <v>Costs of merchandise sold (504, 507)</v>
      </c>
      <c r="C16" s="1660"/>
      <c r="D16" s="1660"/>
      <c r="E16" s="1661"/>
      <c r="F16" s="1231" t="s">
        <v>840</v>
      </c>
      <c r="G16" s="1315">
        <f>'P&amp;L'!D19</f>
        <v>1303548.22</v>
      </c>
      <c r="H16" s="1267">
        <f>'P&amp;L'!E19</f>
        <v>1545225.45</v>
      </c>
      <c r="L16" s="2301" t="s">
        <v>2754</v>
      </c>
      <c r="M16" s="2301"/>
      <c r="N16" s="2301"/>
      <c r="O16" s="2301"/>
    </row>
    <row r="17" spans="1:15" s="1263" customFormat="1" ht="29.65" customHeight="1" x14ac:dyDescent="0.25">
      <c r="A17" s="1232" t="s">
        <v>594</v>
      </c>
      <c r="B17" s="1659" t="str">
        <f t="shared" si="0"/>
        <v>Material and energy consumption and other unstorable supplies (501, 502, 503)</v>
      </c>
      <c r="C17" s="1660"/>
      <c r="D17" s="1660"/>
      <c r="E17" s="1661"/>
      <c r="F17" s="1231" t="s">
        <v>842</v>
      </c>
      <c r="G17" s="1315">
        <f>'P&amp;L'!D20</f>
        <v>194036.34</v>
      </c>
      <c r="H17" s="1267">
        <f>'P&amp;L'!E20</f>
        <v>232320.53</v>
      </c>
      <c r="L17" s="2301" t="s">
        <v>2755</v>
      </c>
      <c r="M17" s="2301"/>
      <c r="N17" s="2301"/>
      <c r="O17" s="2301"/>
    </row>
    <row r="18" spans="1:15" s="1263" customFormat="1" ht="29.65" customHeight="1" x14ac:dyDescent="0.25">
      <c r="A18" s="1232" t="s">
        <v>663</v>
      </c>
      <c r="B18" s="1659" t="str">
        <f t="shared" si="0"/>
        <v>Allowances to inventories (+/-) (505)</v>
      </c>
      <c r="C18" s="1660"/>
      <c r="D18" s="1660"/>
      <c r="E18" s="1661"/>
      <c r="F18" s="1231" t="s">
        <v>844</v>
      </c>
      <c r="G18" s="1315">
        <f>'P&amp;L'!D21</f>
        <v>4888</v>
      </c>
      <c r="H18" s="1267">
        <f>'P&amp;L'!E21</f>
        <v>3416.48</v>
      </c>
      <c r="L18" s="2301" t="s">
        <v>2756</v>
      </c>
      <c r="M18" s="2301"/>
      <c r="N18" s="2301"/>
      <c r="O18" s="2301"/>
    </row>
    <row r="19" spans="1:15" s="1263" customFormat="1" ht="29.65" customHeight="1" x14ac:dyDescent="0.25">
      <c r="A19" s="1232" t="s">
        <v>853</v>
      </c>
      <c r="B19" s="1659" t="str">
        <f t="shared" si="0"/>
        <v>Services (acc. group 51)</v>
      </c>
      <c r="C19" s="1660"/>
      <c r="D19" s="1660"/>
      <c r="E19" s="1661"/>
      <c r="F19" s="1231" t="s">
        <v>846</v>
      </c>
      <c r="G19" s="1315">
        <f>'P&amp;L'!D22</f>
        <v>59431.48</v>
      </c>
      <c r="H19" s="1267">
        <f>'P&amp;L'!E22</f>
        <v>59845.38</v>
      </c>
      <c r="L19" s="2301" t="s">
        <v>837</v>
      </c>
      <c r="M19" s="2301"/>
      <c r="N19" s="2301"/>
      <c r="O19" s="2301"/>
    </row>
    <row r="20" spans="1:15" s="1263" customFormat="1" ht="29.65" customHeight="1" x14ac:dyDescent="0.25">
      <c r="A20" s="1232" t="s">
        <v>856</v>
      </c>
      <c r="B20" s="1659" t="str">
        <f t="shared" si="0"/>
        <v>Personnel expenses  total (l. 13 až 16)</v>
      </c>
      <c r="C20" s="1660"/>
      <c r="D20" s="1660"/>
      <c r="E20" s="1661"/>
      <c r="F20" s="1231" t="s">
        <v>849</v>
      </c>
      <c r="G20" s="1315">
        <f>'P&amp;L'!D23</f>
        <v>141302.12999999998</v>
      </c>
      <c r="H20" s="1267">
        <f>'P&amp;L'!E23</f>
        <v>142894.02000000002</v>
      </c>
      <c r="L20" s="2301" t="s">
        <v>841</v>
      </c>
      <c r="M20" s="2301"/>
      <c r="N20" s="2301"/>
      <c r="O20" s="2301"/>
    </row>
    <row r="21" spans="1:15" s="1263" customFormat="1" ht="29.65" customHeight="1" x14ac:dyDescent="0.25">
      <c r="A21" s="1232" t="s">
        <v>2757</v>
      </c>
      <c r="B21" s="1659" t="str">
        <f t="shared" si="0"/>
        <v>Wages and salaries (521, 522)</v>
      </c>
      <c r="C21" s="1660"/>
      <c r="D21" s="1660"/>
      <c r="E21" s="1661"/>
      <c r="F21" s="1231" t="s">
        <v>852</v>
      </c>
      <c r="G21" s="1315">
        <f>'P&amp;L'!D24</f>
        <v>101160.01</v>
      </c>
      <c r="H21" s="1267">
        <f>'P&amp;L'!E24</f>
        <v>102049.35</v>
      </c>
      <c r="L21" s="2301" t="s">
        <v>843</v>
      </c>
      <c r="M21" s="2301"/>
      <c r="N21" s="2301"/>
      <c r="O21" s="2301"/>
    </row>
    <row r="22" spans="1:15" s="1263" customFormat="1" ht="29.65" customHeight="1" x14ac:dyDescent="0.25">
      <c r="A22" s="1232" t="s">
        <v>532</v>
      </c>
      <c r="B22" s="1659" t="str">
        <f t="shared" si="0"/>
        <v>Remuneration of members of the board of companies and co-operatives (523)</v>
      </c>
      <c r="C22" s="1660"/>
      <c r="D22" s="1660"/>
      <c r="E22" s="1661"/>
      <c r="F22" s="1231" t="s">
        <v>855</v>
      </c>
      <c r="G22" s="1315">
        <f>'P&amp;L'!D25</f>
        <v>0</v>
      </c>
      <c r="H22" s="1267">
        <f>'P&amp;L'!E25</f>
        <v>0</v>
      </c>
      <c r="L22" s="2301" t="s">
        <v>845</v>
      </c>
      <c r="M22" s="2301"/>
      <c r="N22" s="2301"/>
      <c r="O22" s="2301"/>
    </row>
    <row r="23" spans="1:15" s="1263" customFormat="1" ht="29.65" customHeight="1" x14ac:dyDescent="0.25">
      <c r="A23" s="1232" t="s">
        <v>535</v>
      </c>
      <c r="B23" s="1659" t="str">
        <f t="shared" si="0"/>
        <v>Social insurance costs (524, 525, 526)</v>
      </c>
      <c r="C23" s="1660"/>
      <c r="D23" s="1660"/>
      <c r="E23" s="1661"/>
      <c r="F23" s="1231" t="s">
        <v>858</v>
      </c>
      <c r="G23" s="1315">
        <f>'P&amp;L'!D26</f>
        <v>35201.54</v>
      </c>
      <c r="H23" s="1267">
        <f>'P&amp;L'!E26</f>
        <v>35551.85</v>
      </c>
      <c r="L23" s="2301" t="s">
        <v>848</v>
      </c>
      <c r="M23" s="2301"/>
      <c r="N23" s="2301"/>
      <c r="O23" s="2301"/>
    </row>
    <row r="24" spans="1:15" s="1263" customFormat="1" ht="29.65" customHeight="1" x14ac:dyDescent="0.25">
      <c r="A24" s="1232" t="s">
        <v>538</v>
      </c>
      <c r="B24" s="1659" t="str">
        <f t="shared" si="0"/>
        <v>Social security costs (527, 528)</v>
      </c>
      <c r="C24" s="1660"/>
      <c r="D24" s="1660"/>
      <c r="E24" s="1661"/>
      <c r="F24" s="1231" t="s">
        <v>861</v>
      </c>
      <c r="G24" s="1315">
        <f>'P&amp;L'!D27</f>
        <v>4940.58</v>
      </c>
      <c r="H24" s="1267">
        <f>'P&amp;L'!E27</f>
        <v>5292.82</v>
      </c>
      <c r="L24" s="2301" t="s">
        <v>851</v>
      </c>
      <c r="M24" s="2301"/>
      <c r="N24" s="2301"/>
      <c r="O24" s="2301"/>
    </row>
    <row r="25" spans="1:15" s="1263" customFormat="1" ht="29.65" customHeight="1" x14ac:dyDescent="0.25">
      <c r="A25" s="1232" t="s">
        <v>862</v>
      </c>
      <c r="B25" s="1659" t="str">
        <f t="shared" si="0"/>
        <v>Indirect taxes and charges (acc. group 53)</v>
      </c>
      <c r="C25" s="1660"/>
      <c r="D25" s="1660"/>
      <c r="E25" s="1661"/>
      <c r="F25" s="1231" t="s">
        <v>864</v>
      </c>
      <c r="G25" s="1315">
        <f>'P&amp;L'!D28</f>
        <v>3603.03</v>
      </c>
      <c r="H25" s="1267">
        <f>'P&amp;L'!E28</f>
        <v>3209</v>
      </c>
      <c r="L25" s="2301" t="s">
        <v>854</v>
      </c>
      <c r="M25" s="2301"/>
      <c r="N25" s="2301"/>
      <c r="O25" s="2301"/>
    </row>
    <row r="26" spans="1:15" s="1263" customFormat="1" ht="32.25" customHeight="1" x14ac:dyDescent="0.25">
      <c r="A26" s="1232" t="s">
        <v>865</v>
      </c>
      <c r="B26" s="1687" t="str">
        <f t="shared" si="0"/>
        <v>Depreciation of and provisions to non-current tangible and intangible assets (l. 22 + l. 23)</v>
      </c>
      <c r="C26" s="1688"/>
      <c r="D26" s="1688"/>
      <c r="E26" s="1689"/>
      <c r="F26" s="1231" t="s">
        <v>867</v>
      </c>
      <c r="G26" s="1315">
        <f>'P&amp;L'!D29</f>
        <v>70737.820000000007</v>
      </c>
      <c r="H26" s="1267">
        <f>'P&amp;L'!E29</f>
        <v>69552.399999999994</v>
      </c>
      <c r="L26" s="2301" t="s">
        <v>2758</v>
      </c>
      <c r="M26" s="2301"/>
      <c r="N26" s="2301"/>
      <c r="O26" s="2301"/>
    </row>
    <row r="27" spans="1:15" s="1263" customFormat="1" ht="29.65" customHeight="1" x14ac:dyDescent="0.25">
      <c r="A27" s="1232" t="s">
        <v>2759</v>
      </c>
      <c r="B27" s="1659" t="str">
        <f t="shared" si="0"/>
        <v>Depreciation of non-current tangible and intangible assets (551)</v>
      </c>
      <c r="C27" s="1660"/>
      <c r="D27" s="1660"/>
      <c r="E27" s="1661"/>
      <c r="F27" s="1231" t="s">
        <v>870</v>
      </c>
      <c r="G27" s="1315">
        <f>'P&amp;L'!D30</f>
        <v>70737.820000000007</v>
      </c>
      <c r="H27" s="1267">
        <f>'P&amp;L'!E30</f>
        <v>69552.399999999994</v>
      </c>
      <c r="L27" s="2301" t="s">
        <v>2760</v>
      </c>
      <c r="M27" s="2301"/>
      <c r="N27" s="2301"/>
      <c r="O27" s="2301"/>
    </row>
    <row r="28" spans="1:15" s="1263" customFormat="1" ht="32.25" customHeight="1" x14ac:dyDescent="0.25">
      <c r="A28" s="1232" t="s">
        <v>532</v>
      </c>
      <c r="B28" s="1687" t="str">
        <f t="shared" si="0"/>
        <v>Provisions to non-current tangible and intangible assets (+/-) (553)</v>
      </c>
      <c r="C28" s="1688"/>
      <c r="D28" s="1688"/>
      <c r="E28" s="1689"/>
      <c r="F28" s="1231" t="s">
        <v>873</v>
      </c>
      <c r="G28" s="1315">
        <f>'P&amp;L'!D31</f>
        <v>0</v>
      </c>
      <c r="H28" s="1267">
        <f>'P&amp;L'!E31</f>
        <v>0</v>
      </c>
      <c r="L28" s="2301" t="s">
        <v>2761</v>
      </c>
      <c r="M28" s="2301"/>
      <c r="N28" s="2301"/>
      <c r="O28" s="2301"/>
    </row>
    <row r="29" spans="1:15" s="1263" customFormat="1" ht="29.65" customHeight="1" x14ac:dyDescent="0.25">
      <c r="A29" s="1232" t="s">
        <v>871</v>
      </c>
      <c r="B29" s="1659" t="str">
        <f t="shared" si="0"/>
        <v>Net book value of non-current assets and material sold (541, 542)</v>
      </c>
      <c r="C29" s="1660"/>
      <c r="D29" s="1660"/>
      <c r="E29" s="1661"/>
      <c r="F29" s="1231" t="s">
        <v>876</v>
      </c>
      <c r="G29" s="1315">
        <f>'P&amp;L'!D32</f>
        <v>63866.84</v>
      </c>
      <c r="H29" s="1267">
        <f>'P&amp;L'!E32</f>
        <v>93020.91</v>
      </c>
      <c r="L29" s="2301" t="s">
        <v>863</v>
      </c>
      <c r="M29" s="2301"/>
      <c r="N29" s="2301"/>
      <c r="O29" s="2301"/>
    </row>
    <row r="30" spans="1:15" s="1263" customFormat="1" ht="29.65" customHeight="1" x14ac:dyDescent="0.25">
      <c r="A30" s="1232" t="s">
        <v>877</v>
      </c>
      <c r="B30" s="1659" t="str">
        <f t="shared" si="0"/>
        <v>Creation and release of provisions to receivables (+/-547)</v>
      </c>
      <c r="C30" s="1660"/>
      <c r="D30" s="1660"/>
      <c r="E30" s="1661"/>
      <c r="F30" s="1231" t="s">
        <v>879</v>
      </c>
      <c r="G30" s="1315">
        <f>'P&amp;L'!D33</f>
        <v>-3587</v>
      </c>
      <c r="H30" s="1267">
        <f>'P&amp;L'!E33</f>
        <v>12026</v>
      </c>
      <c r="L30" s="2301" t="s">
        <v>866</v>
      </c>
      <c r="M30" s="2301"/>
      <c r="N30" s="2301"/>
      <c r="O30" s="2301"/>
    </row>
    <row r="31" spans="1:15" s="1268" customFormat="1" ht="33.75" customHeight="1" x14ac:dyDescent="0.25">
      <c r="A31" s="1232" t="s">
        <v>886</v>
      </c>
      <c r="B31" s="1687" t="str">
        <f t="shared" si="0"/>
        <v>Other operating expenses (543, 544, 545, 546, 548, 549, 555, 557)</v>
      </c>
      <c r="C31" s="1688"/>
      <c r="D31" s="1688"/>
      <c r="E31" s="1689"/>
      <c r="F31" s="1231" t="s">
        <v>882</v>
      </c>
      <c r="G31" s="1315">
        <f>'P&amp;L'!D34</f>
        <v>4798.63</v>
      </c>
      <c r="H31" s="1267">
        <f>'P&amp;L'!E34</f>
        <v>10443.959999999999</v>
      </c>
      <c r="L31" s="2301" t="s">
        <v>872</v>
      </c>
      <c r="M31" s="2301"/>
      <c r="N31" s="2301"/>
      <c r="O31" s="2301"/>
    </row>
    <row r="32" spans="1:15" s="1263" customFormat="1" ht="29.65" customHeight="1" x14ac:dyDescent="0.25">
      <c r="A32" s="1437" t="s">
        <v>973</v>
      </c>
      <c r="B32" s="1654" t="str">
        <f t="shared" si="0"/>
        <v>Profit or loss from operating activities (+/-) (l.02 - l. 10)</v>
      </c>
      <c r="C32" s="1655"/>
      <c r="D32" s="1655"/>
      <c r="E32" s="1656"/>
      <c r="F32" s="1229" t="s">
        <v>885</v>
      </c>
      <c r="G32" s="1312">
        <f>'P&amp;L'!D35</f>
        <v>-55176.05999999959</v>
      </c>
      <c r="H32" s="1266">
        <f>'P&amp;L'!E35</f>
        <v>-66533.069999999832</v>
      </c>
      <c r="L32" s="2301" t="s">
        <v>2762</v>
      </c>
      <c r="M32" s="2301"/>
      <c r="N32" s="2301"/>
      <c r="O32" s="2301"/>
    </row>
    <row r="33" spans="1:15" s="1263" customFormat="1" ht="2.25" customHeight="1" thickBot="1" x14ac:dyDescent="0.3">
      <c r="A33" s="1252"/>
      <c r="B33" s="1252"/>
      <c r="C33" s="1252"/>
      <c r="D33" s="1252"/>
      <c r="E33" s="1252"/>
      <c r="F33" s="1304"/>
      <c r="G33" s="1257"/>
      <c r="H33" s="1447"/>
      <c r="L33" s="1457"/>
    </row>
    <row r="34" spans="1:15" s="1263" customFormat="1" ht="11.25" customHeight="1" x14ac:dyDescent="0.25">
      <c r="A34" s="1259"/>
      <c r="B34" s="1260"/>
      <c r="C34" s="1299"/>
      <c r="D34" s="1299"/>
      <c r="E34" s="1261"/>
      <c r="F34" s="1262"/>
      <c r="G34" s="1575" t="s">
        <v>1563</v>
      </c>
      <c r="H34" s="1686"/>
      <c r="I34" s="1306"/>
      <c r="L34" s="1457"/>
    </row>
    <row r="35" spans="1:15" s="1263" customFormat="1" ht="33.75" customHeight="1" x14ac:dyDescent="0.25">
      <c r="A35" s="1316" t="s">
        <v>1483</v>
      </c>
      <c r="B35" s="1562" t="s">
        <v>1298</v>
      </c>
      <c r="C35" s="1680"/>
      <c r="D35" s="1680"/>
      <c r="E35" s="1311"/>
      <c r="F35" s="1313" t="s">
        <v>1564</v>
      </c>
      <c r="G35" s="1314" t="s">
        <v>1565</v>
      </c>
      <c r="H35" s="1265" t="s">
        <v>1566</v>
      </c>
      <c r="L35" s="1457"/>
    </row>
    <row r="36" spans="1:15" ht="24.75" customHeight="1" x14ac:dyDescent="0.25">
      <c r="A36" s="1269" t="s">
        <v>880</v>
      </c>
      <c r="B36" s="1654" t="str">
        <f t="shared" ref="B36" si="1">L36</f>
        <v>Added value (l. 03 + l. 04 + l. 05 + l. 06 + l. 07) - (l.11 + l. 12 +l. 13 + l. 14)</v>
      </c>
      <c r="C36" s="1655"/>
      <c r="D36" s="1655"/>
      <c r="E36" s="1656"/>
      <c r="F36" s="1319" t="s">
        <v>888</v>
      </c>
      <c r="G36" s="1312">
        <f>'P&amp;L'!D36</f>
        <v>150282.05000000028</v>
      </c>
      <c r="H36" s="1266">
        <f>'P&amp;L'!E36</f>
        <v>144807.78000000026</v>
      </c>
      <c r="L36" s="2301" t="s">
        <v>2763</v>
      </c>
      <c r="M36" s="2301"/>
      <c r="N36" s="2301"/>
      <c r="O36" s="2301"/>
    </row>
    <row r="37" spans="1:15" ht="30.75" customHeight="1" x14ac:dyDescent="0.25">
      <c r="A37" s="1269" t="s">
        <v>942</v>
      </c>
      <c r="B37" s="1693" t="str">
        <f t="shared" ref="B37:B62" si="2">L37</f>
        <v>Revenues from financial activities l.30 + l. 31 + l. 35 + l. 39 + l. 42 + l. 43 + l. 44</v>
      </c>
      <c r="C37" s="1694"/>
      <c r="D37" s="1694"/>
      <c r="E37" s="1695"/>
      <c r="F37" s="1319" t="s">
        <v>891</v>
      </c>
      <c r="G37" s="1312">
        <f>'P&amp;L'!D37</f>
        <v>0</v>
      </c>
      <c r="H37" s="1266">
        <f>'P&amp;L'!E37</f>
        <v>0</v>
      </c>
      <c r="L37" s="2301" t="s">
        <v>2764</v>
      </c>
      <c r="M37" s="2301"/>
      <c r="N37" s="2301"/>
      <c r="O37" s="2301"/>
    </row>
    <row r="38" spans="1:15" ht="36.75" customHeight="1" x14ac:dyDescent="0.25">
      <c r="A38" s="1232" t="s">
        <v>2765</v>
      </c>
      <c r="B38" s="1659" t="str">
        <f t="shared" si="2"/>
        <v>Revenues from sale of securities and ownership interests (661)</v>
      </c>
      <c r="C38" s="1660"/>
      <c r="D38" s="1660"/>
      <c r="E38" s="1661"/>
      <c r="F38" s="1231" t="s">
        <v>894</v>
      </c>
      <c r="G38" s="1315">
        <f>'P&amp;L'!D38</f>
        <v>0</v>
      </c>
      <c r="H38" s="1267">
        <f>'P&amp;L'!E38</f>
        <v>0</v>
      </c>
      <c r="L38" s="2301" t="s">
        <v>884</v>
      </c>
      <c r="M38" s="2301"/>
      <c r="N38" s="2301"/>
      <c r="O38" s="2301"/>
    </row>
    <row r="39" spans="1:15" ht="30.75" customHeight="1" x14ac:dyDescent="0.25">
      <c r="A39" s="1232" t="s">
        <v>2766</v>
      </c>
      <c r="B39" s="1659" t="str">
        <f t="shared" si="2"/>
        <v>Revenues from non-current financial assets (l. 32 to l. 34)</v>
      </c>
      <c r="C39" s="1660"/>
      <c r="D39" s="1660"/>
      <c r="E39" s="1661"/>
      <c r="F39" s="1231" t="s">
        <v>897</v>
      </c>
      <c r="G39" s="1315">
        <f>'P&amp;L'!D39</f>
        <v>0</v>
      </c>
      <c r="H39" s="1267">
        <f>'P&amp;L'!E39</f>
        <v>0</v>
      </c>
      <c r="L39" s="2301" t="s">
        <v>2767</v>
      </c>
      <c r="M39" s="2301"/>
      <c r="N39" s="2301"/>
      <c r="O39" s="2301"/>
    </row>
    <row r="40" spans="1:15" ht="30" customHeight="1" x14ac:dyDescent="0.25">
      <c r="A40" s="1232" t="s">
        <v>2768</v>
      </c>
      <c r="B40" s="1659" t="str">
        <f t="shared" si="2"/>
        <v>Income from investments in connected entities (665A)</v>
      </c>
      <c r="C40" s="1660"/>
      <c r="D40" s="1660"/>
      <c r="E40" s="1661"/>
      <c r="F40" s="1231" t="s">
        <v>900</v>
      </c>
      <c r="G40" s="1315">
        <f>'P&amp;L'!D40</f>
        <v>0</v>
      </c>
      <c r="H40" s="1267">
        <f>'P&amp;L'!E40</f>
        <v>0</v>
      </c>
      <c r="L40" s="2301" t="s">
        <v>3100</v>
      </c>
      <c r="M40" s="2301"/>
      <c r="N40" s="2301"/>
      <c r="O40" s="2301"/>
    </row>
    <row r="41" spans="1:15" ht="33.75" customHeight="1" x14ac:dyDescent="0.25">
      <c r="A41" s="1232" t="s">
        <v>532</v>
      </c>
      <c r="B41" s="1659" t="str">
        <f t="shared" si="2"/>
        <v>Income from investments in group except for connected entities (665A)</v>
      </c>
      <c r="C41" s="1660"/>
      <c r="D41" s="1660"/>
      <c r="E41" s="1661"/>
      <c r="F41" s="1231" t="s">
        <v>903</v>
      </c>
      <c r="G41" s="1315">
        <f>'P&amp;L'!D41</f>
        <v>0</v>
      </c>
      <c r="H41" s="1267">
        <f>'P&amp;L'!E41</f>
        <v>0</v>
      </c>
      <c r="L41" s="2301" t="s">
        <v>3101</v>
      </c>
      <c r="M41" s="2301"/>
      <c r="N41" s="2301"/>
      <c r="O41" s="2301"/>
    </row>
    <row r="42" spans="1:15" ht="22.5" customHeight="1" x14ac:dyDescent="0.25">
      <c r="A42" s="1232" t="s">
        <v>535</v>
      </c>
      <c r="B42" s="1659" t="str">
        <f t="shared" si="2"/>
        <v>Income from other long-term securities and ownership interest (665A)</v>
      </c>
      <c r="C42" s="1660"/>
      <c r="D42" s="1660"/>
      <c r="E42" s="1661"/>
      <c r="F42" s="1231" t="s">
        <v>906</v>
      </c>
      <c r="G42" s="1315">
        <f>'P&amp;L'!D42</f>
        <v>0</v>
      </c>
      <c r="H42" s="1267">
        <f>'P&amp;L'!E42</f>
        <v>0</v>
      </c>
      <c r="L42" s="2301" t="s">
        <v>896</v>
      </c>
      <c r="M42" s="2301"/>
      <c r="N42" s="2301"/>
      <c r="O42" s="2301"/>
    </row>
    <row r="43" spans="1:15" ht="30.75" customHeight="1" x14ac:dyDescent="0.25">
      <c r="A43" s="1232" t="s">
        <v>2769</v>
      </c>
      <c r="B43" s="1659" t="str">
        <f t="shared" si="2"/>
        <v>Income from short-term financial assets (l. 36 to l. 38)</v>
      </c>
      <c r="C43" s="1660"/>
      <c r="D43" s="1660"/>
      <c r="E43" s="1661"/>
      <c r="F43" s="1231" t="s">
        <v>909</v>
      </c>
      <c r="G43" s="1315">
        <f>'P&amp;L'!D43</f>
        <v>0</v>
      </c>
      <c r="H43" s="1267">
        <f>'P&amp;L'!E43</f>
        <v>0</v>
      </c>
      <c r="L43" s="2301" t="s">
        <v>2770</v>
      </c>
      <c r="M43" s="2301"/>
      <c r="N43" s="2301"/>
      <c r="O43" s="2301"/>
    </row>
    <row r="44" spans="1:15" ht="30" customHeight="1" x14ac:dyDescent="0.25">
      <c r="A44" s="1232" t="s">
        <v>2771</v>
      </c>
      <c r="B44" s="1659" t="str">
        <f t="shared" si="2"/>
        <v>Income from investments in connected entities (666A)</v>
      </c>
      <c r="C44" s="1660"/>
      <c r="D44" s="1660"/>
      <c r="E44" s="1661"/>
      <c r="F44" s="1231" t="s">
        <v>912</v>
      </c>
      <c r="G44" s="1315">
        <f>'P&amp;L'!D44</f>
        <v>0</v>
      </c>
      <c r="H44" s="1267">
        <f>'P&amp;L'!E44</f>
        <v>0</v>
      </c>
      <c r="L44" s="2301" t="s">
        <v>3102</v>
      </c>
      <c r="M44" s="2301"/>
      <c r="N44" s="2301"/>
      <c r="O44" s="2301"/>
    </row>
    <row r="45" spans="1:15" ht="32.25" customHeight="1" x14ac:dyDescent="0.25">
      <c r="A45" s="1232" t="s">
        <v>532</v>
      </c>
      <c r="B45" s="1659" t="str">
        <f t="shared" si="2"/>
        <v>Income from investments in group except for connected entities (666A)</v>
      </c>
      <c r="C45" s="1660"/>
      <c r="D45" s="1660"/>
      <c r="E45" s="1661"/>
      <c r="F45" s="1231" t="s">
        <v>915</v>
      </c>
      <c r="G45" s="1315">
        <f>'P&amp;L'!D45</f>
        <v>0</v>
      </c>
      <c r="H45" s="1267">
        <f>'P&amp;L'!E45</f>
        <v>0</v>
      </c>
      <c r="L45" s="2301" t="s">
        <v>3103</v>
      </c>
      <c r="M45" s="2301"/>
      <c r="N45" s="2301"/>
      <c r="O45" s="2301"/>
    </row>
    <row r="46" spans="1:15" ht="24" customHeight="1" x14ac:dyDescent="0.25">
      <c r="A46" s="1232" t="s">
        <v>535</v>
      </c>
      <c r="B46" s="1659" t="str">
        <f t="shared" si="2"/>
        <v>Income from other current financial assets (666A)</v>
      </c>
      <c r="C46" s="1660"/>
      <c r="D46" s="1660"/>
      <c r="E46" s="1661"/>
      <c r="F46" s="1231" t="s">
        <v>918</v>
      </c>
      <c r="G46" s="1315">
        <f>'P&amp;L'!D46</f>
        <v>0</v>
      </c>
      <c r="H46" s="1267">
        <f>'P&amp;L'!E46</f>
        <v>0</v>
      </c>
      <c r="L46" s="2301" t="s">
        <v>2772</v>
      </c>
      <c r="M46" s="2301"/>
      <c r="N46" s="2301"/>
      <c r="O46" s="2301"/>
    </row>
    <row r="47" spans="1:15" ht="26.25" customHeight="1" x14ac:dyDescent="0.25">
      <c r="A47" s="1232" t="s">
        <v>2773</v>
      </c>
      <c r="B47" s="1659" t="str">
        <f t="shared" si="2"/>
        <v>Interest income (l. 40 + l. 41)</v>
      </c>
      <c r="C47" s="1660"/>
      <c r="D47" s="1660"/>
      <c r="E47" s="1661"/>
      <c r="F47" s="1231" t="s">
        <v>921</v>
      </c>
      <c r="G47" s="1315">
        <f>'P&amp;L'!D47</f>
        <v>0</v>
      </c>
      <c r="H47" s="1267">
        <f>'P&amp;L'!E47</f>
        <v>0</v>
      </c>
      <c r="L47" s="2301" t="s">
        <v>2774</v>
      </c>
      <c r="M47" s="2301"/>
      <c r="N47" s="2301"/>
      <c r="O47" s="2301"/>
    </row>
    <row r="48" spans="1:15" ht="24.75" customHeight="1" x14ac:dyDescent="0.25">
      <c r="A48" s="1232" t="s">
        <v>2775</v>
      </c>
      <c r="B48" s="1659" t="str">
        <f t="shared" si="2"/>
        <v>Interest income from from connected entities (662A)</v>
      </c>
      <c r="C48" s="1660"/>
      <c r="D48" s="1660"/>
      <c r="E48" s="1661"/>
      <c r="F48" s="1231" t="s">
        <v>924</v>
      </c>
      <c r="G48" s="1315">
        <f>'P&amp;L'!D48</f>
        <v>0</v>
      </c>
      <c r="H48" s="1267">
        <f>'P&amp;L'!E48</f>
        <v>0</v>
      </c>
      <c r="L48" s="2301" t="s">
        <v>3104</v>
      </c>
      <c r="M48" s="2301"/>
      <c r="N48" s="2301"/>
      <c r="O48" s="2301"/>
    </row>
    <row r="49" spans="1:15" ht="27" customHeight="1" x14ac:dyDescent="0.25">
      <c r="A49" s="1232" t="s">
        <v>532</v>
      </c>
      <c r="B49" s="1659" t="str">
        <f t="shared" si="2"/>
        <v>Other interest income (662A)</v>
      </c>
      <c r="C49" s="1660"/>
      <c r="D49" s="1660"/>
      <c r="E49" s="1661"/>
      <c r="F49" s="1231" t="s">
        <v>927</v>
      </c>
      <c r="G49" s="1315">
        <f>'P&amp;L'!D49</f>
        <v>0</v>
      </c>
      <c r="H49" s="1267">
        <f>'P&amp;L'!E49</f>
        <v>0</v>
      </c>
      <c r="L49" s="2301" t="s">
        <v>2776</v>
      </c>
      <c r="M49" s="2301"/>
      <c r="N49" s="2301"/>
      <c r="O49" s="2301"/>
    </row>
    <row r="50" spans="1:15" ht="29.25" customHeight="1" x14ac:dyDescent="0.25">
      <c r="A50" s="1232" t="s">
        <v>2777</v>
      </c>
      <c r="B50" s="1659" t="str">
        <f t="shared" si="2"/>
        <v>Foreign exchange gains (663)</v>
      </c>
      <c r="C50" s="1660"/>
      <c r="D50" s="1660"/>
      <c r="E50" s="1661"/>
      <c r="F50" s="1231" t="s">
        <v>930</v>
      </c>
      <c r="G50" s="1315">
        <f>'P&amp;L'!D50</f>
        <v>0</v>
      </c>
      <c r="H50" s="1267">
        <f>'P&amp;L'!E50</f>
        <v>0</v>
      </c>
      <c r="L50" s="2301" t="s">
        <v>923</v>
      </c>
      <c r="M50" s="2301"/>
      <c r="N50" s="2301"/>
      <c r="O50" s="2301"/>
    </row>
    <row r="51" spans="1:15" ht="27.75" customHeight="1" x14ac:dyDescent="0.25">
      <c r="A51" s="1232" t="s">
        <v>2778</v>
      </c>
      <c r="B51" s="1659" t="str">
        <f t="shared" si="2"/>
        <v>Income from revaluation of securities and income from transactions with derivatives  (664, 667)</v>
      </c>
      <c r="C51" s="1660"/>
      <c r="D51" s="1660"/>
      <c r="E51" s="1661"/>
      <c r="F51" s="1231" t="s">
        <v>933</v>
      </c>
      <c r="G51" s="1315">
        <f>'P&amp;L'!D51</f>
        <v>0</v>
      </c>
      <c r="H51" s="1267">
        <f>'P&amp;L'!E51</f>
        <v>0</v>
      </c>
      <c r="L51" s="2301" t="s">
        <v>908</v>
      </c>
      <c r="M51" s="2301"/>
      <c r="N51" s="2301"/>
      <c r="O51" s="2301"/>
    </row>
    <row r="52" spans="1:15" ht="27.75" customHeight="1" x14ac:dyDescent="0.25">
      <c r="A52" s="1232" t="s">
        <v>2779</v>
      </c>
      <c r="B52" s="1659" t="str">
        <f t="shared" si="2"/>
        <v>Other financial revenue (668)</v>
      </c>
      <c r="C52" s="1660"/>
      <c r="D52" s="1660"/>
      <c r="E52" s="1661"/>
      <c r="F52" s="1231" t="s">
        <v>936</v>
      </c>
      <c r="G52" s="1315">
        <f>'P&amp;L'!D52</f>
        <v>0</v>
      </c>
      <c r="H52" s="1267">
        <f>'P&amp;L'!E52</f>
        <v>0</v>
      </c>
      <c r="L52" s="2301" t="s">
        <v>929</v>
      </c>
      <c r="M52" s="2301"/>
      <c r="N52" s="2301"/>
      <c r="O52" s="2301"/>
    </row>
    <row r="53" spans="1:15" ht="27.75" customHeight="1" x14ac:dyDescent="0.25">
      <c r="A53" s="1233" t="s">
        <v>942</v>
      </c>
      <c r="B53" s="1654" t="str">
        <f t="shared" si="2"/>
        <v>Financial expenses total (l. 46 + l. 47 + l. 48 + l. 49 + l. 52 + l. 53 + l. 54)</v>
      </c>
      <c r="C53" s="1655"/>
      <c r="D53" s="1655"/>
      <c r="E53" s="1656"/>
      <c r="F53" s="1229" t="s">
        <v>939</v>
      </c>
      <c r="G53" s="1312">
        <f>'P&amp;L'!D53</f>
        <v>42085.25</v>
      </c>
      <c r="H53" s="1266">
        <f>'P&amp;L'!E53</f>
        <v>66973.210000000006</v>
      </c>
      <c r="L53" s="2301" t="s">
        <v>2780</v>
      </c>
      <c r="M53" s="2301"/>
      <c r="N53" s="2301"/>
      <c r="O53" s="2301"/>
    </row>
    <row r="54" spans="1:15" s="1273" customFormat="1" ht="44.25" customHeight="1" x14ac:dyDescent="0.25">
      <c r="A54" s="1272" t="s">
        <v>904</v>
      </c>
      <c r="B54" s="1699" t="str">
        <f t="shared" si="2"/>
        <v>Book value of securities and ownership interest sold (561)</v>
      </c>
      <c r="C54" s="1700"/>
      <c r="D54" s="1700"/>
      <c r="E54" s="1701"/>
      <c r="F54" s="1231" t="s">
        <v>941</v>
      </c>
      <c r="G54" s="1315">
        <f>'P&amp;L'!D54</f>
        <v>0</v>
      </c>
      <c r="H54" s="1267">
        <f>'P&amp;L'!E54</f>
        <v>0</v>
      </c>
      <c r="L54" s="2301" t="s">
        <v>887</v>
      </c>
      <c r="M54" s="2301"/>
      <c r="N54" s="2301"/>
      <c r="O54" s="2301"/>
    </row>
    <row r="55" spans="1:15" s="1273" customFormat="1" ht="29.25" customHeight="1" x14ac:dyDescent="0.25">
      <c r="A55" s="1272" t="s">
        <v>910</v>
      </c>
      <c r="B55" s="1690" t="str">
        <f t="shared" si="2"/>
        <v>Costs of short-term financial assets (566)</v>
      </c>
      <c r="C55" s="1691"/>
      <c r="D55" s="1691"/>
      <c r="E55" s="1692"/>
      <c r="F55" s="1231" t="s">
        <v>944</v>
      </c>
      <c r="G55" s="1315">
        <f>'P&amp;L'!D55</f>
        <v>0</v>
      </c>
      <c r="H55" s="1267">
        <f>'P&amp;L'!E55</f>
        <v>0</v>
      </c>
      <c r="L55" s="2301" t="s">
        <v>905</v>
      </c>
      <c r="M55" s="2301"/>
      <c r="N55" s="2301"/>
      <c r="O55" s="2301"/>
    </row>
    <row r="56" spans="1:15" ht="30.75" customHeight="1" x14ac:dyDescent="0.25">
      <c r="A56" s="1232" t="s">
        <v>913</v>
      </c>
      <c r="B56" s="1659" t="str">
        <f t="shared" si="2"/>
        <v>Creation and release of provisions to financial assets (+/-) (565)</v>
      </c>
      <c r="C56" s="1660"/>
      <c r="D56" s="1660"/>
      <c r="E56" s="1661"/>
      <c r="F56" s="1231" t="s">
        <v>947</v>
      </c>
      <c r="G56" s="1315">
        <f>'P&amp;L'!D56</f>
        <v>0</v>
      </c>
      <c r="H56" s="1267">
        <f>'P&amp;L'!E56</f>
        <v>0</v>
      </c>
      <c r="L56" s="2301" t="s">
        <v>2781</v>
      </c>
      <c r="M56" s="2301"/>
      <c r="N56" s="2301"/>
      <c r="O56" s="2301"/>
    </row>
    <row r="57" spans="1:15" ht="28.5" customHeight="1" x14ac:dyDescent="0.25">
      <c r="A57" s="1274" t="s">
        <v>919</v>
      </c>
      <c r="B57" s="1659" t="str">
        <f t="shared" si="2"/>
        <v>Interest expense (l. 50 + l. 51)</v>
      </c>
      <c r="C57" s="1660"/>
      <c r="D57" s="1660"/>
      <c r="E57" s="1661"/>
      <c r="F57" s="1231" t="s">
        <v>950</v>
      </c>
      <c r="G57" s="1315">
        <f>'P&amp;L'!D57</f>
        <v>40954</v>
      </c>
      <c r="H57" s="1267">
        <f>'P&amp;L'!E57</f>
        <v>62487</v>
      </c>
      <c r="L57" s="2301" t="s">
        <v>2782</v>
      </c>
      <c r="M57" s="2301"/>
      <c r="N57" s="2301"/>
      <c r="O57" s="2301"/>
    </row>
    <row r="58" spans="1:15" ht="28.5" customHeight="1" x14ac:dyDescent="0.25">
      <c r="A58" s="1232" t="s">
        <v>2783</v>
      </c>
      <c r="B58" s="1659" t="str">
        <f t="shared" si="2"/>
        <v>Interest expense to connected entities (562A)</v>
      </c>
      <c r="C58" s="1660"/>
      <c r="D58" s="1660"/>
      <c r="E58" s="1661"/>
      <c r="F58" s="1231" t="s">
        <v>952</v>
      </c>
      <c r="G58" s="1315">
        <f>'P&amp;L'!D58</f>
        <v>0</v>
      </c>
      <c r="H58" s="1267">
        <f>'P&amp;L'!E58</f>
        <v>0</v>
      </c>
      <c r="L58" s="2301" t="s">
        <v>3105</v>
      </c>
      <c r="M58" s="2301"/>
      <c r="N58" s="2301"/>
      <c r="O58" s="2301"/>
    </row>
    <row r="59" spans="1:15" s="1273" customFormat="1" ht="31.5" customHeight="1" x14ac:dyDescent="0.25">
      <c r="A59" s="1272" t="s">
        <v>532</v>
      </c>
      <c r="B59" s="1690" t="str">
        <f t="shared" si="2"/>
        <v>Other interest expense (562A)</v>
      </c>
      <c r="C59" s="1691"/>
      <c r="D59" s="1691"/>
      <c r="E59" s="1692"/>
      <c r="F59" s="1231" t="s">
        <v>954</v>
      </c>
      <c r="G59" s="1315">
        <f>'P&amp;L'!D59</f>
        <v>40954</v>
      </c>
      <c r="H59" s="1267">
        <f>'P&amp;L'!E59</f>
        <v>62487</v>
      </c>
      <c r="L59" s="2301" t="s">
        <v>2784</v>
      </c>
      <c r="M59" s="2301"/>
      <c r="N59" s="2301"/>
      <c r="O59" s="2301"/>
    </row>
    <row r="60" spans="1:15" ht="29.25" customHeight="1" x14ac:dyDescent="0.25">
      <c r="A60" s="1232" t="s">
        <v>925</v>
      </c>
      <c r="B60" s="1659" t="str">
        <f t="shared" si="2"/>
        <v>Foreign exchange losses (563)</v>
      </c>
      <c r="C60" s="1660"/>
      <c r="D60" s="1660"/>
      <c r="E60" s="1661"/>
      <c r="F60" s="1231" t="s">
        <v>957</v>
      </c>
      <c r="G60" s="1315">
        <f>'P&amp;L'!D60</f>
        <v>0</v>
      </c>
      <c r="H60" s="1267">
        <f>'P&amp;L'!E60</f>
        <v>0</v>
      </c>
      <c r="L60" s="2301" t="s">
        <v>926</v>
      </c>
      <c r="M60" s="2301"/>
      <c r="N60" s="2301"/>
      <c r="O60" s="2301"/>
    </row>
    <row r="61" spans="1:15" ht="28.5" customHeight="1" x14ac:dyDescent="0.25">
      <c r="A61" s="1232" t="s">
        <v>931</v>
      </c>
      <c r="B61" s="1659" t="str">
        <f t="shared" si="2"/>
        <v>Expenses for revaluation of securities and expenses for transactions with derivatives  (564, 567)</v>
      </c>
      <c r="C61" s="1660"/>
      <c r="D61" s="1660"/>
      <c r="E61" s="1661"/>
      <c r="F61" s="1231" t="s">
        <v>960</v>
      </c>
      <c r="G61" s="1315">
        <f>'P&amp;L'!D61</f>
        <v>0</v>
      </c>
      <c r="H61" s="1267">
        <f>'P&amp;L'!E61</f>
        <v>0</v>
      </c>
      <c r="L61" s="2301" t="s">
        <v>911</v>
      </c>
      <c r="M61" s="2301"/>
      <c r="N61" s="2301"/>
      <c r="O61" s="2301"/>
    </row>
    <row r="62" spans="1:15" ht="30.75" customHeight="1" x14ac:dyDescent="0.25">
      <c r="A62" s="1232" t="s">
        <v>2785</v>
      </c>
      <c r="B62" s="1659" t="str">
        <f t="shared" si="2"/>
        <v>Other financial expenses (568, 569)</v>
      </c>
      <c r="C62" s="1660"/>
      <c r="D62" s="1660"/>
      <c r="E62" s="1661"/>
      <c r="F62" s="1231" t="s">
        <v>962</v>
      </c>
      <c r="G62" s="1315">
        <f>'P&amp;L'!D62</f>
        <v>1131.25</v>
      </c>
      <c r="H62" s="1267">
        <f>'P&amp;L'!E62</f>
        <v>4486.21</v>
      </c>
      <c r="L62" s="2301" t="s">
        <v>932</v>
      </c>
      <c r="M62" s="2301"/>
      <c r="N62" s="2301"/>
      <c r="O62" s="2301"/>
    </row>
    <row r="63" spans="1:15" ht="2.25" customHeight="1" thickBot="1" x14ac:dyDescent="0.3">
      <c r="A63" s="1305"/>
      <c r="B63" s="1224"/>
      <c r="C63" s="1224"/>
      <c r="D63" s="1224"/>
      <c r="E63" s="1224"/>
      <c r="F63" s="1225"/>
      <c r="G63" s="1320"/>
      <c r="H63" s="1320"/>
      <c r="L63" s="1457"/>
    </row>
    <row r="64" spans="1:15" ht="11.25" customHeight="1" x14ac:dyDescent="0.25">
      <c r="A64" s="1259"/>
      <c r="B64" s="1260"/>
      <c r="C64" s="1299"/>
      <c r="D64" s="1299"/>
      <c r="E64" s="1261"/>
      <c r="F64" s="1262"/>
      <c r="G64" s="1575" t="s">
        <v>1563</v>
      </c>
      <c r="H64" s="1686"/>
      <c r="L64" s="1457"/>
    </row>
    <row r="65" spans="1:15" ht="33.75" customHeight="1" x14ac:dyDescent="0.25">
      <c r="A65" s="1316" t="s">
        <v>1483</v>
      </c>
      <c r="B65" s="1562" t="s">
        <v>1298</v>
      </c>
      <c r="C65" s="1680"/>
      <c r="D65" s="1680"/>
      <c r="E65" s="1311"/>
      <c r="F65" s="1313" t="s">
        <v>1564</v>
      </c>
      <c r="G65" s="1314" t="s">
        <v>1565</v>
      </c>
      <c r="H65" s="1265" t="s">
        <v>1566</v>
      </c>
      <c r="L65" s="1457"/>
    </row>
    <row r="66" spans="1:15" ht="27.75" customHeight="1" x14ac:dyDescent="0.25">
      <c r="A66" s="1269" t="s">
        <v>973</v>
      </c>
      <c r="B66" s="1654" t="str">
        <f t="shared" ref="B66" si="3">L66</f>
        <v>Profit/(loss) from financial activities (+/-) (l. 29 - l. 45)</v>
      </c>
      <c r="C66" s="1655"/>
      <c r="D66" s="1655"/>
      <c r="E66" s="1656"/>
      <c r="F66" s="1319" t="s">
        <v>965</v>
      </c>
      <c r="G66" s="1312">
        <f>'P&amp;L'!D63</f>
        <v>-42085.25</v>
      </c>
      <c r="H66" s="1266">
        <f>'P&amp;L'!E63</f>
        <v>-66973.210000000006</v>
      </c>
      <c r="L66" s="2301" t="s">
        <v>2786</v>
      </c>
      <c r="M66" s="2301"/>
      <c r="N66" s="2301"/>
      <c r="O66" s="2301"/>
    </row>
    <row r="67" spans="1:15" ht="27.75" customHeight="1" x14ac:dyDescent="0.25">
      <c r="A67" s="1275" t="s">
        <v>2787</v>
      </c>
      <c r="B67" s="1654" t="str">
        <f t="shared" ref="B67:B72" si="4">L67</f>
        <v>Profit/(loss) for the period before tax (+/-) (l. 27 + l. 55)</v>
      </c>
      <c r="C67" s="1655"/>
      <c r="D67" s="1655"/>
      <c r="E67" s="1656"/>
      <c r="F67" s="1229" t="s">
        <v>968</v>
      </c>
      <c r="G67" s="1312">
        <f>'P&amp;L'!D64</f>
        <v>-97261.30999999959</v>
      </c>
      <c r="H67" s="1266">
        <f>'P&amp;L'!E64</f>
        <v>-133506.27999999985</v>
      </c>
      <c r="L67" s="2301" t="s">
        <v>2788</v>
      </c>
      <c r="M67" s="2301"/>
      <c r="N67" s="2301"/>
      <c r="O67" s="2301"/>
    </row>
    <row r="68" spans="1:15" ht="27.75" customHeight="1" x14ac:dyDescent="0.25">
      <c r="A68" s="1232" t="s">
        <v>2789</v>
      </c>
      <c r="B68" s="1659" t="str">
        <f t="shared" si="4"/>
        <v>Tax on income (l. 58 + l. 59)</v>
      </c>
      <c r="C68" s="1660"/>
      <c r="D68" s="1660"/>
      <c r="E68" s="1661"/>
      <c r="F68" s="1231" t="s">
        <v>970</v>
      </c>
      <c r="G68" s="1315">
        <f>'P&amp;L'!D65</f>
        <v>2880</v>
      </c>
      <c r="H68" s="1267">
        <f>'P&amp;L'!E65</f>
        <v>0.02</v>
      </c>
      <c r="L68" s="2301" t="s">
        <v>2790</v>
      </c>
      <c r="M68" s="2301"/>
      <c r="N68" s="2301"/>
      <c r="O68" s="2301"/>
    </row>
    <row r="69" spans="1:15" s="1273" customFormat="1" ht="27.75" customHeight="1" x14ac:dyDescent="0.25">
      <c r="A69" s="1276" t="s">
        <v>2791</v>
      </c>
      <c r="B69" s="1659" t="str">
        <f t="shared" si="4"/>
        <v>- due  (591, 595)</v>
      </c>
      <c r="C69" s="1660"/>
      <c r="D69" s="1660"/>
      <c r="E69" s="1661"/>
      <c r="F69" s="1318" t="s">
        <v>972</v>
      </c>
      <c r="G69" s="1315">
        <f>'P&amp;L'!D66</f>
        <v>2880</v>
      </c>
      <c r="H69" s="1267">
        <f>'P&amp;L'!E66</f>
        <v>0.02</v>
      </c>
      <c r="L69" s="2301" t="s">
        <v>949</v>
      </c>
      <c r="M69" s="2301"/>
      <c r="N69" s="2301"/>
      <c r="O69" s="2301"/>
    </row>
    <row r="70" spans="1:15" s="1273" customFormat="1" ht="27.75" customHeight="1" x14ac:dyDescent="0.25">
      <c r="A70" s="1232" t="s">
        <v>532</v>
      </c>
      <c r="B70" s="1659" t="str">
        <f t="shared" si="4"/>
        <v>- deferred (+/-) (592)</v>
      </c>
      <c r="C70" s="1660"/>
      <c r="D70" s="1660"/>
      <c r="E70" s="1661"/>
      <c r="F70" s="1231" t="s">
        <v>975</v>
      </c>
      <c r="G70" s="1315">
        <f>'P&amp;L'!D67</f>
        <v>0</v>
      </c>
      <c r="H70" s="1267">
        <f>'P&amp;L'!E67</f>
        <v>0</v>
      </c>
      <c r="L70" s="2301" t="s">
        <v>2792</v>
      </c>
      <c r="M70" s="2301"/>
      <c r="N70" s="2301"/>
      <c r="O70" s="2301"/>
    </row>
    <row r="71" spans="1:15" ht="27.75" customHeight="1" x14ac:dyDescent="0.25">
      <c r="A71" s="1232" t="s">
        <v>945</v>
      </c>
      <c r="B71" s="1659" t="str">
        <f t="shared" si="4"/>
        <v>Profit/(loss) share transferred to owners' account (+/- 596)</v>
      </c>
      <c r="C71" s="1660"/>
      <c r="D71" s="1660"/>
      <c r="E71" s="1661"/>
      <c r="F71" s="1231" t="s">
        <v>978</v>
      </c>
      <c r="G71" s="1315">
        <f>'P&amp;L'!D68</f>
        <v>0</v>
      </c>
      <c r="H71" s="1267">
        <f>'P&amp;L'!E68</f>
        <v>0</v>
      </c>
      <c r="L71" s="2301" t="s">
        <v>2793</v>
      </c>
      <c r="M71" s="2301"/>
      <c r="N71" s="2301"/>
      <c r="O71" s="2301"/>
    </row>
    <row r="72" spans="1:15" s="1273" customFormat="1" ht="33" customHeight="1" x14ac:dyDescent="0.25">
      <c r="A72" s="1437" t="s">
        <v>2787</v>
      </c>
      <c r="B72" s="1654" t="str">
        <f t="shared" si="4"/>
        <v xml:space="preserve">Net profit/(loss) for the period after tax  (+/-) (l. 56 - l. 57 - l. 60)           </v>
      </c>
      <c r="C72" s="1655"/>
      <c r="D72" s="1655"/>
      <c r="E72" s="1656"/>
      <c r="F72" s="1229" t="s">
        <v>980</v>
      </c>
      <c r="G72" s="1312">
        <f>'P&amp;L'!D69</f>
        <v>-100141.30999999959</v>
      </c>
      <c r="H72" s="1266">
        <f>'P&amp;L'!E69</f>
        <v>-133506.29999999984</v>
      </c>
      <c r="L72" s="2301" t="s">
        <v>2794</v>
      </c>
      <c r="M72" s="2301"/>
      <c r="N72" s="2301"/>
      <c r="O72" s="2301"/>
    </row>
    <row r="73" spans="1:15" x14ac:dyDescent="0.25">
      <c r="L73" s="2301"/>
      <c r="M73" s="2301"/>
      <c r="N73" s="2301"/>
      <c r="O73" s="2301"/>
    </row>
    <row r="74" spans="1:15" x14ac:dyDescent="0.25">
      <c r="L74" s="2301"/>
      <c r="M74" s="2301"/>
      <c r="N74" s="2301"/>
      <c r="O74" s="2301"/>
    </row>
  </sheetData>
  <mergeCells count="130">
    <mergeCell ref="L72:O72"/>
    <mergeCell ref="L73:O73"/>
    <mergeCell ref="L74:O74"/>
    <mergeCell ref="L67:O67"/>
    <mergeCell ref="L68:O68"/>
    <mergeCell ref="L69:O69"/>
    <mergeCell ref="L70:O70"/>
    <mergeCell ref="L71:O71"/>
    <mergeCell ref="L59:O59"/>
    <mergeCell ref="L60:O60"/>
    <mergeCell ref="L61:O61"/>
    <mergeCell ref="L62:O62"/>
    <mergeCell ref="L66:O66"/>
    <mergeCell ref="L54:O54"/>
    <mergeCell ref="L55:O55"/>
    <mergeCell ref="L56:O56"/>
    <mergeCell ref="L57:O57"/>
    <mergeCell ref="L58:O58"/>
    <mergeCell ref="L49:O49"/>
    <mergeCell ref="L50:O50"/>
    <mergeCell ref="L51:O51"/>
    <mergeCell ref="L52:O52"/>
    <mergeCell ref="L53:O53"/>
    <mergeCell ref="L44:O44"/>
    <mergeCell ref="L45:O45"/>
    <mergeCell ref="L46:O46"/>
    <mergeCell ref="L47:O47"/>
    <mergeCell ref="L48:O48"/>
    <mergeCell ref="L39:O39"/>
    <mergeCell ref="L40:O40"/>
    <mergeCell ref="L41:O41"/>
    <mergeCell ref="L42:O42"/>
    <mergeCell ref="L43:O43"/>
    <mergeCell ref="L31:O31"/>
    <mergeCell ref="L32:O32"/>
    <mergeCell ref="L36:O36"/>
    <mergeCell ref="L37:O37"/>
    <mergeCell ref="L38:O38"/>
    <mergeCell ref="L26:O26"/>
    <mergeCell ref="L27:O27"/>
    <mergeCell ref="L28:O28"/>
    <mergeCell ref="L29:O29"/>
    <mergeCell ref="L30:O30"/>
    <mergeCell ref="L21:O21"/>
    <mergeCell ref="L22:O22"/>
    <mergeCell ref="L23:O23"/>
    <mergeCell ref="L24:O24"/>
    <mergeCell ref="L25:O25"/>
    <mergeCell ref="L16:O16"/>
    <mergeCell ref="L17:O17"/>
    <mergeCell ref="L18:O18"/>
    <mergeCell ref="L19:O19"/>
    <mergeCell ref="L20:O20"/>
    <mergeCell ref="L11:O11"/>
    <mergeCell ref="L12:O12"/>
    <mergeCell ref="L13:O13"/>
    <mergeCell ref="L14:O14"/>
    <mergeCell ref="L15:O15"/>
    <mergeCell ref="L6:O6"/>
    <mergeCell ref="L7:O7"/>
    <mergeCell ref="L8:O8"/>
    <mergeCell ref="L9:O9"/>
    <mergeCell ref="L10:O10"/>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G34:H34"/>
    <mergeCell ref="B22:E22"/>
    <mergeCell ref="B23:E23"/>
    <mergeCell ref="B24:E24"/>
    <mergeCell ref="B25:E25"/>
    <mergeCell ref="B26:E26"/>
    <mergeCell ref="B27:E27"/>
    <mergeCell ref="B40:E40"/>
    <mergeCell ref="B28:E28"/>
    <mergeCell ref="B29:E29"/>
    <mergeCell ref="B30:E30"/>
    <mergeCell ref="B31:E31"/>
    <mergeCell ref="B32:E32"/>
    <mergeCell ref="B35:D35"/>
    <mergeCell ref="B36:E36"/>
    <mergeCell ref="B37:E37"/>
    <mergeCell ref="B38:E38"/>
    <mergeCell ref="B39:E39"/>
    <mergeCell ref="B52:E52"/>
    <mergeCell ref="B41:E41"/>
    <mergeCell ref="B42:E42"/>
    <mergeCell ref="B43:E43"/>
    <mergeCell ref="B44:E44"/>
    <mergeCell ref="B45:E45"/>
    <mergeCell ref="B46:E46"/>
    <mergeCell ref="B47:E47"/>
    <mergeCell ref="B48:E48"/>
    <mergeCell ref="B49:E49"/>
    <mergeCell ref="B50:E50"/>
    <mergeCell ref="B51:E51"/>
    <mergeCell ref="B58:E58"/>
    <mergeCell ref="B59:E59"/>
    <mergeCell ref="B60:E60"/>
    <mergeCell ref="B61:E61"/>
    <mergeCell ref="B62:E62"/>
    <mergeCell ref="B53:E53"/>
    <mergeCell ref="B54:E54"/>
    <mergeCell ref="B55:E55"/>
    <mergeCell ref="B56:E56"/>
    <mergeCell ref="B57:E57"/>
    <mergeCell ref="G64:H64"/>
    <mergeCell ref="B72:E72"/>
    <mergeCell ref="B66:E66"/>
    <mergeCell ref="B67:E67"/>
    <mergeCell ref="B68:E68"/>
    <mergeCell ref="B69:E69"/>
    <mergeCell ref="B70:E70"/>
    <mergeCell ref="B71:E71"/>
    <mergeCell ref="B65:D65"/>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62"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5" sqref="E5"/>
    </sheetView>
  </sheetViews>
  <sheetFormatPr defaultRowHeight="10.5" x14ac:dyDescent="0.25"/>
  <cols>
    <col min="1" max="1" width="4.42578125" style="543" customWidth="1"/>
    <col min="2" max="2" width="35" style="543" customWidth="1"/>
    <col min="3" max="3" width="3.5703125" style="543" customWidth="1"/>
    <col min="4" max="4" width="6.85546875" style="543" customWidth="1"/>
    <col min="5" max="6" width="29.5703125" style="543" customWidth="1"/>
    <col min="7" max="16384" width="9.140625" style="543"/>
  </cols>
  <sheetData>
    <row r="1" spans="1:10" s="510" customFormat="1" ht="7.5" customHeight="1" x14ac:dyDescent="0.25">
      <c r="A1" s="509"/>
      <c r="H1" s="453"/>
      <c r="I1" s="453"/>
    </row>
    <row r="2" spans="1:10" s="510" customFormat="1" ht="17.25" customHeight="1" x14ac:dyDescent="0.25">
      <c r="A2" s="509"/>
      <c r="B2" s="534" t="s">
        <v>2987</v>
      </c>
      <c r="C2" s="868"/>
      <c r="D2" s="869" t="s">
        <v>1482</v>
      </c>
      <c r="E2" s="870" t="str">
        <f>"  "&amp;'SK Cover sheet'!A11&amp;"  "&amp;'SK Cover sheet'!B11&amp;"  "&amp;'SK Cover sheet'!C11&amp;"  "&amp;'SK Cover sheet'!D11&amp;"  "&amp;'SK Cover sheet'!E11&amp;"  "&amp;'SK Cover sheet'!F11&amp;"  "&amp;'SK Cover sheet'!G11&amp;"  "&amp;'SK Cover sheet'!H11&amp;"  "&amp;'SK Cover sheet'!I11&amp;"  "&amp;'SK Cover sheet'!J11</f>
        <v xml:space="preserve">  2  0  2  2  5  8  4  0  8  0</v>
      </c>
    </row>
    <row r="3" spans="1:10" s="510" customFormat="1" ht="7.5" customHeight="1" thickBot="1" x14ac:dyDescent="0.3">
      <c r="A3" s="509"/>
      <c r="B3" s="588"/>
      <c r="C3" s="453"/>
      <c r="D3" s="453"/>
    </row>
    <row r="4" spans="1:10" s="568" customFormat="1" ht="11.25" customHeight="1" x14ac:dyDescent="0.25">
      <c r="A4" s="587"/>
      <c r="B4" s="586"/>
      <c r="C4" s="585"/>
      <c r="D4" s="584"/>
      <c r="E4" s="2160" t="s">
        <v>1563</v>
      </c>
      <c r="F4" s="2184"/>
    </row>
    <row r="5" spans="1:10" s="568" customFormat="1" ht="33.75" customHeight="1" x14ac:dyDescent="0.25">
      <c r="A5" s="813" t="s">
        <v>1483</v>
      </c>
      <c r="B5" s="811" t="s">
        <v>1298</v>
      </c>
      <c r="C5" s="581"/>
      <c r="D5" s="819" t="s">
        <v>1564</v>
      </c>
      <c r="E5" s="817" t="s">
        <v>1565</v>
      </c>
      <c r="F5" s="578" t="s">
        <v>1566</v>
      </c>
    </row>
    <row r="6" spans="1:10" s="568" customFormat="1" ht="29.65" customHeight="1" x14ac:dyDescent="0.25">
      <c r="A6" s="821" t="s">
        <v>813</v>
      </c>
      <c r="B6" s="549" t="s">
        <v>2621</v>
      </c>
      <c r="C6" s="548"/>
      <c r="D6" s="816" t="s">
        <v>814</v>
      </c>
      <c r="E6" s="820">
        <f>'P&amp;L old'!D9</f>
        <v>0</v>
      </c>
      <c r="F6" s="547">
        <f>'P&amp;L old'!E9</f>
        <v>0</v>
      </c>
    </row>
    <row r="7" spans="1:10" s="568" customFormat="1" ht="29.65" customHeight="1" x14ac:dyDescent="0.25">
      <c r="A7" s="821" t="s">
        <v>815</v>
      </c>
      <c r="B7" s="549" t="s">
        <v>1567</v>
      </c>
      <c r="C7" s="548"/>
      <c r="D7" s="816" t="s">
        <v>817</v>
      </c>
      <c r="E7" s="820">
        <f>'P&amp;L old'!D10</f>
        <v>0</v>
      </c>
      <c r="F7" s="547">
        <f>'P&amp;L old'!E10</f>
        <v>0</v>
      </c>
    </row>
    <row r="8" spans="1:10" s="573" customFormat="1" ht="29.65" customHeight="1" x14ac:dyDescent="0.25">
      <c r="A8" s="823" t="s">
        <v>818</v>
      </c>
      <c r="B8" s="551" t="s">
        <v>819</v>
      </c>
      <c r="C8" s="550"/>
      <c r="D8" s="822" t="s">
        <v>820</v>
      </c>
      <c r="E8" s="820">
        <f>'P&amp;L old'!D11</f>
        <v>0</v>
      </c>
      <c r="F8" s="547">
        <f>'P&amp;L old'!E11</f>
        <v>0</v>
      </c>
    </row>
    <row r="9" spans="1:10" s="573" customFormat="1" ht="29.65" customHeight="1" x14ac:dyDescent="0.25">
      <c r="A9" s="823" t="s">
        <v>821</v>
      </c>
      <c r="B9" s="551" t="s">
        <v>822</v>
      </c>
      <c r="C9" s="550"/>
      <c r="D9" s="822" t="s">
        <v>823</v>
      </c>
      <c r="E9" s="820">
        <f>'P&amp;L old'!D12</f>
        <v>0</v>
      </c>
      <c r="F9" s="547">
        <f>'P&amp;L old'!E12</f>
        <v>0</v>
      </c>
    </row>
    <row r="10" spans="1:10" s="568" customFormat="1" ht="29.65" customHeight="1" x14ac:dyDescent="0.25">
      <c r="A10" s="814" t="s">
        <v>824</v>
      </c>
      <c r="B10" s="549" t="s">
        <v>825</v>
      </c>
      <c r="C10" s="548"/>
      <c r="D10" s="816" t="s">
        <v>826</v>
      </c>
      <c r="E10" s="820">
        <f>'P&amp;L old'!D13</f>
        <v>0</v>
      </c>
      <c r="F10" s="547">
        <f>'P&amp;L old'!E13</f>
        <v>0</v>
      </c>
    </row>
    <row r="11" spans="1:10" s="568" customFormat="1" ht="29.65" customHeight="1" x14ac:dyDescent="0.25">
      <c r="A11" s="814" t="s">
        <v>532</v>
      </c>
      <c r="B11" s="549" t="s">
        <v>827</v>
      </c>
      <c r="C11" s="548"/>
      <c r="D11" s="816" t="s">
        <v>828</v>
      </c>
      <c r="E11" s="820">
        <f>'P&amp;L old'!D14</f>
        <v>0</v>
      </c>
      <c r="F11" s="547">
        <f>'P&amp;L old'!E14</f>
        <v>0</v>
      </c>
    </row>
    <row r="12" spans="1:10" s="568" customFormat="1" ht="29.65" customHeight="1" x14ac:dyDescent="0.25">
      <c r="A12" s="814" t="s">
        <v>535</v>
      </c>
      <c r="B12" s="549" t="s">
        <v>829</v>
      </c>
      <c r="C12" s="548"/>
      <c r="D12" s="816" t="s">
        <v>830</v>
      </c>
      <c r="E12" s="820">
        <f>'P&amp;L old'!D15</f>
        <v>0</v>
      </c>
      <c r="F12" s="547">
        <f>'P&amp;L old'!E15</f>
        <v>0</v>
      </c>
    </row>
    <row r="13" spans="1:10" s="573" customFormat="1" ht="29.65" customHeight="1" x14ac:dyDescent="0.25">
      <c r="A13" s="823" t="s">
        <v>594</v>
      </c>
      <c r="B13" s="551" t="s">
        <v>831</v>
      </c>
      <c r="C13" s="550"/>
      <c r="D13" s="822" t="s">
        <v>832</v>
      </c>
      <c r="E13" s="820">
        <f>'P&amp;L old'!D16</f>
        <v>0</v>
      </c>
      <c r="F13" s="547">
        <f>'P&amp;L old'!E16</f>
        <v>0</v>
      </c>
      <c r="J13" s="568"/>
    </row>
    <row r="14" spans="1:10" s="568" customFormat="1" ht="29.65" customHeight="1" x14ac:dyDescent="0.25">
      <c r="A14" s="821" t="s">
        <v>833</v>
      </c>
      <c r="B14" s="549" t="s">
        <v>834</v>
      </c>
      <c r="C14" s="548"/>
      <c r="D14" s="816" t="s">
        <v>835</v>
      </c>
      <c r="E14" s="820">
        <f>'P&amp;L old'!D17</f>
        <v>0</v>
      </c>
      <c r="F14" s="547">
        <f>'P&amp;L old'!E17</f>
        <v>0</v>
      </c>
    </row>
    <row r="15" spans="1:10" s="568" customFormat="1" ht="29.65" customHeight="1" x14ac:dyDescent="0.25">
      <c r="A15" s="821" t="s">
        <v>836</v>
      </c>
      <c r="B15" s="549" t="s">
        <v>837</v>
      </c>
      <c r="C15" s="548"/>
      <c r="D15" s="816" t="s">
        <v>838</v>
      </c>
      <c r="E15" s="820">
        <f>'P&amp;L old'!D18</f>
        <v>0</v>
      </c>
      <c r="F15" s="547">
        <f>'P&amp;L old'!E18</f>
        <v>0</v>
      </c>
    </row>
    <row r="16" spans="1:10" s="573" customFormat="1" ht="29.65" customHeight="1" x14ac:dyDescent="0.25">
      <c r="A16" s="823" t="s">
        <v>818</v>
      </c>
      <c r="B16" s="551" t="s">
        <v>839</v>
      </c>
      <c r="C16" s="550"/>
      <c r="D16" s="822" t="s">
        <v>840</v>
      </c>
      <c r="E16" s="820">
        <f>'P&amp;L old'!D19</f>
        <v>0</v>
      </c>
      <c r="F16" s="547">
        <f>'P&amp;L old'!E19</f>
        <v>0</v>
      </c>
    </row>
    <row r="17" spans="1:6" s="568" customFormat="1" ht="29.65" customHeight="1" x14ac:dyDescent="0.25">
      <c r="A17" s="821" t="s">
        <v>663</v>
      </c>
      <c r="B17" s="549" t="s">
        <v>841</v>
      </c>
      <c r="C17" s="548"/>
      <c r="D17" s="816" t="s">
        <v>842</v>
      </c>
      <c r="E17" s="820">
        <f>'P&amp;L old'!D20</f>
        <v>0</v>
      </c>
      <c r="F17" s="547">
        <f>'P&amp;L old'!E20</f>
        <v>0</v>
      </c>
    </row>
    <row r="18" spans="1:6" s="568" customFormat="1" ht="29.65" customHeight="1" x14ac:dyDescent="0.25">
      <c r="A18" s="821" t="s">
        <v>666</v>
      </c>
      <c r="B18" s="549" t="s">
        <v>843</v>
      </c>
      <c r="C18" s="548"/>
      <c r="D18" s="816" t="s">
        <v>844</v>
      </c>
      <c r="E18" s="820">
        <f>'P&amp;L old'!D21</f>
        <v>0</v>
      </c>
      <c r="F18" s="547">
        <f>'P&amp;L old'!E21</f>
        <v>0</v>
      </c>
    </row>
    <row r="19" spans="1:6" s="568" customFormat="1" ht="29.65" customHeight="1" x14ac:dyDescent="0.25">
      <c r="A19" s="821" t="s">
        <v>836</v>
      </c>
      <c r="B19" s="549" t="s">
        <v>845</v>
      </c>
      <c r="C19" s="548"/>
      <c r="D19" s="816" t="s">
        <v>846</v>
      </c>
      <c r="E19" s="820">
        <f>'P&amp;L old'!D22</f>
        <v>0</v>
      </c>
      <c r="F19" s="547">
        <f>'P&amp;L old'!E22</f>
        <v>0</v>
      </c>
    </row>
    <row r="20" spans="1:6" s="568" customFormat="1" ht="29.65" customHeight="1" x14ac:dyDescent="0.25">
      <c r="A20" s="821" t="s">
        <v>847</v>
      </c>
      <c r="B20" s="549" t="s">
        <v>848</v>
      </c>
      <c r="C20" s="548"/>
      <c r="D20" s="816" t="s">
        <v>849</v>
      </c>
      <c r="E20" s="820">
        <f>'P&amp;L old'!D23</f>
        <v>0</v>
      </c>
      <c r="F20" s="547">
        <f>'P&amp;L old'!E23</f>
        <v>0</v>
      </c>
    </row>
    <row r="21" spans="1:6" s="568" customFormat="1" ht="29.65" customHeight="1" x14ac:dyDescent="0.25">
      <c r="A21" s="821" t="s">
        <v>850</v>
      </c>
      <c r="B21" s="549" t="s">
        <v>851</v>
      </c>
      <c r="C21" s="548"/>
      <c r="D21" s="816" t="s">
        <v>852</v>
      </c>
      <c r="E21" s="820">
        <f>'P&amp;L old'!D24</f>
        <v>0</v>
      </c>
      <c r="F21" s="547">
        <f>'P&amp;L old'!E24</f>
        <v>0</v>
      </c>
    </row>
    <row r="22" spans="1:6" s="568" customFormat="1" ht="29.65" customHeight="1" x14ac:dyDescent="0.25">
      <c r="A22" s="821" t="s">
        <v>853</v>
      </c>
      <c r="B22" s="549" t="s">
        <v>854</v>
      </c>
      <c r="C22" s="548"/>
      <c r="D22" s="816" t="s">
        <v>855</v>
      </c>
      <c r="E22" s="820">
        <f>'P&amp;L old'!D25</f>
        <v>0</v>
      </c>
      <c r="F22" s="547">
        <f>'P&amp;L old'!E25</f>
        <v>0</v>
      </c>
    </row>
    <row r="23" spans="1:6" s="568" customFormat="1" ht="29.65" customHeight="1" x14ac:dyDescent="0.25">
      <c r="A23" s="821" t="s">
        <v>856</v>
      </c>
      <c r="B23" s="549" t="s">
        <v>857</v>
      </c>
      <c r="C23" s="548"/>
      <c r="D23" s="816" t="s">
        <v>858</v>
      </c>
      <c r="E23" s="820">
        <f>'P&amp;L old'!D26</f>
        <v>0</v>
      </c>
      <c r="F23" s="547">
        <f>'P&amp;L old'!E26</f>
        <v>0</v>
      </c>
    </row>
    <row r="24" spans="1:6" s="568" customFormat="1" ht="29.65" customHeight="1" x14ac:dyDescent="0.25">
      <c r="A24" s="821" t="s">
        <v>859</v>
      </c>
      <c r="B24" s="549" t="s">
        <v>860</v>
      </c>
      <c r="C24" s="548"/>
      <c r="D24" s="816" t="s">
        <v>861</v>
      </c>
      <c r="E24" s="820">
        <f>'P&amp;L old'!D27</f>
        <v>0</v>
      </c>
      <c r="F24" s="547">
        <f>'P&amp;L old'!E27</f>
        <v>0</v>
      </c>
    </row>
    <row r="25" spans="1:6" s="568" customFormat="1" ht="29.65" customHeight="1" x14ac:dyDescent="0.25">
      <c r="A25" s="821" t="s">
        <v>862</v>
      </c>
      <c r="B25" s="549" t="s">
        <v>863</v>
      </c>
      <c r="C25" s="548"/>
      <c r="D25" s="816" t="s">
        <v>864</v>
      </c>
      <c r="E25" s="820">
        <f>'P&amp;L old'!D28</f>
        <v>0</v>
      </c>
      <c r="F25" s="547">
        <f>'P&amp;L old'!E28</f>
        <v>0</v>
      </c>
    </row>
    <row r="26" spans="1:6" s="568" customFormat="1" ht="29.65" customHeight="1" x14ac:dyDescent="0.25">
      <c r="A26" s="821" t="s">
        <v>865</v>
      </c>
      <c r="B26" s="577" t="s">
        <v>866</v>
      </c>
      <c r="C26" s="576"/>
      <c r="D26" s="816" t="s">
        <v>867</v>
      </c>
      <c r="E26" s="820">
        <f>'P&amp;L old'!D29</f>
        <v>0</v>
      </c>
      <c r="F26" s="547">
        <f>'P&amp;L old'!E29</f>
        <v>0</v>
      </c>
    </row>
    <row r="27" spans="1:6" s="568" customFormat="1" ht="29.65" customHeight="1" x14ac:dyDescent="0.25">
      <c r="A27" s="821" t="s">
        <v>868</v>
      </c>
      <c r="B27" s="549" t="s">
        <v>1568</v>
      </c>
      <c r="C27" s="548"/>
      <c r="D27" s="816" t="s">
        <v>870</v>
      </c>
      <c r="E27" s="820">
        <f>'P&amp;L old'!D30</f>
        <v>0</v>
      </c>
      <c r="F27" s="547">
        <f>'P&amp;L old'!E30</f>
        <v>0</v>
      </c>
    </row>
    <row r="28" spans="1:6" s="568" customFormat="1" ht="29.65" customHeight="1" x14ac:dyDescent="0.25">
      <c r="A28" s="821" t="s">
        <v>871</v>
      </c>
      <c r="B28" s="577" t="s">
        <v>1569</v>
      </c>
      <c r="C28" s="576"/>
      <c r="D28" s="816" t="s">
        <v>873</v>
      </c>
      <c r="E28" s="820">
        <f>'P&amp;L old'!D31</f>
        <v>0</v>
      </c>
      <c r="F28" s="547">
        <f>'P&amp;L old'!E31</f>
        <v>0</v>
      </c>
    </row>
    <row r="29" spans="1:6" s="568" customFormat="1" ht="29.65" customHeight="1" x14ac:dyDescent="0.25">
      <c r="A29" s="821" t="s">
        <v>874</v>
      </c>
      <c r="B29" s="549" t="s">
        <v>875</v>
      </c>
      <c r="C29" s="548"/>
      <c r="D29" s="816" t="s">
        <v>876</v>
      </c>
      <c r="E29" s="820">
        <f>'P&amp;L old'!D32</f>
        <v>0</v>
      </c>
      <c r="F29" s="547">
        <f>'P&amp;L old'!E32</f>
        <v>0</v>
      </c>
    </row>
    <row r="30" spans="1:6" s="568" customFormat="1" ht="29.65" customHeight="1" x14ac:dyDescent="0.25">
      <c r="A30" s="821" t="s">
        <v>877</v>
      </c>
      <c r="B30" s="549" t="s">
        <v>878</v>
      </c>
      <c r="C30" s="548"/>
      <c r="D30" s="816" t="s">
        <v>879</v>
      </c>
      <c r="E30" s="820">
        <f>'P&amp;L old'!D33</f>
        <v>0</v>
      </c>
      <c r="F30" s="547">
        <f>'P&amp;L old'!E33</f>
        <v>0</v>
      </c>
    </row>
    <row r="31" spans="1:6" s="573" customFormat="1" ht="33.75" customHeight="1" x14ac:dyDescent="0.25">
      <c r="A31" s="823" t="s">
        <v>880</v>
      </c>
      <c r="B31" s="575" t="s">
        <v>881</v>
      </c>
      <c r="C31" s="574"/>
      <c r="D31" s="822" t="s">
        <v>882</v>
      </c>
      <c r="E31" s="820">
        <f>'P&amp;L old'!D34</f>
        <v>0</v>
      </c>
      <c r="F31" s="547">
        <f>'P&amp;L old'!E34</f>
        <v>0</v>
      </c>
    </row>
    <row r="32" spans="1:6" s="568" customFormat="1" ht="29.65" customHeight="1" thickBot="1" x14ac:dyDescent="0.3">
      <c r="A32" s="572" t="s">
        <v>883</v>
      </c>
      <c r="B32" s="571" t="s">
        <v>884</v>
      </c>
      <c r="C32" s="570"/>
      <c r="D32" s="569" t="s">
        <v>885</v>
      </c>
      <c r="E32" s="871">
        <f>'P&amp;L old'!D35</f>
        <v>0</v>
      </c>
      <c r="F32" s="872">
        <f>'P&amp;L old'!E35</f>
        <v>0</v>
      </c>
    </row>
    <row r="33" spans="1:6" ht="24.75" customHeight="1" x14ac:dyDescent="0.25">
      <c r="A33" s="560" t="s">
        <v>886</v>
      </c>
      <c r="B33" s="559" t="s">
        <v>887</v>
      </c>
      <c r="C33" s="558"/>
      <c r="D33" s="815" t="s">
        <v>888</v>
      </c>
      <c r="E33" s="857">
        <f>'P&amp;L old'!D36</f>
        <v>0</v>
      </c>
      <c r="F33" s="873">
        <f>'P&amp;L old'!E36</f>
        <v>0</v>
      </c>
    </row>
    <row r="34" spans="1:6" ht="30.75" customHeight="1" x14ac:dyDescent="0.25">
      <c r="A34" s="560" t="s">
        <v>889</v>
      </c>
      <c r="B34" s="567" t="s">
        <v>1570</v>
      </c>
      <c r="C34" s="566"/>
      <c r="D34" s="815" t="s">
        <v>891</v>
      </c>
      <c r="E34" s="857">
        <f>'P&amp;L old'!D37</f>
        <v>0</v>
      </c>
      <c r="F34" s="873">
        <f>'P&amp;L old'!E37</f>
        <v>0</v>
      </c>
    </row>
    <row r="35" spans="1:6" ht="36.75" customHeight="1" x14ac:dyDescent="0.25">
      <c r="A35" s="821" t="s">
        <v>892</v>
      </c>
      <c r="B35" s="549" t="s">
        <v>893</v>
      </c>
      <c r="C35" s="548"/>
      <c r="D35" s="816" t="s">
        <v>894</v>
      </c>
      <c r="E35" s="820">
        <f>'P&amp;L old'!D38</f>
        <v>0</v>
      </c>
      <c r="F35" s="547">
        <f>'P&amp;L old'!E38</f>
        <v>0</v>
      </c>
    </row>
    <row r="36" spans="1:6" ht="30.75" customHeight="1" x14ac:dyDescent="0.25">
      <c r="A36" s="821" t="s">
        <v>895</v>
      </c>
      <c r="B36" s="549" t="s">
        <v>896</v>
      </c>
      <c r="C36" s="548"/>
      <c r="D36" s="816" t="s">
        <v>897</v>
      </c>
      <c r="E36" s="820">
        <f>'P&amp;L old'!D39</f>
        <v>0</v>
      </c>
      <c r="F36" s="547">
        <f>'P&amp;L old'!E39</f>
        <v>0</v>
      </c>
    </row>
    <row r="37" spans="1:6" ht="30" customHeight="1" x14ac:dyDescent="0.25">
      <c r="A37" s="821" t="s">
        <v>898</v>
      </c>
      <c r="B37" s="549" t="s">
        <v>899</v>
      </c>
      <c r="C37" s="548"/>
      <c r="D37" s="816" t="s">
        <v>900</v>
      </c>
      <c r="E37" s="820">
        <f>'P&amp;L old'!D40</f>
        <v>0</v>
      </c>
      <c r="F37" s="547">
        <f>'P&amp;L old'!E40</f>
        <v>0</v>
      </c>
    </row>
    <row r="38" spans="1:6" ht="26.25" customHeight="1" x14ac:dyDescent="0.25">
      <c r="A38" s="821" t="s">
        <v>901</v>
      </c>
      <c r="B38" s="549" t="s">
        <v>902</v>
      </c>
      <c r="C38" s="548"/>
      <c r="D38" s="816" t="s">
        <v>903</v>
      </c>
      <c r="E38" s="820">
        <f>'P&amp;L old'!D41</f>
        <v>0</v>
      </c>
      <c r="F38" s="547">
        <f>'P&amp;L old'!E41</f>
        <v>0</v>
      </c>
    </row>
    <row r="39" spans="1:6" ht="22.5" customHeight="1" x14ac:dyDescent="0.25">
      <c r="A39" s="821" t="s">
        <v>904</v>
      </c>
      <c r="B39" s="549" t="s">
        <v>905</v>
      </c>
      <c r="C39" s="548"/>
      <c r="D39" s="816" t="s">
        <v>906</v>
      </c>
      <c r="E39" s="820">
        <f>'P&amp;L old'!D42</f>
        <v>0</v>
      </c>
      <c r="F39" s="547">
        <f>'P&amp;L old'!E42</f>
        <v>0</v>
      </c>
    </row>
    <row r="40" spans="1:6" ht="30.75" customHeight="1" x14ac:dyDescent="0.25">
      <c r="A40" s="821" t="s">
        <v>907</v>
      </c>
      <c r="B40" s="549" t="s">
        <v>908</v>
      </c>
      <c r="C40" s="548"/>
      <c r="D40" s="816" t="s">
        <v>909</v>
      </c>
      <c r="E40" s="820">
        <f>'P&amp;L old'!D43</f>
        <v>0</v>
      </c>
      <c r="F40" s="547">
        <f>'P&amp;L old'!E43</f>
        <v>0</v>
      </c>
    </row>
    <row r="41" spans="1:6" ht="30" customHeight="1" x14ac:dyDescent="0.25">
      <c r="A41" s="821" t="s">
        <v>910</v>
      </c>
      <c r="B41" s="549" t="s">
        <v>911</v>
      </c>
      <c r="C41" s="548"/>
      <c r="D41" s="816" t="s">
        <v>912</v>
      </c>
      <c r="E41" s="820">
        <f>'P&amp;L old'!D44</f>
        <v>0</v>
      </c>
      <c r="F41" s="547">
        <f>'P&amp;L old'!E44</f>
        <v>0</v>
      </c>
    </row>
    <row r="42" spans="1:6" ht="32.25" customHeight="1" x14ac:dyDescent="0.25">
      <c r="A42" s="821" t="s">
        <v>913</v>
      </c>
      <c r="B42" s="549" t="s">
        <v>914</v>
      </c>
      <c r="C42" s="548"/>
      <c r="D42" s="816" t="s">
        <v>915</v>
      </c>
      <c r="E42" s="820">
        <f>'P&amp;L old'!D45</f>
        <v>0</v>
      </c>
      <c r="F42" s="547">
        <f>'P&amp;L old'!E45</f>
        <v>0</v>
      </c>
    </row>
    <row r="43" spans="1:6" ht="24" customHeight="1" x14ac:dyDescent="0.25">
      <c r="A43" s="821" t="s">
        <v>916</v>
      </c>
      <c r="B43" s="549" t="s">
        <v>917</v>
      </c>
      <c r="C43" s="548"/>
      <c r="D43" s="816" t="s">
        <v>918</v>
      </c>
      <c r="E43" s="820">
        <f>'P&amp;L old'!D46</f>
        <v>0</v>
      </c>
      <c r="F43" s="547">
        <f>'P&amp;L old'!E46</f>
        <v>0</v>
      </c>
    </row>
    <row r="44" spans="1:6" ht="26.25" customHeight="1" x14ac:dyDescent="0.25">
      <c r="A44" s="821" t="s">
        <v>919</v>
      </c>
      <c r="B44" s="549" t="s">
        <v>920</v>
      </c>
      <c r="C44" s="548"/>
      <c r="D44" s="816" t="s">
        <v>921</v>
      </c>
      <c r="E44" s="820">
        <f>'P&amp;L old'!D47</f>
        <v>0</v>
      </c>
      <c r="F44" s="547">
        <f>'P&amp;L old'!E47</f>
        <v>0</v>
      </c>
    </row>
    <row r="45" spans="1:6" ht="24.75" customHeight="1" x14ac:dyDescent="0.25">
      <c r="A45" s="821" t="s">
        <v>922</v>
      </c>
      <c r="B45" s="549" t="s">
        <v>923</v>
      </c>
      <c r="C45" s="548"/>
      <c r="D45" s="816" t="s">
        <v>924</v>
      </c>
      <c r="E45" s="820">
        <f>'P&amp;L old'!D48</f>
        <v>0</v>
      </c>
      <c r="F45" s="547">
        <f>'P&amp;L old'!E48</f>
        <v>0</v>
      </c>
    </row>
    <row r="46" spans="1:6" ht="27" customHeight="1" x14ac:dyDescent="0.25">
      <c r="A46" s="821" t="s">
        <v>925</v>
      </c>
      <c r="B46" s="549" t="s">
        <v>926</v>
      </c>
      <c r="C46" s="548"/>
      <c r="D46" s="816" t="s">
        <v>927</v>
      </c>
      <c r="E46" s="820">
        <f>'P&amp;L old'!D49</f>
        <v>0</v>
      </c>
      <c r="F46" s="547">
        <f>'P&amp;L old'!E49</f>
        <v>0</v>
      </c>
    </row>
    <row r="47" spans="1:6" ht="29.25" customHeight="1" x14ac:dyDescent="0.25">
      <c r="A47" s="821" t="s">
        <v>928</v>
      </c>
      <c r="B47" s="549" t="s">
        <v>929</v>
      </c>
      <c r="C47" s="548"/>
      <c r="D47" s="816" t="s">
        <v>930</v>
      </c>
      <c r="E47" s="820">
        <f>'P&amp;L old'!D50</f>
        <v>0</v>
      </c>
      <c r="F47" s="547">
        <f>'P&amp;L old'!E50</f>
        <v>0</v>
      </c>
    </row>
    <row r="48" spans="1:6" ht="27.75" customHeight="1" x14ac:dyDescent="0.25">
      <c r="A48" s="821" t="s">
        <v>931</v>
      </c>
      <c r="B48" s="549" t="s">
        <v>932</v>
      </c>
      <c r="C48" s="548"/>
      <c r="D48" s="816" t="s">
        <v>933</v>
      </c>
      <c r="E48" s="820">
        <f>'P&amp;L old'!D51</f>
        <v>0</v>
      </c>
      <c r="F48" s="547">
        <f>'P&amp;L old'!E51</f>
        <v>0</v>
      </c>
    </row>
    <row r="49" spans="1:6" ht="27.75" customHeight="1" x14ac:dyDescent="0.25">
      <c r="A49" s="821" t="s">
        <v>934</v>
      </c>
      <c r="B49" s="549" t="s">
        <v>935</v>
      </c>
      <c r="C49" s="548"/>
      <c r="D49" s="816" t="s">
        <v>936</v>
      </c>
      <c r="E49" s="820">
        <f>'P&amp;L old'!D52</f>
        <v>0</v>
      </c>
      <c r="F49" s="547">
        <f>'P&amp;L old'!E52</f>
        <v>0</v>
      </c>
    </row>
    <row r="50" spans="1:6" ht="27.75" customHeight="1" x14ac:dyDescent="0.25">
      <c r="A50" s="821" t="s">
        <v>937</v>
      </c>
      <c r="B50" s="549" t="s">
        <v>938</v>
      </c>
      <c r="C50" s="548"/>
      <c r="D50" s="816" t="s">
        <v>939</v>
      </c>
      <c r="E50" s="820">
        <f>'P&amp;L old'!D53</f>
        <v>0</v>
      </c>
      <c r="F50" s="547">
        <f>'P&amp;L old'!E53</f>
        <v>0</v>
      </c>
    </row>
    <row r="51" spans="1:6" s="544" customFormat="1" ht="44.25" customHeight="1" x14ac:dyDescent="0.25">
      <c r="A51" s="563" t="s">
        <v>880</v>
      </c>
      <c r="B51" s="565" t="s">
        <v>1571</v>
      </c>
      <c r="C51" s="564"/>
      <c r="D51" s="822" t="s">
        <v>941</v>
      </c>
      <c r="E51" s="820">
        <f>'P&amp;L old'!D54</f>
        <v>0</v>
      </c>
      <c r="F51" s="547">
        <f>'P&amp;L old'!E54</f>
        <v>0</v>
      </c>
    </row>
    <row r="52" spans="1:6" s="544" customFormat="1" ht="29.25" customHeight="1" x14ac:dyDescent="0.25">
      <c r="A52" s="563" t="s">
        <v>942</v>
      </c>
      <c r="B52" s="562" t="s">
        <v>943</v>
      </c>
      <c r="C52" s="561"/>
      <c r="D52" s="822" t="s">
        <v>944</v>
      </c>
      <c r="E52" s="820">
        <f>'P&amp;L old'!D55</f>
        <v>0</v>
      </c>
      <c r="F52" s="547">
        <f>'P&amp;L old'!E55</f>
        <v>0</v>
      </c>
    </row>
    <row r="53" spans="1:6" ht="30.75" customHeight="1" x14ac:dyDescent="0.25">
      <c r="A53" s="821" t="s">
        <v>945</v>
      </c>
      <c r="B53" s="549" t="s">
        <v>946</v>
      </c>
      <c r="C53" s="548"/>
      <c r="D53" s="816" t="s">
        <v>947</v>
      </c>
      <c r="E53" s="820">
        <f>'P&amp;L old'!D56</f>
        <v>0</v>
      </c>
      <c r="F53" s="547">
        <f>'P&amp;L old'!E56</f>
        <v>0</v>
      </c>
    </row>
    <row r="54" spans="1:6" ht="28.5" customHeight="1" x14ac:dyDescent="0.25">
      <c r="A54" s="824" t="s">
        <v>948</v>
      </c>
      <c r="B54" s="549" t="s">
        <v>1572</v>
      </c>
      <c r="C54" s="548"/>
      <c r="D54" s="816" t="s">
        <v>950</v>
      </c>
      <c r="E54" s="820">
        <f>'P&amp;L old'!D57</f>
        <v>0</v>
      </c>
      <c r="F54" s="547">
        <f>'P&amp;L old'!E57</f>
        <v>0</v>
      </c>
    </row>
    <row r="55" spans="1:6" ht="28.5" customHeight="1" x14ac:dyDescent="0.25">
      <c r="A55" s="821" t="s">
        <v>836</v>
      </c>
      <c r="B55" s="549" t="s">
        <v>1573</v>
      </c>
      <c r="C55" s="548"/>
      <c r="D55" s="816" t="s">
        <v>952</v>
      </c>
      <c r="E55" s="820">
        <f>'P&amp;L old'!D58</f>
        <v>0</v>
      </c>
      <c r="F55" s="547">
        <f>'P&amp;L old'!E58</f>
        <v>0</v>
      </c>
    </row>
    <row r="56" spans="1:6" s="544" customFormat="1" ht="31.5" customHeight="1" x14ac:dyDescent="0.25">
      <c r="A56" s="563" t="s">
        <v>942</v>
      </c>
      <c r="B56" s="562" t="s">
        <v>1574</v>
      </c>
      <c r="C56" s="561"/>
      <c r="D56" s="822" t="s">
        <v>954</v>
      </c>
      <c r="E56" s="820">
        <f>'P&amp;L old'!D59</f>
        <v>0</v>
      </c>
      <c r="F56" s="547">
        <f>'P&amp;L old'!E59</f>
        <v>0</v>
      </c>
    </row>
    <row r="57" spans="1:6" ht="29.25" customHeight="1" x14ac:dyDescent="0.25">
      <c r="A57" s="821" t="s">
        <v>955</v>
      </c>
      <c r="B57" s="549" t="s">
        <v>956</v>
      </c>
      <c r="C57" s="548"/>
      <c r="D57" s="816" t="s">
        <v>957</v>
      </c>
      <c r="E57" s="820">
        <f>'P&amp;L old'!D60</f>
        <v>0</v>
      </c>
      <c r="F57" s="547">
        <f>'P&amp;L old'!E60</f>
        <v>0</v>
      </c>
    </row>
    <row r="58" spans="1:6" ht="28.5" customHeight="1" x14ac:dyDescent="0.25">
      <c r="A58" s="821" t="s">
        <v>958</v>
      </c>
      <c r="B58" s="549" t="s">
        <v>959</v>
      </c>
      <c r="C58" s="548"/>
      <c r="D58" s="816" t="s">
        <v>960</v>
      </c>
      <c r="E58" s="820">
        <f>'P&amp;L old'!D61</f>
        <v>0</v>
      </c>
      <c r="F58" s="547">
        <f>'P&amp;L old'!E61</f>
        <v>0</v>
      </c>
    </row>
    <row r="59" spans="1:6" ht="30.75" customHeight="1" thickBot="1" x14ac:dyDescent="0.3">
      <c r="A59" s="520" t="s">
        <v>880</v>
      </c>
      <c r="B59" s="546" t="s">
        <v>961</v>
      </c>
      <c r="C59" s="545"/>
      <c r="D59" s="519" t="s">
        <v>962</v>
      </c>
      <c r="E59" s="871">
        <f>'P&amp;L old'!D62</f>
        <v>0</v>
      </c>
      <c r="F59" s="872">
        <f>'P&amp;L old'!E62</f>
        <v>0</v>
      </c>
    </row>
    <row r="60" spans="1:6" ht="27.75" customHeight="1" x14ac:dyDescent="0.25">
      <c r="A60" s="560" t="s">
        <v>963</v>
      </c>
      <c r="B60" s="559" t="s">
        <v>964</v>
      </c>
      <c r="C60" s="558"/>
      <c r="D60" s="815" t="s">
        <v>965</v>
      </c>
      <c r="E60" s="857">
        <f>'P&amp;L old'!D63</f>
        <v>0</v>
      </c>
      <c r="F60" s="873">
        <f>'P&amp;L old'!E63</f>
        <v>0</v>
      </c>
    </row>
    <row r="61" spans="1:6" ht="27.75" customHeight="1" x14ac:dyDescent="0.25">
      <c r="A61" s="824" t="s">
        <v>966</v>
      </c>
      <c r="B61" s="549" t="s">
        <v>1575</v>
      </c>
      <c r="C61" s="548"/>
      <c r="D61" s="816" t="s">
        <v>968</v>
      </c>
      <c r="E61" s="820">
        <f>'P&amp;L old'!D64</f>
        <v>0</v>
      </c>
      <c r="F61" s="547">
        <f>'P&amp;L old'!E64</f>
        <v>0</v>
      </c>
    </row>
    <row r="62" spans="1:6" ht="27.75" customHeight="1" x14ac:dyDescent="0.25">
      <c r="A62" s="821" t="s">
        <v>836</v>
      </c>
      <c r="B62" s="549" t="s">
        <v>1576</v>
      </c>
      <c r="C62" s="548"/>
      <c r="D62" s="816" t="s">
        <v>970</v>
      </c>
      <c r="E62" s="820">
        <f>'P&amp;L old'!D65</f>
        <v>0</v>
      </c>
      <c r="F62" s="547">
        <f>'P&amp;L old'!E65</f>
        <v>0</v>
      </c>
    </row>
    <row r="63" spans="1:6" s="544" customFormat="1" ht="27.75" customHeight="1" x14ac:dyDescent="0.25">
      <c r="A63" s="555" t="s">
        <v>880</v>
      </c>
      <c r="B63" s="554" t="s">
        <v>971</v>
      </c>
      <c r="C63" s="553"/>
      <c r="D63" s="826" t="s">
        <v>972</v>
      </c>
      <c r="E63" s="857">
        <f>'P&amp;L old'!D66</f>
        <v>0</v>
      </c>
      <c r="F63" s="873">
        <f>'P&amp;L old'!E66</f>
        <v>0</v>
      </c>
    </row>
    <row r="64" spans="1:6" s="544" customFormat="1" ht="27.75" customHeight="1" x14ac:dyDescent="0.25">
      <c r="A64" s="823" t="s">
        <v>973</v>
      </c>
      <c r="B64" s="551" t="s">
        <v>974</v>
      </c>
      <c r="C64" s="550"/>
      <c r="D64" s="822" t="s">
        <v>975</v>
      </c>
      <c r="E64" s="820">
        <f>'P&amp;L old'!D67</f>
        <v>0</v>
      </c>
      <c r="F64" s="547">
        <f>'P&amp;L old'!E67</f>
        <v>0</v>
      </c>
    </row>
    <row r="65" spans="1:6" ht="27.75" customHeight="1" x14ac:dyDescent="0.25">
      <c r="A65" s="821" t="s">
        <v>976</v>
      </c>
      <c r="B65" s="549" t="s">
        <v>1577</v>
      </c>
      <c r="C65" s="548"/>
      <c r="D65" s="816" t="s">
        <v>978</v>
      </c>
      <c r="E65" s="820">
        <f>'P&amp;L old'!D68</f>
        <v>0</v>
      </c>
      <c r="F65" s="547">
        <f>'P&amp;L old'!E68</f>
        <v>0</v>
      </c>
    </row>
    <row r="66" spans="1:6" s="544" customFormat="1" ht="27.75" customHeight="1" thickBot="1" x14ac:dyDescent="0.3">
      <c r="A66" s="520" t="s">
        <v>973</v>
      </c>
      <c r="B66" s="546" t="s">
        <v>979</v>
      </c>
      <c r="C66" s="545"/>
      <c r="D66" s="519" t="s">
        <v>980</v>
      </c>
      <c r="E66" s="871">
        <f>'P&amp;L old'!D69</f>
        <v>0</v>
      </c>
      <c r="F66" s="872">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E4" sqref="E4"/>
    </sheetView>
  </sheetViews>
  <sheetFormatPr defaultRowHeight="12.75" x14ac:dyDescent="0.25"/>
  <cols>
    <col min="1" max="45" width="2.5703125" style="953" customWidth="1"/>
    <col min="46" max="46" width="7.7109375" style="953" customWidth="1"/>
    <col min="47" max="61" width="2.5703125" style="953" customWidth="1"/>
    <col min="62" max="16384" width="9.140625" style="953"/>
  </cols>
  <sheetData>
    <row r="1" spans="1:37" s="508" customFormat="1" ht="9.75" x14ac:dyDescent="0.25">
      <c r="C1" s="509" t="s">
        <v>1753</v>
      </c>
    </row>
    <row r="2" spans="1:37" s="405" customFormat="1" ht="21" customHeight="1" x14ac:dyDescent="0.25">
      <c r="C2" s="507" t="s">
        <v>2396</v>
      </c>
      <c r="D2" s="506"/>
      <c r="E2" s="506"/>
      <c r="F2" s="506"/>
      <c r="G2" s="506"/>
      <c r="H2" s="506"/>
      <c r="I2" s="506"/>
      <c r="J2" s="506"/>
      <c r="K2" s="505"/>
      <c r="Q2" s="504" t="s">
        <v>2397</v>
      </c>
    </row>
    <row r="3" spans="1:37" ht="13.5" thickBot="1" x14ac:dyDescent="0.3">
      <c r="N3" s="922"/>
      <c r="O3" s="922" t="s">
        <v>2398</v>
      </c>
    </row>
    <row r="4" spans="1:37" ht="28.5" customHeight="1" thickBot="1" x14ac:dyDescent="0.3">
      <c r="K4" s="955" t="s">
        <v>2408</v>
      </c>
      <c r="L4" s="502"/>
      <c r="M4" s="502"/>
      <c r="N4" s="502"/>
      <c r="O4" s="502"/>
      <c r="P4" s="502" t="str">
        <f>'Notes-SK Cover sheet'!O4</f>
        <v>3</v>
      </c>
      <c r="Q4" s="502" t="str">
        <f>'Notes-SK Cover sheet'!P4</f>
        <v>1</v>
      </c>
      <c r="R4" s="502" t="str">
        <f>'Notes-SK Cover sheet'!Q4</f>
        <v>.</v>
      </c>
      <c r="S4" s="502" t="str">
        <f>'Notes-SK Cover sheet'!R4</f>
        <v>1</v>
      </c>
      <c r="T4" s="502" t="str">
        <f>'Notes-SK Cover sheet'!S4</f>
        <v>2</v>
      </c>
      <c r="U4" s="502" t="str">
        <f>'Notes-SK Cover sheet'!T4</f>
        <v>.</v>
      </c>
      <c r="V4" s="502" t="str">
        <f>'Notes-SK Cover sheet'!U4</f>
        <v>2</v>
      </c>
      <c r="W4" s="502" t="str">
        <f>'Notes-SK Cover sheet'!V4</f>
        <v>0</v>
      </c>
      <c r="X4" s="502" t="str">
        <f>'Notes-SK Cover sheet'!W4</f>
        <v>1</v>
      </c>
      <c r="Y4" s="502" t="str">
        <f>'Notes-SK Cover sheet'!X4</f>
        <v>4</v>
      </c>
      <c r="Z4" s="499"/>
    </row>
    <row r="5" spans="1:37" ht="7.5" customHeight="1" thickBot="1" x14ac:dyDescent="0.3"/>
    <row r="6" spans="1:37" s="495" customFormat="1" ht="14.25" customHeight="1" x14ac:dyDescent="0.25">
      <c r="A6" s="498" t="s">
        <v>2622</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1561</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row r="10" spans="1:37" s="470" customFormat="1" ht="14.25" customHeight="1" x14ac:dyDescent="0.25">
      <c r="A10" s="472" t="s">
        <v>1453</v>
      </c>
      <c r="B10" s="471"/>
      <c r="C10" s="471"/>
      <c r="D10" s="471"/>
      <c r="E10" s="471"/>
      <c r="F10" s="471"/>
      <c r="G10" s="471"/>
      <c r="H10" s="471"/>
      <c r="I10" s="415"/>
      <c r="J10" s="414"/>
      <c r="K10" s="488" t="s">
        <v>1454</v>
      </c>
      <c r="L10" s="471"/>
      <c r="M10" s="489"/>
      <c r="N10" s="489"/>
      <c r="O10" s="489"/>
      <c r="P10" s="471"/>
      <c r="Q10" s="488" t="s">
        <v>1454</v>
      </c>
      <c r="R10" s="471"/>
      <c r="S10" s="415"/>
      <c r="T10" s="471"/>
      <c r="U10" s="471"/>
      <c r="V10" s="487"/>
      <c r="W10" s="471"/>
      <c r="X10" s="471"/>
      <c r="Y10" s="471"/>
      <c r="Z10" s="471"/>
      <c r="AA10" s="471"/>
      <c r="AB10" s="471"/>
      <c r="AC10" s="471"/>
      <c r="AD10" s="488" t="s">
        <v>1455</v>
      </c>
      <c r="AE10" s="488"/>
      <c r="AF10" s="488"/>
      <c r="AG10" s="488" t="s">
        <v>1456</v>
      </c>
      <c r="AH10" s="471"/>
      <c r="AI10" s="471"/>
      <c r="AJ10" s="471"/>
      <c r="AK10" s="487"/>
    </row>
    <row r="11" spans="1:37" s="470" customFormat="1" ht="19.5" customHeight="1" x14ac:dyDescent="0.2">
      <c r="A11" s="484" t="str">
        <f>'Notes-SK Cover sheet'!A11</f>
        <v>2</v>
      </c>
      <c r="B11" s="449" t="str">
        <f>'Notes-SK Cover sheet'!B11</f>
        <v>0</v>
      </c>
      <c r="C11" s="449" t="str">
        <f>'Notes-SK Cover sheet'!C11</f>
        <v>2</v>
      </c>
      <c r="D11" s="449" t="str">
        <f>'Notes-SK Cover sheet'!D11</f>
        <v>2</v>
      </c>
      <c r="E11" s="449" t="str">
        <f>'Notes-SK Cover sheet'!E11</f>
        <v>5</v>
      </c>
      <c r="F11" s="449" t="str">
        <f>'Notes-SK Cover sheet'!F11</f>
        <v>8</v>
      </c>
      <c r="G11" s="449" t="str">
        <f>'Notes-SK Cover sheet'!G11</f>
        <v>4</v>
      </c>
      <c r="H11" s="449" t="str">
        <f>'Notes-SK Cover sheet'!H11</f>
        <v>0</v>
      </c>
      <c r="I11" s="449" t="str">
        <f>'Notes-SK Cover sheet'!I11</f>
        <v>8</v>
      </c>
      <c r="J11" s="456" t="str">
        <f>'Notes-SK Cover sheet'!J11</f>
        <v>0</v>
      </c>
      <c r="K11" s="407"/>
      <c r="L11" s="486" t="str">
        <f>'Notes-SK Cover sheet'!L11</f>
        <v>x</v>
      </c>
      <c r="M11" s="478" t="s">
        <v>1326</v>
      </c>
      <c r="N11" s="480"/>
      <c r="O11" s="480"/>
      <c r="P11" s="480"/>
      <c r="Q11" s="480"/>
      <c r="R11" s="486" t="str">
        <f>'Notes-SK Cover sheet'!R11</f>
        <v xml:space="preserve"> </v>
      </c>
      <c r="S11" s="478" t="s">
        <v>1319</v>
      </c>
      <c r="T11" s="473"/>
      <c r="U11" s="473"/>
      <c r="V11" s="479"/>
      <c r="W11" s="478" t="s">
        <v>1457</v>
      </c>
      <c r="X11" s="473"/>
      <c r="Y11" s="473"/>
      <c r="Z11" s="473"/>
      <c r="AA11" s="473"/>
      <c r="AB11" s="478" t="s">
        <v>1458</v>
      </c>
      <c r="AC11" s="473"/>
      <c r="AD11" s="449" t="str">
        <f>'Notes-SK Cover sheet'!AD11</f>
        <v>0</v>
      </c>
      <c r="AE11" s="449" t="str">
        <f>'Notes-SK Cover sheet'!AE11</f>
        <v>1</v>
      </c>
      <c r="AF11" s="449"/>
      <c r="AG11" s="449" t="str">
        <f>'Notes-SK Cover sheet'!AG11</f>
        <v>2</v>
      </c>
      <c r="AH11" s="449" t="str">
        <f>'Notes-SK Cover sheet'!AH11</f>
        <v>0</v>
      </c>
      <c r="AI11" s="449" t="str">
        <f>'Notes-SK Cover sheet'!AI11</f>
        <v>1</v>
      </c>
      <c r="AJ11" s="449" t="str">
        <f>'Notes-SK Cover sheet'!AJ11</f>
        <v>4</v>
      </c>
      <c r="AK11" s="479"/>
    </row>
    <row r="12" spans="1:37" s="470" customFormat="1" ht="19.5" customHeight="1" thickBot="1" x14ac:dyDescent="0.3">
      <c r="A12" s="411" t="s">
        <v>1459</v>
      </c>
      <c r="B12" s="473"/>
      <c r="C12" s="473"/>
      <c r="D12" s="473"/>
      <c r="E12" s="473"/>
      <c r="F12" s="473"/>
      <c r="G12" s="473"/>
      <c r="H12" s="407"/>
      <c r="I12" s="407"/>
      <c r="J12" s="406"/>
      <c r="K12" s="407"/>
      <c r="L12" s="482" t="str">
        <f>'Notes-SK Cover sheet'!L12</f>
        <v/>
      </c>
      <c r="M12" s="478" t="s">
        <v>1325</v>
      </c>
      <c r="N12" s="480"/>
      <c r="O12" s="480"/>
      <c r="P12" s="480"/>
      <c r="Q12" s="480"/>
      <c r="R12" s="483" t="str">
        <f>'Notes-SK Cover sheet'!R12</f>
        <v>x</v>
      </c>
      <c r="S12" s="478" t="s">
        <v>1317</v>
      </c>
      <c r="T12" s="473"/>
      <c r="U12" s="473"/>
      <c r="V12" s="479"/>
      <c r="W12" s="485"/>
      <c r="X12" s="475"/>
      <c r="Y12" s="475"/>
      <c r="Z12" s="475"/>
      <c r="AA12" s="475"/>
      <c r="AB12" s="474" t="s">
        <v>1462</v>
      </c>
      <c r="AC12" s="475"/>
      <c r="AD12" s="447" t="str">
        <f>'Notes-SK Cover sheet'!AD12</f>
        <v>1</v>
      </c>
      <c r="AE12" s="447" t="str">
        <f>'Notes-SK Cover sheet'!AE12</f>
        <v>2</v>
      </c>
      <c r="AF12" s="447"/>
      <c r="AG12" s="447" t="str">
        <f>'Notes-SK Cover sheet'!AG12</f>
        <v>2</v>
      </c>
      <c r="AH12" s="447" t="str">
        <f>'Notes-SK Cover sheet'!AH12</f>
        <v>0</v>
      </c>
      <c r="AI12" s="447" t="str">
        <f>'Notes-SK Cover sheet'!AI12</f>
        <v>1</v>
      </c>
      <c r="AJ12" s="447" t="str">
        <f>'Notes-SK Cover sheet'!AJ12</f>
        <v>4</v>
      </c>
      <c r="AK12" s="476"/>
    </row>
    <row r="13" spans="1:37" s="470" customFormat="1" ht="19.5" customHeight="1" x14ac:dyDescent="0.2">
      <c r="A13" s="484" t="str">
        <f>'Notes-SK Cover sheet'!A13</f>
        <v>4</v>
      </c>
      <c r="B13" s="449" t="str">
        <f>'Notes-SK Cover sheet'!B13</f>
        <v>4</v>
      </c>
      <c r="C13" s="449" t="str">
        <f>'Notes-SK Cover sheet'!C13</f>
        <v>0</v>
      </c>
      <c r="D13" s="449" t="str">
        <f>'Notes-SK Cover sheet'!D13</f>
        <v>4</v>
      </c>
      <c r="E13" s="449" t="str">
        <f>'Notes-SK Cover sheet'!E13</f>
        <v>0</v>
      </c>
      <c r="F13" s="449" t="str">
        <f>'Notes-SK Cover sheet'!F13</f>
        <v>1</v>
      </c>
      <c r="G13" s="449" t="str">
        <f>'Notes-SK Cover sheet'!G13</f>
        <v>4</v>
      </c>
      <c r="H13" s="449" t="str">
        <f>'Notes-SK Cover sheet'!H13</f>
        <v>8</v>
      </c>
      <c r="I13" s="407"/>
      <c r="J13" s="406"/>
      <c r="K13" s="923"/>
      <c r="L13" s="844"/>
      <c r="M13" s="845" t="s">
        <v>2404</v>
      </c>
      <c r="N13" s="844"/>
      <c r="O13" s="844"/>
      <c r="P13" s="844"/>
      <c r="Q13" s="844"/>
      <c r="R13" s="924" t="s">
        <v>2407</v>
      </c>
      <c r="S13" s="844"/>
      <c r="T13" s="844"/>
      <c r="U13" s="844"/>
      <c r="V13" s="847"/>
      <c r="W13" s="478" t="s">
        <v>2399</v>
      </c>
      <c r="X13" s="473"/>
      <c r="Y13" s="410"/>
      <c r="Z13" s="407"/>
      <c r="AA13" s="407"/>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406"/>
      <c r="K14" s="407"/>
      <c r="L14" s="486" t="str">
        <f>IF('Notes-SK Cover sheet'!L14="","",'Notes-SK Cover sheet'!L14)</f>
        <v/>
      </c>
      <c r="M14" s="478" t="s">
        <v>2405</v>
      </c>
      <c r="N14" s="480"/>
      <c r="O14" s="480"/>
      <c r="P14" s="480"/>
      <c r="Q14" s="480"/>
      <c r="S14" s="480"/>
      <c r="T14" s="473"/>
      <c r="U14" s="473"/>
      <c r="V14" s="479"/>
      <c r="W14" s="478" t="s">
        <v>2400</v>
      </c>
      <c r="X14" s="473"/>
      <c r="Y14" s="410"/>
      <c r="Z14" s="407"/>
      <c r="AA14" s="407"/>
      <c r="AB14" s="478" t="s">
        <v>1458</v>
      </c>
      <c r="AC14" s="407"/>
      <c r="AD14" s="449" t="str">
        <f>'Notes-SK Cover sheet'!AD14</f>
        <v>0</v>
      </c>
      <c r="AE14" s="449" t="str">
        <f>'Notes-SK Cover sheet'!AE14</f>
        <v>1</v>
      </c>
      <c r="AF14" s="449"/>
      <c r="AG14" s="449" t="str">
        <f>'Notes-SK Cover sheet'!AG14</f>
        <v>2</v>
      </c>
      <c r="AH14" s="449" t="str">
        <f>'Notes-SK Cover sheet'!AH14</f>
        <v>0</v>
      </c>
      <c r="AI14" s="449" t="str">
        <f>'Notes-SK Cover sheet'!AI14</f>
        <v>1</v>
      </c>
      <c r="AJ14" s="449" t="str">
        <f>'Notes-SK Cover sheet'!AJ14</f>
        <v>3</v>
      </c>
      <c r="AK14" s="406"/>
    </row>
    <row r="15" spans="1:37" s="470" customFormat="1" ht="19.5" customHeight="1" thickBot="1" x14ac:dyDescent="0.25">
      <c r="A15" s="477" t="str">
        <f>'Notes-SK Cover sheet'!A15</f>
        <v>4</v>
      </c>
      <c r="B15" s="402" t="str">
        <f>'Notes-SK Cover sheet'!B15</f>
        <v>5</v>
      </c>
      <c r="C15" s="475" t="str">
        <f>'Notes-SK Cover sheet'!C15</f>
        <v>.</v>
      </c>
      <c r="D15" s="402" t="str">
        <f>'Notes-SK Cover sheet'!D15</f>
        <v>1</v>
      </c>
      <c r="E15" s="402" t="str">
        <f>'Notes-SK Cover sheet'!E15</f>
        <v>1</v>
      </c>
      <c r="F15" s="426" t="str">
        <f>'Notes-SK Cover sheet'!F15</f>
        <v>.</v>
      </c>
      <c r="G15" s="402" t="str">
        <f>'Notes-SK Cover sheet'!G15</f>
        <v>0</v>
      </c>
      <c r="H15" s="402"/>
      <c r="I15" s="402"/>
      <c r="J15" s="401"/>
      <c r="K15" s="402"/>
      <c r="L15" s="402" t="str">
        <f>IF('Notes-SK Cover sheet'!L15="","",'Notes-SK Cover sheet'!L15)</f>
        <v/>
      </c>
      <c r="M15" s="474" t="s">
        <v>2406</v>
      </c>
      <c r="N15" s="402"/>
      <c r="O15" s="402"/>
      <c r="P15" s="402"/>
      <c r="Q15" s="402"/>
      <c r="R15" s="925" t="s">
        <v>2407</v>
      </c>
      <c r="S15" s="402"/>
      <c r="T15" s="475"/>
      <c r="U15" s="475"/>
      <c r="V15" s="476"/>
      <c r="W15" s="474" t="s">
        <v>679</v>
      </c>
      <c r="X15" s="475"/>
      <c r="Y15" s="403"/>
      <c r="Z15" s="402"/>
      <c r="AA15" s="402"/>
      <c r="AB15" s="474" t="s">
        <v>1462</v>
      </c>
      <c r="AC15" s="402"/>
      <c r="AD15" s="447" t="str">
        <f>'Notes-SK Cover sheet'!AD15</f>
        <v>1</v>
      </c>
      <c r="AE15" s="447" t="str">
        <f>'Notes-SK Cover sheet'!AE15</f>
        <v>2</v>
      </c>
      <c r="AF15" s="447"/>
      <c r="AG15" s="447" t="str">
        <f>'Notes-SK Cover sheet'!AG15</f>
        <v>2</v>
      </c>
      <c r="AH15" s="447" t="str">
        <f>'Notes-SK Cover sheet'!AH15</f>
        <v>0</v>
      </c>
      <c r="AI15" s="447" t="str">
        <f>'Notes-SK Cover sheet'!AI15</f>
        <v>1</v>
      </c>
      <c r="AJ15" s="447" t="str">
        <f>'Notes-SK Cover sheet'!AJ15</f>
        <v>3</v>
      </c>
      <c r="AK15" s="401"/>
    </row>
    <row r="16" spans="1:37" s="470" customFormat="1" ht="4.5" customHeight="1" x14ac:dyDescent="0.25">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3" customHeight="1" thickBot="1" x14ac:dyDescent="0.3">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7" s="470" customFormat="1" ht="16.5" x14ac:dyDescent="0.25">
      <c r="A18" s="472" t="s">
        <v>1467</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9.5" customHeight="1" x14ac:dyDescent="0.25">
      <c r="A19" s="457" t="str">
        <f>'Notes-SK Cover sheet'!A19</f>
        <v>M</v>
      </c>
      <c r="B19" s="449" t="str">
        <f>'Notes-SK Cover sheet'!B19</f>
        <v>o</v>
      </c>
      <c r="C19" s="449" t="str">
        <f>'Notes-SK Cover sheet'!C19</f>
        <v>t</v>
      </c>
      <c r="D19" s="449" t="str">
        <f>'Notes-SK Cover sheet'!D19</f>
        <v>o</v>
      </c>
      <c r="E19" s="449" t="str">
        <f>'Notes-SK Cover sheet'!E19</f>
        <v>r</v>
      </c>
      <c r="F19" s="449" t="str">
        <f>'Notes-SK Cover sheet'!F19</f>
        <v xml:space="preserve"> </v>
      </c>
      <c r="G19" s="449" t="str">
        <f>'Notes-SK Cover sheet'!G19</f>
        <v>-</v>
      </c>
      <c r="H19" s="449" t="str">
        <f>'Notes-SK Cover sheet'!H19</f>
        <v xml:space="preserve"> </v>
      </c>
      <c r="I19" s="449" t="str">
        <f>'Notes-SK Cover sheet'!I19</f>
        <v>C</v>
      </c>
      <c r="J19" s="449" t="str">
        <f>'Notes-SK Cover sheet'!J19</f>
        <v>a</v>
      </c>
      <c r="K19" s="449" t="str">
        <f>'Notes-SK Cover sheet'!K19</f>
        <v>r</v>
      </c>
      <c r="L19" s="449" t="str">
        <f>'Notes-SK Cover sheet'!L19</f>
        <v xml:space="preserve"> </v>
      </c>
      <c r="M19" s="449" t="str">
        <f>'Notes-SK Cover sheet'!M19</f>
        <v>H</v>
      </c>
      <c r="N19" s="449" t="str">
        <f>'Notes-SK Cover sheet'!N19</f>
        <v>u</v>
      </c>
      <c r="O19" s="449" t="str">
        <f>'Notes-SK Cover sheet'!O19</f>
        <v>m</v>
      </c>
      <c r="P19" s="449" t="str">
        <f>'Notes-SK Cover sheet'!P19</f>
        <v>e</v>
      </c>
      <c r="Q19" s="449" t="str">
        <f>'Notes-SK Cover sheet'!Q19</f>
        <v>n</v>
      </c>
      <c r="R19" s="449" t="str">
        <f>'Notes-SK Cover sheet'!R19</f>
        <v>n</v>
      </c>
      <c r="S19" s="449" t="str">
        <f>'Notes-SK Cover sheet'!S19</f>
        <v>é</v>
      </c>
      <c r="T19" s="449" t="str">
        <f>'Notes-SK Cover sheet'!T19</f>
        <v>,</v>
      </c>
      <c r="U19" s="449" t="str">
        <f>'Notes-SK Cover sheet'!U19</f>
        <v xml:space="preserve"> </v>
      </c>
      <c r="V19" s="449" t="str">
        <f>'Notes-SK Cover sheet'!V19</f>
        <v>s</v>
      </c>
      <c r="W19" s="449" t="str">
        <f>'Notes-SK Cover sheet'!W19</f>
        <v>p</v>
      </c>
      <c r="X19" s="449" t="str">
        <f>'Notes-SK Cover sheet'!X19</f>
        <v>o</v>
      </c>
      <c r="Y19" s="449" t="str">
        <f>'Notes-SK Cover sheet'!Y19</f>
        <v>l</v>
      </c>
      <c r="Z19" s="449" t="str">
        <f>'Notes-SK Cover sheet'!Z19</f>
        <v>.</v>
      </c>
      <c r="AA19" s="449" t="str">
        <f>'Notes-SK Cover sheet'!AA19</f>
        <v xml:space="preserve"> </v>
      </c>
      <c r="AB19" s="449" t="str">
        <f>'Notes-SK Cover sheet'!AB19</f>
        <v>s</v>
      </c>
      <c r="AC19" s="449" t="str">
        <f>'Notes-SK Cover sheet'!AC19</f>
        <v xml:space="preserve"> </v>
      </c>
      <c r="AD19" s="449" t="str">
        <f>'Notes-SK Cover sheet'!AD19</f>
        <v>r</v>
      </c>
      <c r="AE19" s="449" t="str">
        <f>'Notes-SK Cover sheet'!AE19</f>
        <v>.</v>
      </c>
      <c r="AF19" s="449" t="str">
        <f>'Notes-SK Cover sheet'!AF19</f>
        <v>o</v>
      </c>
      <c r="AG19" s="449" t="str">
        <f>'Notes-SK Cover sheet'!AG19</f>
        <v>.</v>
      </c>
      <c r="AH19" s="449" t="str">
        <f>'Notes-SK Cover sheet'!AH19</f>
        <v/>
      </c>
      <c r="AI19" s="449" t="str">
        <f>'Notes-SK Cover sheet'!AI19</f>
        <v/>
      </c>
      <c r="AJ19" s="449" t="str">
        <f>'Notes-SK Cover sheet'!AJ19</f>
        <v/>
      </c>
      <c r="AK19" s="456" t="str">
        <f>'Notes-SK Cover sheet'!AK19</f>
        <v/>
      </c>
    </row>
    <row r="20" spans="1:37" ht="19.5" customHeight="1" x14ac:dyDescent="0.25">
      <c r="A20" s="457" t="str">
        <f>'Notes-SK Cover sheet'!A20</f>
        <v/>
      </c>
      <c r="B20" s="449" t="str">
        <f>'Notes-SK Cover sheet'!B20</f>
        <v/>
      </c>
      <c r="C20" s="449" t="str">
        <f>'Notes-SK Cover sheet'!C20</f>
        <v/>
      </c>
      <c r="D20" s="449" t="str">
        <f>'Notes-SK Cover sheet'!D20</f>
        <v/>
      </c>
      <c r="E20" s="449" t="str">
        <f>'Notes-SK Cover sheet'!E20</f>
        <v/>
      </c>
      <c r="F20" s="449" t="str">
        <f>'Notes-SK Cover sheet'!F20</f>
        <v/>
      </c>
      <c r="G20" s="449" t="str">
        <f>'Notes-SK Cover sheet'!G20</f>
        <v/>
      </c>
      <c r="H20" s="449" t="str">
        <f>'Notes-SK Cover sheet'!H20</f>
        <v/>
      </c>
      <c r="I20" s="449" t="str">
        <f>'Notes-SK Cover sheet'!I20</f>
        <v/>
      </c>
      <c r="J20" s="449" t="str">
        <f>'Notes-SK Cover sheet'!J20</f>
        <v/>
      </c>
      <c r="K20" s="449" t="str">
        <f>'Notes-SK Cover sheet'!K20</f>
        <v/>
      </c>
      <c r="L20" s="449" t="str">
        <f>'Notes-SK Cover sheet'!L20</f>
        <v/>
      </c>
      <c r="M20" s="449" t="str">
        <f>'Notes-SK Cover sheet'!M20</f>
        <v/>
      </c>
      <c r="N20" s="449" t="str">
        <f>'Notes-SK Cover sheet'!N20</f>
        <v/>
      </c>
      <c r="O20" s="449" t="str">
        <f>'Notes-SK Cover sheet'!O20</f>
        <v/>
      </c>
      <c r="P20" s="449" t="str">
        <f>'Notes-SK Cover sheet'!P20</f>
        <v/>
      </c>
      <c r="Q20" s="449" t="str">
        <f>'Notes-SK Cover sheet'!Q20</f>
        <v/>
      </c>
      <c r="R20" s="449" t="str">
        <f>'Notes-SK Cover sheet'!R20</f>
        <v/>
      </c>
      <c r="S20" s="449" t="str">
        <f>'Notes-SK Cover sheet'!S20</f>
        <v/>
      </c>
      <c r="T20" s="449" t="str">
        <f>'Notes-SK Cover sheet'!T20</f>
        <v/>
      </c>
      <c r="U20" s="449" t="str">
        <f>'Notes-SK Cover sheet'!U20</f>
        <v/>
      </c>
      <c r="V20" s="449" t="str">
        <f>'Notes-SK Cover sheet'!V20</f>
        <v/>
      </c>
      <c r="W20" s="449" t="str">
        <f>'Notes-SK Cover sheet'!W20</f>
        <v/>
      </c>
      <c r="X20" s="449" t="str">
        <f>'Notes-SK Cover sheet'!X20</f>
        <v/>
      </c>
      <c r="Y20" s="449" t="str">
        <f>'Notes-SK Cover sheet'!Y20</f>
        <v/>
      </c>
      <c r="Z20" s="449" t="str">
        <f>'Notes-SK Cover sheet'!Z20</f>
        <v/>
      </c>
      <c r="AA20" s="449" t="str">
        <f>'Notes-SK Cover sheet'!AA20</f>
        <v/>
      </c>
      <c r="AB20" s="449" t="str">
        <f>'Notes-SK Cover sheet'!AB20</f>
        <v/>
      </c>
      <c r="AC20" s="449" t="str">
        <f>'Notes-SK Cover sheet'!AC20</f>
        <v/>
      </c>
      <c r="AD20" s="449" t="str">
        <f>'Notes-SK Cover sheet'!AD20</f>
        <v/>
      </c>
      <c r="AE20" s="449" t="str">
        <f>'Notes-SK Cover sheet'!AE20</f>
        <v/>
      </c>
      <c r="AF20" s="449" t="str">
        <f>'Notes-SK Cover sheet'!AF20</f>
        <v/>
      </c>
      <c r="AG20" s="449" t="str">
        <f>'Notes-SK Cover sheet'!AG20</f>
        <v/>
      </c>
      <c r="AH20" s="449" t="str">
        <f>'Notes-SK Cover sheet'!AH20</f>
        <v/>
      </c>
      <c r="AI20" s="449" t="str">
        <f>'Notes-SK Cover sheet'!AI20</f>
        <v/>
      </c>
      <c r="AJ20" s="449" t="str">
        <f>'Notes-SK Cover sheet'!AJ20</f>
        <v/>
      </c>
      <c r="AK20" s="456" t="str">
        <f>'Notes-SK Cover sheet'!AK20</f>
        <v/>
      </c>
    </row>
    <row r="21" spans="1:37" ht="14.25" customHeight="1" x14ac:dyDescent="0.25">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7" hidden="1" x14ac:dyDescent="0.25">
      <c r="A22" s="469"/>
      <c r="B22" s="468"/>
      <c r="C22" s="468"/>
      <c r="D22" s="468"/>
      <c r="E22" s="468"/>
      <c r="F22" s="468"/>
      <c r="G22" s="468"/>
      <c r="H22" s="468"/>
      <c r="I22" s="468"/>
      <c r="J22" s="468"/>
      <c r="K22" s="468"/>
      <c r="L22" s="468"/>
      <c r="M22" s="468"/>
      <c r="N22" s="468"/>
      <c r="O22" s="468"/>
      <c r="P22" s="468"/>
      <c r="Q22" s="468"/>
      <c r="R22" s="468"/>
      <c r="S22" s="468"/>
      <c r="T22" s="468"/>
      <c r="U22" s="468"/>
      <c r="V22" s="468"/>
      <c r="W22" s="467"/>
      <c r="X22" s="467"/>
      <c r="Y22" s="467"/>
      <c r="Z22" s="467"/>
      <c r="AA22" s="467"/>
      <c r="AB22" s="467"/>
      <c r="AC22" s="467"/>
      <c r="AD22" s="467"/>
      <c r="AE22" s="467"/>
      <c r="AF22" s="467"/>
      <c r="AG22" s="467"/>
      <c r="AH22" s="467"/>
      <c r="AI22" s="467"/>
      <c r="AJ22" s="467"/>
      <c r="AK22" s="466"/>
    </row>
    <row r="23" spans="1:37" s="458" customFormat="1" ht="12" customHeight="1" x14ac:dyDescent="0.25">
      <c r="A23" s="462" t="s">
        <v>1468</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7" ht="12.75" customHeight="1" x14ac:dyDescent="0.25">
      <c r="A24" s="454" t="s">
        <v>1469</v>
      </c>
      <c r="B24" s="954"/>
      <c r="C24" s="954"/>
      <c r="D24" s="954"/>
      <c r="E24" s="954"/>
      <c r="F24" s="954"/>
      <c r="G24" s="954"/>
      <c r="H24" s="954"/>
      <c r="I24" s="954"/>
      <c r="J24" s="954"/>
      <c r="K24" s="954"/>
      <c r="L24" s="954"/>
      <c r="M24" s="954"/>
      <c r="N24" s="954"/>
      <c r="O24" s="954"/>
      <c r="P24" s="954"/>
      <c r="Q24" s="954"/>
      <c r="R24" s="954"/>
      <c r="S24" s="954"/>
      <c r="T24" s="954"/>
      <c r="U24" s="954"/>
      <c r="V24" s="954"/>
      <c r="W24" s="407"/>
      <c r="X24" s="407"/>
      <c r="Y24" s="407"/>
      <c r="Z24" s="407"/>
      <c r="AA24" s="407"/>
      <c r="AB24" s="954"/>
      <c r="AC24" s="407"/>
      <c r="AD24" s="410" t="s">
        <v>1470</v>
      </c>
      <c r="AE24" s="407"/>
      <c r="AF24" s="407"/>
      <c r="AG24" s="407"/>
      <c r="AH24" s="407"/>
      <c r="AI24" s="407"/>
      <c r="AJ24" s="407"/>
      <c r="AK24" s="406"/>
    </row>
    <row r="25" spans="1:37" ht="19.5" customHeight="1" x14ac:dyDescent="0.25">
      <c r="A25" s="457" t="str">
        <f>'Notes-SK Cover sheet'!A25</f>
        <v>M</v>
      </c>
      <c r="B25" s="449" t="str">
        <f>'Notes-SK Cover sheet'!B25</f>
        <v>i</v>
      </c>
      <c r="C25" s="449" t="str">
        <f>'Notes-SK Cover sheet'!C25</f>
        <v>e</v>
      </c>
      <c r="D25" s="449" t="str">
        <f>'Notes-SK Cover sheet'!D25</f>
        <v>r</v>
      </c>
      <c r="E25" s="449" t="str">
        <f>'Notes-SK Cover sheet'!E25</f>
        <v>o</v>
      </c>
      <c r="F25" s="449" t="str">
        <f>'Notes-SK Cover sheet'!F25</f>
        <v>v</v>
      </c>
      <c r="G25" s="449" t="str">
        <f>'Notes-SK Cover sheet'!G25</f>
        <v>á</v>
      </c>
      <c r="H25" s="449" t="str">
        <f>'Notes-SK Cover sheet'!H25</f>
        <v/>
      </c>
      <c r="I25" s="449" t="str">
        <f>'Notes-SK Cover sheet'!I25</f>
        <v/>
      </c>
      <c r="J25" s="449" t="str">
        <f>'Notes-SK Cover sheet'!J25</f>
        <v/>
      </c>
      <c r="K25" s="449" t="str">
        <f>'Notes-SK Cover sheet'!K25</f>
        <v/>
      </c>
      <c r="L25" s="449" t="str">
        <f>'Notes-SK Cover sheet'!L25</f>
        <v/>
      </c>
      <c r="M25" s="449" t="str">
        <f>'Notes-SK Cover sheet'!M25</f>
        <v/>
      </c>
      <c r="N25" s="449" t="str">
        <f>'Notes-SK Cover sheet'!N25</f>
        <v/>
      </c>
      <c r="O25" s="449" t="str">
        <f>'Notes-SK Cover sheet'!O25</f>
        <v/>
      </c>
      <c r="P25" s="449" t="str">
        <f>'Notes-SK Cover sheet'!P25</f>
        <v/>
      </c>
      <c r="Q25" s="449" t="str">
        <f>'Notes-SK Cover sheet'!Q25</f>
        <v/>
      </c>
      <c r="R25" s="449" t="str">
        <f>'Notes-SK Cover sheet'!R25</f>
        <v/>
      </c>
      <c r="S25" s="449" t="str">
        <f>'Notes-SK Cover sheet'!S25</f>
        <v/>
      </c>
      <c r="T25" s="449" t="str">
        <f>'Notes-SK Cover sheet'!T25</f>
        <v/>
      </c>
      <c r="U25" s="449" t="str">
        <f>'Notes-SK Cover sheet'!U25</f>
        <v/>
      </c>
      <c r="V25" s="449" t="str">
        <f>'Notes-SK Cover sheet'!V25</f>
        <v/>
      </c>
      <c r="W25" s="449" t="str">
        <f>'Notes-SK Cover sheet'!W25</f>
        <v/>
      </c>
      <c r="X25" s="449" t="str">
        <f>'Notes-SK Cover sheet'!X25</f>
        <v/>
      </c>
      <c r="Y25" s="449" t="str">
        <f>'Notes-SK Cover sheet'!Y25</f>
        <v/>
      </c>
      <c r="Z25" s="449" t="str">
        <f>'Notes-SK Cover sheet'!Z25</f>
        <v/>
      </c>
      <c r="AA25" s="449" t="str">
        <f>'Notes-SK Cover sheet'!AA25</f>
        <v/>
      </c>
      <c r="AB25" s="449" t="str">
        <f>'Notes-SK Cover sheet'!AB25</f>
        <v/>
      </c>
      <c r="AC25" s="451"/>
      <c r="AD25" s="449" t="str">
        <f>'Notes-SK Cover sheet'!AD25</f>
        <v>6</v>
      </c>
      <c r="AE25" s="449" t="str">
        <f>'Notes-SK Cover sheet'!AE25</f>
        <v>1</v>
      </c>
      <c r="AF25" s="449" t="str">
        <f>'Notes-SK Cover sheet'!AF25</f>
        <v>6</v>
      </c>
      <c r="AG25" s="449" t="str">
        <f>'Notes-SK Cover sheet'!AG25</f>
        <v>4</v>
      </c>
      <c r="AH25" s="449" t="str">
        <f>'Notes-SK Cover sheet'!AH25</f>
        <v>/</v>
      </c>
      <c r="AI25" s="449" t="str">
        <f>'Notes-SK Cover sheet'!AI25</f>
        <v>1</v>
      </c>
      <c r="AJ25" s="449" t="str">
        <f>'Notes-SK Cover sheet'!AJ25</f>
        <v>0</v>
      </c>
      <c r="AK25" s="456" t="str">
        <f>'Notes-SK Cover sheet'!AK25</f>
        <v>2</v>
      </c>
    </row>
    <row r="26" spans="1:37" ht="12.75" customHeight="1" x14ac:dyDescent="0.25">
      <c r="A26" s="454" t="s">
        <v>2409</v>
      </c>
      <c r="B26" s="954"/>
      <c r="C26" s="954"/>
      <c r="D26" s="954"/>
      <c r="E26" s="954"/>
      <c r="F26" s="954"/>
      <c r="G26" s="453" t="s">
        <v>2401</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7" s="455" customFormat="1" ht="19.5" customHeight="1" x14ac:dyDescent="0.25">
      <c r="A27" s="457" t="str">
        <f>'Notes-SK Cover sheet'!A27</f>
        <v>0</v>
      </c>
      <c r="B27" s="449" t="str">
        <f>'Notes-SK Cover sheet'!B27</f>
        <v>6</v>
      </c>
      <c r="C27" s="449" t="str">
        <f>'Notes-SK Cover sheet'!C27</f>
        <v>6</v>
      </c>
      <c r="D27" s="449" t="str">
        <f>'Notes-SK Cover sheet'!D27</f>
        <v>0</v>
      </c>
      <c r="E27" s="449" t="str">
        <f>'Notes-SK Cover sheet'!E27</f>
        <v>1</v>
      </c>
      <c r="F27" s="449"/>
      <c r="G27" s="449" t="str">
        <f>'Notes-SK Cover sheet'!G27</f>
        <v>H</v>
      </c>
      <c r="H27" s="449" t="str">
        <f>'Notes-SK Cover sheet'!H27</f>
        <v>u</v>
      </c>
      <c r="I27" s="449" t="str">
        <f>'Notes-SK Cover sheet'!I27</f>
        <v>m</v>
      </c>
      <c r="J27" s="449" t="str">
        <f>'Notes-SK Cover sheet'!J27</f>
        <v>e</v>
      </c>
      <c r="K27" s="449" t="str">
        <f>'Notes-SK Cover sheet'!K27</f>
        <v>n</v>
      </c>
      <c r="L27" s="449" t="str">
        <f>'Notes-SK Cover sheet'!L27</f>
        <v>n</v>
      </c>
      <c r="M27" s="449" t="str">
        <f>'Notes-SK Cover sheet'!M27</f>
        <v>é</v>
      </c>
      <c r="N27" s="449" t="str">
        <f>'Notes-SK Cover sheet'!N27</f>
        <v/>
      </c>
      <c r="O27" s="449" t="str">
        <f>'Notes-SK Cover sheet'!O27</f>
        <v/>
      </c>
      <c r="P27" s="449" t="str">
        <f>'Notes-SK Cover sheet'!P27</f>
        <v/>
      </c>
      <c r="Q27" s="449" t="str">
        <f>'Notes-SK Cover sheet'!Q27</f>
        <v/>
      </c>
      <c r="R27" s="449" t="str">
        <f>'Notes-SK Cover sheet'!R27</f>
        <v/>
      </c>
      <c r="S27" s="449" t="str">
        <f>'Notes-SK Cover sheet'!S27</f>
        <v/>
      </c>
      <c r="T27" s="449" t="str">
        <f>'Notes-SK Cover sheet'!T27</f>
        <v/>
      </c>
      <c r="U27" s="449" t="str">
        <f>'Notes-SK Cover sheet'!U27</f>
        <v/>
      </c>
      <c r="V27" s="449" t="str">
        <f>'Notes-SK Cover sheet'!V27</f>
        <v/>
      </c>
      <c r="W27" s="449" t="str">
        <f>'Notes-SK Cover sheet'!W27</f>
        <v/>
      </c>
      <c r="X27" s="449" t="str">
        <f>'Notes-SK Cover sheet'!X27</f>
        <v/>
      </c>
      <c r="Y27" s="449" t="str">
        <f>'Notes-SK Cover sheet'!Y27</f>
        <v/>
      </c>
      <c r="Z27" s="449" t="str">
        <f>'Notes-SK Cover sheet'!Z27</f>
        <v/>
      </c>
      <c r="AA27" s="449" t="str">
        <f>'Notes-SK Cover sheet'!AA27</f>
        <v/>
      </c>
      <c r="AB27" s="449" t="str">
        <f>'Notes-SK Cover sheet'!AB27</f>
        <v/>
      </c>
      <c r="AC27" s="449" t="str">
        <f>'Notes-SK Cover sheet'!AC27</f>
        <v/>
      </c>
      <c r="AD27" s="449" t="str">
        <f>'Notes-SK Cover sheet'!AD27</f>
        <v/>
      </c>
      <c r="AE27" s="449" t="str">
        <f>'Notes-SK Cover sheet'!AE27</f>
        <v/>
      </c>
      <c r="AF27" s="449" t="str">
        <f>'Notes-SK Cover sheet'!AF27</f>
        <v/>
      </c>
      <c r="AG27" s="449" t="str">
        <f>'Notes-SK Cover sheet'!AG27</f>
        <v/>
      </c>
      <c r="AH27" s="449" t="str">
        <f>'Notes-SK Cover sheet'!AH27</f>
        <v/>
      </c>
      <c r="AI27" s="449" t="str">
        <f>'Notes-SK Cover sheet'!AI27</f>
        <v/>
      </c>
      <c r="AJ27" s="449" t="str">
        <f>'Notes-SK Cover sheet'!AJ27</f>
        <v/>
      </c>
      <c r="AK27" s="456" t="str">
        <f>'Notes-SK Cover sheet'!AK27</f>
        <v/>
      </c>
    </row>
    <row r="28" spans="1:37" ht="12.75" customHeight="1" x14ac:dyDescent="0.25">
      <c r="A28" s="454" t="s">
        <v>1473</v>
      </c>
      <c r="B28" s="954"/>
      <c r="C28" s="954"/>
      <c r="D28" s="954"/>
      <c r="E28" s="954"/>
      <c r="F28" s="954"/>
      <c r="G28" s="453"/>
      <c r="H28" s="453"/>
      <c r="I28" s="453"/>
      <c r="J28" s="453"/>
      <c r="K28" s="453"/>
      <c r="L28" s="453"/>
      <c r="M28" s="453"/>
      <c r="N28" s="954"/>
      <c r="O28" s="453" t="s">
        <v>1474</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7" ht="19.5" customHeight="1" x14ac:dyDescent="0.25">
      <c r="A29" s="452">
        <f>'Notes-SK Cover sheet'!A29</f>
        <v>0</v>
      </c>
      <c r="B29" s="449" t="str">
        <f>'Notes-SK Cover sheet'!B29</f>
        <v>9</v>
      </c>
      <c r="C29" s="449" t="str">
        <f>'Notes-SK Cover sheet'!C29</f>
        <v>1</v>
      </c>
      <c r="D29" s="449" t="str">
        <f>'Notes-SK Cover sheet'!D29</f>
        <v>8</v>
      </c>
      <c r="E29" s="449" t="str">
        <f>'Notes-SK Cover sheet'!E29</f>
        <v>/</v>
      </c>
      <c r="F29" s="449" t="str">
        <f>'Notes-SK Cover sheet'!F29</f>
        <v>4</v>
      </c>
      <c r="G29" s="449" t="str">
        <f>'Notes-SK Cover sheet'!G29</f>
        <v>2</v>
      </c>
      <c r="H29" s="449" t="str">
        <f>'Notes-SK Cover sheet'!H29</f>
        <v>4</v>
      </c>
      <c r="I29" s="449" t="str">
        <f>'Notes-SK Cover sheet'!I29</f>
        <v>3</v>
      </c>
      <c r="J29" s="449" t="str">
        <f>'Notes-SK Cover sheet'!J29</f>
        <v>1</v>
      </c>
      <c r="K29" s="449" t="str">
        <f>'Notes-SK Cover sheet'!K29</f>
        <v>8</v>
      </c>
      <c r="L29" s="449" t="str">
        <f>'Notes-SK Cover sheet'!L29</f>
        <v/>
      </c>
      <c r="M29" s="449" t="str">
        <f>'Notes-SK Cover sheet'!M29</f>
        <v/>
      </c>
      <c r="N29" s="451"/>
      <c r="O29" s="450">
        <f>'Notes-SK Cover sheet'!O29</f>
        <v>0</v>
      </c>
      <c r="P29" s="449" t="str">
        <f>'Notes-SK Cover sheet'!P29</f>
        <v>9</v>
      </c>
      <c r="Q29" s="449" t="str">
        <f>'Notes-SK Cover sheet'!Q29</f>
        <v>1</v>
      </c>
      <c r="R29" s="449" t="str">
        <f>'Notes-SK Cover sheet'!R29</f>
        <v>8</v>
      </c>
      <c r="S29" s="449" t="str">
        <f>'Notes-SK Cover sheet'!S29</f>
        <v>/</v>
      </c>
      <c r="T29" s="449" t="str">
        <f>'Notes-SK Cover sheet'!T29</f>
        <v/>
      </c>
      <c r="U29" s="449" t="str">
        <f>'Notes-SK Cover sheet'!U29</f>
        <v/>
      </c>
      <c r="V29" s="449" t="str">
        <f>'Notes-SK Cover sheet'!V29</f>
        <v/>
      </c>
      <c r="W29" s="449" t="str">
        <f>'Notes-SK Cover sheet'!W29</f>
        <v/>
      </c>
      <c r="X29" s="449" t="str">
        <f>'Notes-SK Cover sheet'!X29</f>
        <v/>
      </c>
      <c r="Y29" s="449" t="str">
        <f>'Notes-SK Cover sheet'!Y29</f>
        <v/>
      </c>
      <c r="Z29" s="449" t="str">
        <f>IF('Notes-SK Cover sheet'!Z29="","",'Notes-SK Cover sheet'!Z29)</f>
        <v/>
      </c>
      <c r="AA29" s="449" t="str">
        <f>IF('Notes-SK Cover sheet'!AA29="","",'Notes-SK Cover sheet'!AA29)</f>
        <v/>
      </c>
      <c r="AB29" s="449" t="str">
        <f>IF('Notes-SK Cover sheet'!AB29="","",'Notes-SK Cover sheet'!AB29)</f>
        <v/>
      </c>
      <c r="AC29" s="449" t="str">
        <f>IF('Notes-SK Cover sheet'!AC29="","",'Notes-SK Cover sheet'!AC29)</f>
        <v/>
      </c>
      <c r="AD29" s="449" t="str">
        <f>IF('Notes-SK Cover sheet'!AD29="","",'Notes-SK Cover sheet'!AD29)</f>
        <v/>
      </c>
      <c r="AE29" s="407" t="str">
        <f>IF('Notes-SK Cover sheet'!AE29="","",'Notes-SK Cover sheet'!AE29)</f>
        <v/>
      </c>
      <c r="AF29" s="407" t="str">
        <f>IF('Notes-SK Cover sheet'!AF29="","",'Notes-SK Cover sheet'!AF29)</f>
        <v/>
      </c>
      <c r="AG29" s="407" t="str">
        <f>IF('Notes-SK Cover sheet'!AG29="","",'Notes-SK Cover sheet'!AG29)</f>
        <v xml:space="preserve"> </v>
      </c>
      <c r="AH29" s="407" t="str">
        <f>IF('Notes-SK Cover sheet'!AH29="","",'Notes-SK Cover sheet'!AH29)</f>
        <v/>
      </c>
      <c r="AI29" s="407" t="str">
        <f>IF('Notes-SK Cover sheet'!AI29="","",'Notes-SK Cover sheet'!AI29)</f>
        <v/>
      </c>
      <c r="AJ29" s="407" t="str">
        <f>IF('Notes-SK Cover sheet'!AJ29="","",'Notes-SK Cover sheet'!AJ29)</f>
        <v/>
      </c>
      <c r="AK29" s="406" t="str">
        <f>IF('Notes-SK Cover sheet'!AK29="","",'Notes-SK Cover sheet'!AK29)</f>
        <v/>
      </c>
    </row>
    <row r="30" spans="1:37" s="399" customFormat="1" ht="12.75" customHeight="1" x14ac:dyDescent="0.25">
      <c r="A30" s="411" t="s">
        <v>1475</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7" ht="19.5" customHeight="1" thickBot="1" x14ac:dyDescent="0.3">
      <c r="A31" s="448" t="str">
        <f>'Notes-SK Cover sheet'!A31</f>
        <v>i</v>
      </c>
      <c r="B31" s="447" t="str">
        <f>'Notes-SK Cover sheet'!B31</f>
        <v>.</v>
      </c>
      <c r="C31" s="447" t="str">
        <f>'Notes-SK Cover sheet'!C31</f>
        <v>t</v>
      </c>
      <c r="D31" s="447" t="str">
        <f>'Notes-SK Cover sheet'!D31</f>
        <v>r</v>
      </c>
      <c r="E31" s="447" t="str">
        <f>'Notes-SK Cover sheet'!E31</f>
        <v>e</v>
      </c>
      <c r="F31" s="447" t="str">
        <f>'Notes-SK Cover sheet'!F31</f>
        <v>b</v>
      </c>
      <c r="G31" s="447" t="str">
        <f>'Notes-SK Cover sheet'!G31</f>
        <v>i</v>
      </c>
      <c r="H31" s="447" t="str">
        <f>'Notes-SK Cover sheet'!H31</f>
        <v>s</v>
      </c>
      <c r="I31" s="447" t="str">
        <f>'Notes-SK Cover sheet'!I31</f>
        <v>o</v>
      </c>
      <c r="J31" s="447" t="str">
        <f>'Notes-SK Cover sheet'!J31</f>
        <v>v</v>
      </c>
      <c r="K31" s="447" t="str">
        <f>'Notes-SK Cover sheet'!K31</f>
        <v>s</v>
      </c>
      <c r="L31" s="447" t="str">
        <f>'Notes-SK Cover sheet'!L31</f>
        <v>k</v>
      </c>
      <c r="M31" s="447" t="str">
        <f>'Notes-SK Cover sheet'!M31</f>
        <v>y</v>
      </c>
      <c r="N31" s="447" t="str">
        <f>'Notes-SK Cover sheet'!N31</f>
        <v>@</v>
      </c>
      <c r="O31" s="447" t="str">
        <f>'Notes-SK Cover sheet'!O31</f>
        <v>m</v>
      </c>
      <c r="P31" s="447" t="str">
        <f>'Notes-SK Cover sheet'!P31</f>
        <v>o</v>
      </c>
      <c r="Q31" s="447" t="str">
        <f>'Notes-SK Cover sheet'!Q31</f>
        <v>t</v>
      </c>
      <c r="R31" s="447" t="str">
        <f>'Notes-SK Cover sheet'!R31</f>
        <v>o</v>
      </c>
      <c r="S31" s="447" t="str">
        <f>'Notes-SK Cover sheet'!S31</f>
        <v>r</v>
      </c>
      <c r="T31" s="447" t="str">
        <f>'Notes-SK Cover sheet'!T31</f>
        <v>-</v>
      </c>
      <c r="U31" s="447" t="str">
        <f>'Notes-SK Cover sheet'!U31</f>
        <v>c</v>
      </c>
      <c r="V31" s="447" t="str">
        <f>'Notes-SK Cover sheet'!V31</f>
        <v>a</v>
      </c>
      <c r="W31" s="447" t="str">
        <f>'Notes-SK Cover sheet'!W31</f>
        <v>r</v>
      </c>
      <c r="X31" s="447" t="str">
        <f>'Notes-SK Cover sheet'!X31</f>
        <v>.</v>
      </c>
      <c r="Y31" s="447" t="str">
        <f>'Notes-SK Cover sheet'!Y31</f>
        <v>s</v>
      </c>
      <c r="Z31" s="447" t="str">
        <f>'Notes-SK Cover sheet'!Z31</f>
        <v>k</v>
      </c>
      <c r="AA31" s="447" t="str">
        <f>'Notes-SK Cover sheet'!AA31</f>
        <v/>
      </c>
      <c r="AB31" s="447" t="str">
        <f>'Notes-SK Cover sheet'!AB31</f>
        <v/>
      </c>
      <c r="AC31" s="447" t="str">
        <f>'Notes-SK Cover sheet'!AC31</f>
        <v/>
      </c>
      <c r="AD31" s="447" t="str">
        <f>'Notes-SK Cover sheet'!AD31</f>
        <v/>
      </c>
      <c r="AE31" s="447" t="str">
        <f>'Notes-SK Cover sheet'!AE31</f>
        <v/>
      </c>
      <c r="AF31" s="447" t="str">
        <f>'Notes-SK Cover sheet'!AF31</f>
        <v/>
      </c>
      <c r="AG31" s="447" t="str">
        <f>'Notes-SK Cover sheet'!AG31</f>
        <v/>
      </c>
      <c r="AH31" s="447" t="str">
        <f>'Notes-SK Cover sheet'!AH31</f>
        <v/>
      </c>
      <c r="AI31" s="447" t="str">
        <f>'Notes-SK Cover sheet'!AI31</f>
        <v/>
      </c>
      <c r="AJ31" s="447" t="str">
        <f>'Notes-SK Cover sheet'!AJ31</f>
        <v/>
      </c>
      <c r="AK31" s="446" t="str">
        <f>'Notes-SK Cover sheet'!AK31</f>
        <v/>
      </c>
    </row>
    <row r="32" spans="1:37" s="399" customFormat="1" ht="4.5" customHeight="1" thickBot="1" x14ac:dyDescent="0.3">
      <c r="W32" s="400"/>
      <c r="X32" s="400"/>
      <c r="Y32" s="400"/>
      <c r="Z32" s="400"/>
      <c r="AA32" s="400"/>
      <c r="AB32" s="400"/>
      <c r="AC32" s="400"/>
      <c r="AD32" s="400"/>
      <c r="AE32" s="400"/>
      <c r="AF32" s="400"/>
      <c r="AG32" s="400"/>
      <c r="AH32" s="400"/>
      <c r="AI32" s="400"/>
      <c r="AJ32" s="400"/>
      <c r="AK32" s="400"/>
    </row>
    <row r="33" spans="1:37" s="442" customFormat="1" ht="12.75" customHeight="1" x14ac:dyDescent="0.25">
      <c r="A33" s="445" t="s">
        <v>2402</v>
      </c>
      <c r="B33" s="444"/>
      <c r="C33" s="444"/>
      <c r="D33" s="444"/>
      <c r="E33" s="444"/>
      <c r="F33" s="444"/>
      <c r="G33" s="444"/>
      <c r="H33" s="444"/>
      <c r="I33" s="444"/>
      <c r="J33" s="444"/>
      <c r="K33" s="443"/>
      <c r="L33" s="2088" t="s">
        <v>1476</v>
      </c>
      <c r="M33" s="1552"/>
      <c r="N33" s="1552"/>
      <c r="O33" s="1552"/>
      <c r="P33" s="1552"/>
      <c r="Q33" s="1552"/>
      <c r="R33" s="1552"/>
      <c r="S33" s="1552"/>
      <c r="T33" s="2089"/>
      <c r="U33" s="2088" t="s">
        <v>1477</v>
      </c>
      <c r="V33" s="1552"/>
      <c r="W33" s="1552"/>
      <c r="X33" s="1552"/>
      <c r="Y33" s="1552"/>
      <c r="Z33" s="1552"/>
      <c r="AA33" s="1552"/>
      <c r="AB33" s="2089"/>
      <c r="AC33" s="2088" t="s">
        <v>1478</v>
      </c>
      <c r="AD33" s="1552"/>
      <c r="AE33" s="1552"/>
      <c r="AF33" s="1552"/>
      <c r="AG33" s="1552"/>
      <c r="AH33" s="1552"/>
      <c r="AI33" s="1552"/>
      <c r="AJ33" s="1552"/>
      <c r="AK33" s="1553"/>
    </row>
    <row r="34" spans="1:37" s="399" customFormat="1" ht="19.5" customHeight="1" x14ac:dyDescent="0.25">
      <c r="A34" s="428" t="str">
        <f>IF('Notes-SK Cover sheet'!A34="","",'Notes-SK Cover sheet'!A34)</f>
        <v>3</v>
      </c>
      <c r="B34" s="427" t="str">
        <f>IF('Notes-SK Cover sheet'!B34="","",'Notes-SK Cover sheet'!B34)</f>
        <v>0</v>
      </c>
      <c r="C34" s="426" t="str">
        <f>IF('Notes-SK Cover sheet'!C34="","",'Notes-SK Cover sheet'!C34)</f>
        <v>.</v>
      </c>
      <c r="D34" s="427" t="str">
        <f>IF('Notes-SK Cover sheet'!D34="","",'Notes-SK Cover sheet'!D34)</f>
        <v>0</v>
      </c>
      <c r="E34" s="427" t="str">
        <f>IF('Notes-SK Cover sheet'!E34="","",'Notes-SK Cover sheet'!E34)</f>
        <v>1</v>
      </c>
      <c r="F34" s="426" t="str">
        <f>IF('Notes-SK Cover sheet'!F34="","",'Notes-SK Cover sheet'!F34)</f>
        <v>.</v>
      </c>
      <c r="G34" s="425" t="str">
        <f>IF('Notes-SK Cover sheet'!G34="","",'Notes-SK Cover sheet'!G34)</f>
        <v>2</v>
      </c>
      <c r="H34" s="425" t="str">
        <f>IF('Notes-SK Cover sheet'!H34="","",'Notes-SK Cover sheet'!H34)</f>
        <v>0</v>
      </c>
      <c r="I34" s="425" t="str">
        <f>IF('Notes-SK Cover sheet'!I34="","",'Notes-SK Cover sheet'!I34)</f>
        <v>1</v>
      </c>
      <c r="J34" s="425" t="str">
        <f>IF('Notes-SK Cover sheet'!J34="","",'Notes-SK Cover sheet'!J34)</f>
        <v>5</v>
      </c>
      <c r="K34" s="441"/>
      <c r="L34" s="2090"/>
      <c r="M34" s="1554"/>
      <c r="N34" s="1554"/>
      <c r="O34" s="1554"/>
      <c r="P34" s="1554"/>
      <c r="Q34" s="1554"/>
      <c r="R34" s="1554"/>
      <c r="S34" s="1554"/>
      <c r="T34" s="2091"/>
      <c r="U34" s="2090"/>
      <c r="V34" s="1554"/>
      <c r="W34" s="1554"/>
      <c r="X34" s="1554"/>
      <c r="Y34" s="1554"/>
      <c r="Z34" s="1554"/>
      <c r="AA34" s="1554"/>
      <c r="AB34" s="2091"/>
      <c r="AC34" s="2090"/>
      <c r="AD34" s="1554"/>
      <c r="AE34" s="1554"/>
      <c r="AF34" s="1554"/>
      <c r="AG34" s="1554"/>
      <c r="AH34" s="1554"/>
      <c r="AI34" s="1554"/>
      <c r="AJ34" s="1554"/>
      <c r="AK34" s="1555"/>
    </row>
    <row r="35" spans="1:37" s="399" customFormat="1" ht="12.75" customHeight="1" x14ac:dyDescent="0.25">
      <c r="A35" s="440"/>
      <c r="B35" s="439"/>
      <c r="C35" s="439"/>
      <c r="D35" s="439"/>
      <c r="E35" s="439"/>
      <c r="F35" s="439"/>
      <c r="G35" s="438"/>
      <c r="H35" s="438"/>
      <c r="I35" s="438"/>
      <c r="J35" s="438"/>
      <c r="K35" s="437"/>
      <c r="L35" s="2090"/>
      <c r="M35" s="1554"/>
      <c r="N35" s="1554"/>
      <c r="O35" s="1554"/>
      <c r="P35" s="1554"/>
      <c r="Q35" s="1554"/>
      <c r="R35" s="1554"/>
      <c r="S35" s="1554"/>
      <c r="T35" s="2091"/>
      <c r="U35" s="2090"/>
      <c r="V35" s="1554"/>
      <c r="W35" s="1554"/>
      <c r="X35" s="1554"/>
      <c r="Y35" s="1554"/>
      <c r="Z35" s="1554"/>
      <c r="AA35" s="1554"/>
      <c r="AB35" s="2091"/>
      <c r="AC35" s="2090"/>
      <c r="AD35" s="1554"/>
      <c r="AE35" s="1554"/>
      <c r="AF35" s="1554"/>
      <c r="AG35" s="1554"/>
      <c r="AH35" s="1554"/>
      <c r="AI35" s="1554"/>
      <c r="AJ35" s="1554"/>
      <c r="AK35" s="1555"/>
    </row>
    <row r="36" spans="1:37" s="399" customFormat="1" ht="12.75" customHeight="1" x14ac:dyDescent="0.25">
      <c r="A36" s="411" t="s">
        <v>2403</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3"/>
      <c r="AE36" s="433"/>
      <c r="AF36" s="433"/>
      <c r="AG36" s="433"/>
      <c r="AH36" s="433"/>
      <c r="AI36" s="433"/>
      <c r="AJ36" s="433"/>
      <c r="AK36" s="957"/>
    </row>
    <row r="37" spans="1:37" s="399" customFormat="1" ht="19.5" customHeight="1" x14ac:dyDescent="0.25">
      <c r="A37" s="428" t="str">
        <f>IF('Notes-SK Cover sheet'!A37="","",'Notes-SK Cover sheet'!A37)</f>
        <v/>
      </c>
      <c r="B37" s="427" t="str">
        <f>IF('Notes-SK Cover sheet'!B37="","",'Notes-SK Cover sheet'!B37)</f>
        <v/>
      </c>
      <c r="C37" s="426" t="str">
        <f>IF('Notes-SK Cover sheet'!C37="","",'Notes-SK Cover sheet'!C37)</f>
        <v>.</v>
      </c>
      <c r="D37" s="427" t="str">
        <f>IF('Notes-SK Cover sheet'!D37="","",'Notes-SK Cover sheet'!D37)</f>
        <v/>
      </c>
      <c r="E37" s="427" t="str">
        <f>IF('Notes-SK Cover sheet'!E37="","",'Notes-SK Cover sheet'!E37)</f>
        <v/>
      </c>
      <c r="F37" s="426" t="str">
        <f>IF('Notes-SK Cover sheet'!F37="","",'Notes-SK Cover sheet'!F37)</f>
        <v>.</v>
      </c>
      <c r="G37" s="425" t="str">
        <f>IF('Notes-SK Cover sheet'!G37="","",'Notes-SK Cover sheet'!G37)</f>
        <v/>
      </c>
      <c r="H37" s="425" t="str">
        <f>IF('Notes-SK Cover sheet'!H37="","",'Notes-SK Cover sheet'!H37)</f>
        <v/>
      </c>
      <c r="I37" s="425" t="str">
        <f>IF('Notes-SK Cover sheet'!I37="","",'Notes-SK Cover sheet'!I37)</f>
        <v/>
      </c>
      <c r="J37" s="425" t="str">
        <f>IF('Notes-SK Cover sheet'!J37="","",'Notes-SK Cover sheet'!J37)</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ht="12.75" customHeight="1" thickBot="1" x14ac:dyDescent="0.3">
      <c r="A38" s="420"/>
      <c r="B38" s="419"/>
      <c r="C38" s="419"/>
      <c r="D38" s="419"/>
      <c r="E38" s="419"/>
      <c r="F38" s="419"/>
      <c r="G38" s="419"/>
      <c r="H38" s="419"/>
      <c r="I38" s="419"/>
      <c r="J38" s="419"/>
      <c r="K38" s="418"/>
      <c r="L38" s="2092" t="str">
        <f>IF('Notes-SK Cover sheet'!L38="","",'Notes-SK Cover sheet'!L38)</f>
        <v>Mária Šimaľová</v>
      </c>
      <c r="M38" s="2093" t="str">
        <f>IF('Notes-SK Cover sheet'!M38="","",'Notes-SK Cover sheet'!M38)</f>
        <v/>
      </c>
      <c r="N38" s="2093" t="str">
        <f>IF('Notes-SK Cover sheet'!N38="","",'Notes-SK Cover sheet'!N38)</f>
        <v/>
      </c>
      <c r="O38" s="2093" t="str">
        <f>IF('Notes-SK Cover sheet'!O38="","",'Notes-SK Cover sheet'!O38)</f>
        <v/>
      </c>
      <c r="P38" s="2093" t="str">
        <f>IF('Notes-SK Cover sheet'!P38="","",'Notes-SK Cover sheet'!P38)</f>
        <v/>
      </c>
      <c r="Q38" s="2093" t="str">
        <f>IF('Notes-SK Cover sheet'!Q38="","",'Notes-SK Cover sheet'!Q38)</f>
        <v/>
      </c>
      <c r="R38" s="2093" t="str">
        <f>IF('Notes-SK Cover sheet'!R38="","",'Notes-SK Cover sheet'!R38)</f>
        <v/>
      </c>
      <c r="S38" s="2093" t="str">
        <f>IF('Notes-SK Cover sheet'!S38="","",'Notes-SK Cover sheet'!S38)</f>
        <v/>
      </c>
      <c r="T38" s="2094" t="str">
        <f>IF('Notes-SK Cover sheet'!T38="","",'Notes-SK Cover sheet'!T38)</f>
        <v/>
      </c>
      <c r="U38" s="2092" t="e">
        <f>IF('Notes-SK Cover sheet'!U38="","",'Notes-SK Cover sheet'!U38)</f>
        <v>#REF!</v>
      </c>
      <c r="V38" s="2093" t="str">
        <f>IF('Notes-SK Cover sheet'!V38="","",'Notes-SK Cover sheet'!V38)</f>
        <v/>
      </c>
      <c r="W38" s="2093" t="str">
        <f>IF('Notes-SK Cover sheet'!W38="","",'Notes-SK Cover sheet'!W38)</f>
        <v/>
      </c>
      <c r="X38" s="2093" t="str">
        <f>IF('Notes-SK Cover sheet'!X38="","",'Notes-SK Cover sheet'!X38)</f>
        <v/>
      </c>
      <c r="Y38" s="2093" t="str">
        <f>IF('Notes-SK Cover sheet'!Y38="","",'Notes-SK Cover sheet'!Y38)</f>
        <v/>
      </c>
      <c r="Z38" s="2093" t="str">
        <f>IF('Notes-SK Cover sheet'!Z38="","",'Notes-SK Cover sheet'!Z38)</f>
        <v/>
      </c>
      <c r="AA38" s="2093" t="str">
        <f>IF('Notes-SK Cover sheet'!AA38="","",'Notes-SK Cover sheet'!AA38)</f>
        <v/>
      </c>
      <c r="AB38" s="2094" t="str">
        <f>IF('Notes-SK Cover sheet'!AB38="","",'Notes-SK Cover sheet'!AB38)</f>
        <v/>
      </c>
      <c r="AC38" s="2095" t="e">
        <f>IF('Notes-SK Cover sheet'!AC38="","",'Notes-SK Cover sheet'!AC38)</f>
        <v>#REF!</v>
      </c>
      <c r="AD38" s="2093" t="str">
        <f>IF('Notes-SK Cover sheet'!AD38="","",'Notes-SK Cover sheet'!AD38)</f>
        <v/>
      </c>
      <c r="AE38" s="2093" t="str">
        <f>IF('Notes-SK Cover sheet'!AE38="","",'Notes-SK Cover sheet'!AE38)</f>
        <v/>
      </c>
      <c r="AF38" s="2093" t="str">
        <f>IF('Notes-SK Cover sheet'!AF38="","",'Notes-SK Cover sheet'!AF38)</f>
        <v/>
      </c>
      <c r="AG38" s="2093" t="str">
        <f>IF('Notes-SK Cover sheet'!AG38="","",'Notes-SK Cover sheet'!AG38)</f>
        <v/>
      </c>
      <c r="AH38" s="2093" t="str">
        <f>IF('Notes-SK Cover sheet'!AH38="","",'Notes-SK Cover sheet'!AH38)</f>
        <v/>
      </c>
      <c r="AI38" s="2093" t="str">
        <f>IF('Notes-SK Cover sheet'!AI38="","",'Notes-SK Cover sheet'!AI38)</f>
        <v/>
      </c>
      <c r="AJ38" s="2093" t="str">
        <f>IF('Notes-SK Cover sheet'!AJ38="","",'Notes-SK Cover sheet'!AJ38)</f>
        <v/>
      </c>
      <c r="AK38" s="2096" t="str">
        <f>IF('Notes-SK Cover sheet'!AK38="","",'Notes-SK Cover sheet'!AK38)</f>
        <v/>
      </c>
    </row>
    <row r="39" spans="1:37" s="405" customFormat="1" x14ac:dyDescent="0.25">
      <c r="W39" s="400"/>
      <c r="X39" s="400"/>
      <c r="Y39" s="400"/>
      <c r="Z39" s="400"/>
      <c r="AA39" s="400"/>
      <c r="AB39" s="400"/>
      <c r="AC39" s="400"/>
      <c r="AD39" s="400"/>
      <c r="AE39" s="400"/>
      <c r="AF39" s="400"/>
      <c r="AG39" s="400"/>
      <c r="AH39" s="400"/>
      <c r="AI39" s="400"/>
      <c r="AJ39" s="400"/>
      <c r="AK39" s="400"/>
    </row>
    <row r="40" spans="1:37" s="405" customFormat="1" x14ac:dyDescent="0.25">
      <c r="W40" s="400"/>
      <c r="X40" s="400"/>
      <c r="Y40" s="400"/>
      <c r="Z40" s="400"/>
      <c r="AA40" s="400"/>
      <c r="AB40" s="400"/>
      <c r="AC40" s="400"/>
      <c r="AD40" s="400"/>
      <c r="AE40" s="400"/>
      <c r="AF40" s="400"/>
      <c r="AG40" s="400"/>
      <c r="AH40" s="400"/>
      <c r="AI40" s="400"/>
      <c r="AJ40" s="400"/>
      <c r="AK40" s="400"/>
    </row>
    <row r="41" spans="1:37" s="405" customFormat="1" x14ac:dyDescent="0.25">
      <c r="W41" s="400"/>
      <c r="X41" s="400"/>
      <c r="Y41" s="400"/>
      <c r="Z41" s="400"/>
      <c r="AA41" s="400"/>
      <c r="AB41" s="400"/>
      <c r="AC41" s="400"/>
      <c r="AD41" s="400"/>
      <c r="AE41" s="400"/>
      <c r="AF41" s="400"/>
      <c r="AG41" s="400"/>
      <c r="AH41" s="400"/>
      <c r="AI41" s="400"/>
      <c r="AJ41" s="400"/>
      <c r="AK41" s="400"/>
    </row>
    <row r="42" spans="1:37" ht="13.5" thickBot="1" x14ac:dyDescent="0.3">
      <c r="W42" s="400"/>
      <c r="X42" s="400"/>
      <c r="Y42" s="400"/>
      <c r="Z42" s="400"/>
      <c r="AA42" s="400"/>
      <c r="AB42" s="400"/>
      <c r="AC42" s="400"/>
      <c r="AD42" s="400"/>
      <c r="AE42" s="400"/>
      <c r="AF42" s="400"/>
      <c r="AG42" s="400"/>
      <c r="AH42" s="400"/>
      <c r="AI42" s="400"/>
      <c r="AJ42" s="400"/>
      <c r="AK42" s="400"/>
    </row>
    <row r="43" spans="1:37" s="405" customFormat="1" x14ac:dyDescent="0.25">
      <c r="B43" s="417" t="s">
        <v>1479</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x14ac:dyDescent="0.25">
      <c r="B45" s="413"/>
      <c r="C45" s="954"/>
      <c r="D45" s="954"/>
      <c r="E45" s="954"/>
      <c r="F45" s="954"/>
      <c r="G45" s="954"/>
      <c r="H45" s="954"/>
      <c r="I45" s="954"/>
      <c r="J45" s="954"/>
      <c r="K45" s="954"/>
      <c r="L45" s="954"/>
      <c r="M45" s="954"/>
      <c r="N45" s="954"/>
      <c r="O45" s="954"/>
      <c r="P45" s="954"/>
      <c r="Q45" s="954"/>
      <c r="R45" s="954"/>
      <c r="S45" s="954"/>
      <c r="T45" s="954"/>
      <c r="U45" s="954"/>
      <c r="V45" s="954"/>
      <c r="W45" s="407"/>
      <c r="X45" s="407"/>
      <c r="Y45" s="407"/>
      <c r="Z45" s="407"/>
      <c r="AA45" s="407"/>
      <c r="AB45" s="407"/>
      <c r="AC45" s="407"/>
      <c r="AD45" s="407"/>
      <c r="AE45" s="407"/>
      <c r="AF45" s="407"/>
      <c r="AG45" s="407"/>
      <c r="AH45" s="407"/>
      <c r="AI45" s="407"/>
      <c r="AJ45" s="406"/>
      <c r="AK45" s="400"/>
    </row>
    <row r="46" spans="1:37" s="405" customFormat="1" x14ac:dyDescent="0.2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x14ac:dyDescent="0.3">
      <c r="B53" s="404"/>
      <c r="C53" s="403"/>
      <c r="D53" s="403"/>
      <c r="E53" s="403"/>
      <c r="F53" s="403"/>
      <c r="G53" s="403" t="s">
        <v>1480</v>
      </c>
      <c r="H53" s="403"/>
      <c r="I53" s="403"/>
      <c r="J53" s="403"/>
      <c r="K53" s="403"/>
      <c r="L53" s="403"/>
      <c r="M53" s="403"/>
      <c r="N53" s="403"/>
      <c r="O53" s="403"/>
      <c r="P53" s="403"/>
      <c r="Q53" s="403"/>
      <c r="R53" s="403"/>
      <c r="S53" s="403"/>
      <c r="T53" s="403"/>
      <c r="U53" s="403" t="s">
        <v>1481</v>
      </c>
      <c r="V53" s="403"/>
      <c r="W53" s="402"/>
      <c r="X53" s="402"/>
      <c r="Y53" s="402"/>
      <c r="Z53" s="402"/>
      <c r="AA53" s="402"/>
      <c r="AB53" s="402"/>
      <c r="AC53" s="402"/>
      <c r="AD53" s="402"/>
      <c r="AE53" s="402"/>
      <c r="AF53" s="402"/>
      <c r="AG53" s="402"/>
      <c r="AH53" s="402"/>
      <c r="AI53" s="402"/>
      <c r="AJ53" s="401"/>
      <c r="AK53" s="400"/>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H1496"/>
  <sheetViews>
    <sheetView showGridLines="0" view="pageBreakPreview" zoomScale="115" zoomScaleNormal="115" zoomScaleSheetLayoutView="115" workbookViewId="0">
      <pane ySplit="1" topLeftCell="A20" activePane="bottomLeft" state="frozen"/>
      <selection pane="bottomLeft" activeCell="P25" sqref="P25:X25"/>
    </sheetView>
  </sheetViews>
  <sheetFormatPr defaultRowHeight="14.25" customHeight="1" x14ac:dyDescent="0.2"/>
  <cols>
    <col min="1" max="1" width="3.42578125" style="605" customWidth="1"/>
    <col min="2" max="2" width="1.5703125" style="18" customWidth="1"/>
    <col min="3" max="34" width="3.42578125" style="18" customWidth="1"/>
    <col min="35" max="16384" width="9.140625" style="18"/>
  </cols>
  <sheetData>
    <row r="1" spans="1:34" s="611" customFormat="1" ht="15.75" customHeight="1" thickBot="1" x14ac:dyDescent="0.25">
      <c r="A1" s="935" t="s">
        <v>1433</v>
      </c>
      <c r="B1" s="2679" t="s">
        <v>1772</v>
      </c>
      <c r="C1" s="1823"/>
      <c r="D1" s="1823"/>
      <c r="E1" s="1823"/>
      <c r="F1" s="1823"/>
      <c r="G1" s="1823"/>
      <c r="H1" s="1823"/>
      <c r="I1" s="1823"/>
      <c r="J1" s="1823"/>
      <c r="K1" s="1823"/>
      <c r="L1" s="1823"/>
      <c r="M1" s="1823"/>
      <c r="N1" s="1823"/>
      <c r="O1" s="1823"/>
      <c r="P1" s="1823"/>
      <c r="Q1" s="1823"/>
      <c r="R1" s="1823"/>
      <c r="S1" s="1823"/>
      <c r="T1" s="1823"/>
      <c r="U1" s="1823"/>
      <c r="V1" s="1823"/>
      <c r="W1" s="1823"/>
      <c r="X1" s="1823"/>
      <c r="Y1" s="1823"/>
      <c r="Z1" s="1823"/>
      <c r="AA1" s="1823"/>
      <c r="AB1" s="1823"/>
      <c r="AC1" s="1823"/>
      <c r="AD1" s="1823"/>
      <c r="AE1" s="1823"/>
      <c r="AF1" s="1823"/>
      <c r="AG1" s="1823"/>
      <c r="AH1" s="1824"/>
    </row>
    <row r="2" spans="1:34" s="592" customFormat="1" ht="9" customHeight="1" x14ac:dyDescent="0.2">
      <c r="A2" s="605"/>
    </row>
    <row r="3" spans="1:34" s="592" customFormat="1" ht="15" customHeight="1" x14ac:dyDescent="0.2">
      <c r="A3" s="605"/>
      <c r="D3" s="948" t="s">
        <v>2376</v>
      </c>
      <c r="E3" s="946"/>
      <c r="F3" s="946"/>
      <c r="G3" s="946"/>
      <c r="H3" s="946"/>
      <c r="I3" s="946"/>
      <c r="J3" s="946"/>
      <c r="K3" s="947"/>
      <c r="M3" s="949" t="s">
        <v>1231</v>
      </c>
      <c r="N3" s="950" t="str">
        <f>MID('Input data'!$C$24,1,1)</f>
        <v>2</v>
      </c>
      <c r="O3" s="951" t="str">
        <f>MID('Input data'!$C$24,2,1)</f>
        <v>0</v>
      </c>
      <c r="P3" s="951" t="str">
        <f>MID('Input data'!$C$24,3,1)</f>
        <v>2</v>
      </c>
      <c r="Q3" s="951" t="str">
        <f>MID('Input data'!$C$24,4,1)</f>
        <v>2</v>
      </c>
      <c r="R3" s="951" t="str">
        <f>MID('Input data'!$C$24,5,1)</f>
        <v>5</v>
      </c>
      <c r="S3" s="951" t="str">
        <f>MID('Input data'!$C$24,6,1)</f>
        <v>8</v>
      </c>
      <c r="T3" s="951" t="str">
        <f>MID('Input data'!$C$24,7,1)</f>
        <v>4</v>
      </c>
      <c r="U3" s="951" t="str">
        <f>MID('Input data'!$C$24,8,1)</f>
        <v>0</v>
      </c>
      <c r="V3" s="951" t="str">
        <f>MID('Input data'!$C$24,9,1)</f>
        <v>8</v>
      </c>
      <c r="W3" s="952" t="str">
        <f>MID('Input data'!$C$24,10,1)</f>
        <v>0</v>
      </c>
      <c r="Y3" s="949" t="s">
        <v>1074</v>
      </c>
      <c r="Z3" s="950" t="str">
        <f>MID('Input data'!$C$26,1,1)</f>
        <v>4</v>
      </c>
      <c r="AA3" s="951" t="str">
        <f>MID('Input data'!$C$26,2,1)</f>
        <v>4</v>
      </c>
      <c r="AB3" s="951" t="str">
        <f>MID('Input data'!$C$26,3,1)</f>
        <v>0</v>
      </c>
      <c r="AC3" s="951" t="str">
        <f>MID('Input data'!$C$26,4,1)</f>
        <v>4</v>
      </c>
      <c r="AD3" s="951" t="str">
        <f>MID('Input data'!$C$26,5,1)</f>
        <v>0</v>
      </c>
      <c r="AE3" s="951" t="str">
        <f>MID('Input data'!$C$26,6,1)</f>
        <v>1</v>
      </c>
      <c r="AF3" s="951" t="str">
        <f>MID('Input data'!$C$26,7,1)</f>
        <v>4</v>
      </c>
      <c r="AG3" s="952" t="str">
        <f>MID('Input data'!$C$26,8,1)</f>
        <v>8</v>
      </c>
    </row>
    <row r="4" spans="1:34" s="592" customFormat="1" ht="15" hidden="1" customHeight="1" x14ac:dyDescent="0.2">
      <c r="A4" s="605"/>
      <c r="D4" s="959"/>
      <c r="E4" s="956"/>
      <c r="F4" s="956"/>
      <c r="G4" s="956"/>
      <c r="H4" s="956"/>
      <c r="I4" s="956"/>
      <c r="J4" s="956"/>
      <c r="K4" s="956"/>
      <c r="W4" s="949"/>
      <c r="X4" s="960"/>
      <c r="Y4" s="960"/>
      <c r="Z4" s="960"/>
      <c r="AA4" s="960"/>
      <c r="AB4" s="960"/>
      <c r="AC4" s="960"/>
      <c r="AD4" s="960"/>
      <c r="AE4" s="960"/>
      <c r="AF4" s="960"/>
      <c r="AG4" s="960"/>
    </row>
    <row r="5" spans="1:34" s="592" customFormat="1" ht="15" customHeight="1" x14ac:dyDescent="0.2">
      <c r="A5" s="605"/>
      <c r="D5" s="959" t="str">
        <f>'Notes- SK Template'!D5</f>
        <v>Motor - Car Humenné, spol. s r.o.</v>
      </c>
      <c r="E5" s="956"/>
      <c r="F5" s="956"/>
      <c r="G5" s="956"/>
      <c r="H5" s="956"/>
      <c r="I5" s="956"/>
      <c r="J5" s="956"/>
      <c r="K5" s="956"/>
      <c r="W5" s="949"/>
      <c r="X5" s="960"/>
      <c r="Y5" s="960"/>
      <c r="Z5" s="960"/>
      <c r="AA5" s="960"/>
      <c r="AB5" s="960"/>
      <c r="AC5" s="960"/>
      <c r="AD5" s="960"/>
      <c r="AE5" s="960"/>
      <c r="AF5" s="960"/>
      <c r="AG5" s="960"/>
    </row>
    <row r="6" spans="1:34" s="592" customFormat="1" ht="21.75" customHeight="1" x14ac:dyDescent="0.2">
      <c r="A6" s="605"/>
    </row>
    <row r="7" spans="1:34" s="592" customFormat="1" x14ac:dyDescent="0.2">
      <c r="A7" s="605"/>
      <c r="D7" s="590" t="s">
        <v>1773</v>
      </c>
    </row>
    <row r="8" spans="1:34" s="592" customFormat="1" x14ac:dyDescent="0.2">
      <c r="A8" s="605"/>
      <c r="D8" s="590"/>
    </row>
    <row r="9" spans="1:34" s="592" customFormat="1" ht="15" customHeight="1" x14ac:dyDescent="0.2">
      <c r="A9" s="605"/>
      <c r="D9" s="1738" t="s">
        <v>1774</v>
      </c>
      <c r="E9" s="2012"/>
      <c r="F9" s="2012"/>
      <c r="G9" s="2012"/>
      <c r="H9" s="2012"/>
      <c r="I9" s="2012"/>
      <c r="J9" s="2012"/>
      <c r="K9" s="2012"/>
      <c r="L9" s="2012"/>
      <c r="M9" s="2012"/>
      <c r="N9" s="2012"/>
      <c r="O9" s="2012"/>
      <c r="P9" s="2012"/>
      <c r="Q9" s="2012"/>
      <c r="R9" s="2012"/>
      <c r="S9" s="2012"/>
      <c r="T9" s="2012"/>
      <c r="U9" s="2012"/>
      <c r="V9" s="2012"/>
      <c r="W9" s="2012"/>
      <c r="X9" s="2012"/>
      <c r="Y9" s="2012"/>
      <c r="Z9" s="2012"/>
      <c r="AA9" s="2012"/>
      <c r="AB9" s="2012"/>
      <c r="AC9" s="2012"/>
      <c r="AD9" s="2012"/>
      <c r="AE9" s="2012"/>
      <c r="AF9" s="2012"/>
      <c r="AG9" s="2012"/>
    </row>
    <row r="10" spans="1:34" s="592" customFormat="1" x14ac:dyDescent="0.2">
      <c r="A10" s="605"/>
      <c r="D10" s="2012"/>
      <c r="E10" s="2012"/>
      <c r="F10" s="2012"/>
      <c r="G10" s="2012"/>
      <c r="H10" s="2012"/>
      <c r="I10" s="2012"/>
      <c r="J10" s="2012"/>
      <c r="K10" s="2012"/>
      <c r="L10" s="2012"/>
      <c r="M10" s="2012"/>
      <c r="N10" s="2012"/>
      <c r="O10" s="2012"/>
      <c r="P10" s="2012"/>
      <c r="Q10" s="2012"/>
      <c r="R10" s="2012"/>
      <c r="S10" s="2012"/>
      <c r="T10" s="2012"/>
      <c r="U10" s="2012"/>
      <c r="V10" s="2012"/>
      <c r="W10" s="2012"/>
      <c r="X10" s="2012"/>
      <c r="Y10" s="2012"/>
      <c r="Z10" s="2012"/>
      <c r="AA10" s="2012"/>
      <c r="AB10" s="2012"/>
      <c r="AC10" s="2012"/>
      <c r="AD10" s="2012"/>
      <c r="AE10" s="2012"/>
      <c r="AF10" s="2012"/>
      <c r="AG10" s="2012"/>
    </row>
    <row r="11" spans="1:34" s="592" customFormat="1" x14ac:dyDescent="0.2">
      <c r="A11" s="605"/>
      <c r="D11" s="2012"/>
      <c r="E11" s="2012"/>
      <c r="F11" s="2012"/>
      <c r="G11" s="2012"/>
      <c r="H11" s="2012"/>
      <c r="I11" s="2012"/>
      <c r="J11" s="2012"/>
      <c r="K11" s="2012"/>
      <c r="L11" s="2012"/>
      <c r="M11" s="2012"/>
      <c r="N11" s="2012"/>
      <c r="O11" s="2012"/>
      <c r="P11" s="2012"/>
      <c r="Q11" s="2012"/>
      <c r="R11" s="2012"/>
      <c r="S11" s="2012"/>
      <c r="T11" s="2012"/>
      <c r="U11" s="2012"/>
      <c r="V11" s="2012"/>
      <c r="W11" s="2012"/>
      <c r="X11" s="2012"/>
      <c r="Y11" s="2012"/>
      <c r="Z11" s="2012"/>
      <c r="AA11" s="2012"/>
      <c r="AB11" s="2012"/>
      <c r="AC11" s="2012"/>
      <c r="AD11" s="2012"/>
      <c r="AE11" s="2012"/>
      <c r="AF11" s="2012"/>
      <c r="AG11" s="2012"/>
    </row>
    <row r="12" spans="1:34" s="592" customFormat="1" x14ac:dyDescent="0.2">
      <c r="A12" s="605"/>
      <c r="D12" s="2012"/>
      <c r="E12" s="2012"/>
      <c r="F12" s="2012"/>
      <c r="G12" s="2012"/>
      <c r="H12" s="2012"/>
      <c r="I12" s="2012"/>
      <c r="J12" s="2012"/>
      <c r="K12" s="2012"/>
      <c r="L12" s="2012"/>
      <c r="M12" s="2012"/>
      <c r="N12" s="2012"/>
      <c r="O12" s="2012"/>
      <c r="P12" s="2012"/>
      <c r="Q12" s="2012"/>
      <c r="R12" s="2012"/>
      <c r="S12" s="2012"/>
      <c r="T12" s="2012"/>
      <c r="U12" s="2012"/>
      <c r="V12" s="2012"/>
      <c r="W12" s="2012"/>
      <c r="X12" s="2012"/>
      <c r="Y12" s="2012"/>
      <c r="Z12" s="2012"/>
      <c r="AA12" s="2012"/>
      <c r="AB12" s="2012"/>
      <c r="AC12" s="2012"/>
      <c r="AD12" s="2012"/>
      <c r="AE12" s="2012"/>
      <c r="AF12" s="2012"/>
      <c r="AG12" s="2012"/>
    </row>
    <row r="13" spans="1:34" s="592" customFormat="1" x14ac:dyDescent="0.2">
      <c r="A13" s="605"/>
    </row>
    <row r="14" spans="1:34" s="592" customFormat="1" ht="15" customHeight="1" x14ac:dyDescent="0.2">
      <c r="A14" s="605"/>
      <c r="D14" s="1738" t="s">
        <v>3052</v>
      </c>
      <c r="E14" s="2012"/>
      <c r="F14" s="2012"/>
      <c r="G14" s="2012"/>
      <c r="H14" s="2012"/>
      <c r="I14" s="2012"/>
      <c r="J14" s="2012"/>
      <c r="K14" s="2012"/>
      <c r="L14" s="2012"/>
      <c r="M14" s="2012"/>
      <c r="N14" s="2012"/>
      <c r="O14" s="2012"/>
      <c r="P14" s="2012"/>
      <c r="Q14" s="2012"/>
      <c r="R14" s="2012"/>
      <c r="S14" s="2012"/>
      <c r="T14" s="2012"/>
      <c r="U14" s="2012"/>
      <c r="V14" s="2012"/>
      <c r="W14" s="2012"/>
      <c r="X14" s="2012"/>
      <c r="Y14" s="2012"/>
      <c r="Z14" s="2012"/>
      <c r="AA14" s="2012"/>
      <c r="AB14" s="2012"/>
      <c r="AC14" s="2012"/>
      <c r="AD14" s="2012"/>
      <c r="AE14" s="2012"/>
      <c r="AF14" s="2012"/>
      <c r="AG14" s="2012"/>
    </row>
    <row r="15" spans="1:34" s="592" customFormat="1" x14ac:dyDescent="0.2">
      <c r="A15" s="605"/>
      <c r="D15" s="2012"/>
      <c r="E15" s="2012"/>
      <c r="F15" s="2012"/>
      <c r="G15" s="2012"/>
      <c r="H15" s="2012"/>
      <c r="I15" s="2012"/>
      <c r="J15" s="2012"/>
      <c r="K15" s="2012"/>
      <c r="L15" s="2012"/>
      <c r="M15" s="2012"/>
      <c r="N15" s="2012"/>
      <c r="O15" s="2012"/>
      <c r="P15" s="2012"/>
      <c r="Q15" s="2012"/>
      <c r="R15" s="2012"/>
      <c r="S15" s="2012"/>
      <c r="T15" s="2012"/>
      <c r="U15" s="2012"/>
      <c r="V15" s="2012"/>
      <c r="W15" s="2012"/>
      <c r="X15" s="2012"/>
      <c r="Y15" s="2012"/>
      <c r="Z15" s="2012"/>
      <c r="AA15" s="2012"/>
      <c r="AB15" s="2012"/>
      <c r="AC15" s="2012"/>
      <c r="AD15" s="2012"/>
      <c r="AE15" s="2012"/>
      <c r="AF15" s="2012"/>
      <c r="AG15" s="2012"/>
    </row>
    <row r="16" spans="1:34" s="592" customFormat="1" x14ac:dyDescent="0.2">
      <c r="A16" s="605"/>
    </row>
    <row r="17" spans="1:33" s="592" customFormat="1" x14ac:dyDescent="0.2">
      <c r="A17" s="605"/>
      <c r="D17" s="938" t="s">
        <v>1775</v>
      </c>
    </row>
    <row r="18" spans="1:33" s="592" customFormat="1" x14ac:dyDescent="0.2">
      <c r="A18" s="605"/>
      <c r="D18" s="591" t="s">
        <v>1331</v>
      </c>
    </row>
    <row r="19" spans="1:33" s="592" customFormat="1" x14ac:dyDescent="0.2">
      <c r="A19" s="605"/>
      <c r="D19" s="591" t="s">
        <v>532</v>
      </c>
    </row>
    <row r="20" spans="1:33" s="592" customFormat="1" x14ac:dyDescent="0.2">
      <c r="A20" s="605"/>
    </row>
    <row r="21" spans="1:33" s="592" customFormat="1" x14ac:dyDescent="0.2">
      <c r="A21" s="605"/>
      <c r="D21" s="938" t="s">
        <v>1776</v>
      </c>
    </row>
    <row r="22" spans="1:33" s="592" customFormat="1" ht="15" thickBot="1" x14ac:dyDescent="0.25">
      <c r="A22" s="605"/>
    </row>
    <row r="23" spans="1:33" s="592" customFormat="1" ht="34.5" customHeight="1" thickBot="1" x14ac:dyDescent="0.25">
      <c r="A23" s="605">
        <v>1</v>
      </c>
      <c r="D23" s="2018" t="s">
        <v>1777</v>
      </c>
      <c r="E23" s="2018"/>
      <c r="F23" s="2018"/>
      <c r="G23" s="2018"/>
      <c r="H23" s="2018"/>
      <c r="I23" s="2018"/>
      <c r="J23" s="2018"/>
      <c r="K23" s="2018"/>
      <c r="L23" s="2018"/>
      <c r="M23" s="2018"/>
      <c r="N23" s="2018"/>
      <c r="O23" s="2018"/>
      <c r="P23" s="2018" t="s">
        <v>1778</v>
      </c>
      <c r="Q23" s="2018"/>
      <c r="R23" s="2018"/>
      <c r="S23" s="2018"/>
      <c r="T23" s="2018"/>
      <c r="U23" s="2018"/>
      <c r="V23" s="2018"/>
      <c r="W23" s="2018"/>
      <c r="X23" s="2018"/>
      <c r="Y23" s="2018" t="s">
        <v>1923</v>
      </c>
      <c r="Z23" s="2018"/>
      <c r="AA23" s="2018"/>
      <c r="AB23" s="2018"/>
      <c r="AC23" s="2018"/>
      <c r="AD23" s="2018"/>
      <c r="AE23" s="2018"/>
      <c r="AF23" s="2018"/>
      <c r="AG23" s="2018"/>
    </row>
    <row r="24" spans="1:33" s="592" customFormat="1" ht="30" customHeight="1" x14ac:dyDescent="0.2">
      <c r="A24" s="605"/>
      <c r="D24" s="2674" t="s">
        <v>1779</v>
      </c>
      <c r="E24" s="2021"/>
      <c r="F24" s="2021"/>
      <c r="G24" s="2021"/>
      <c r="H24" s="2021"/>
      <c r="I24" s="2021"/>
      <c r="J24" s="2021"/>
      <c r="K24" s="2021"/>
      <c r="L24" s="2021"/>
      <c r="M24" s="2021"/>
      <c r="N24" s="2021"/>
      <c r="O24" s="2021"/>
      <c r="P24" s="2675">
        <f>'Notes- SK Template'!P41</f>
        <v>9</v>
      </c>
      <c r="Q24" s="2676"/>
      <c r="R24" s="2676"/>
      <c r="S24" s="2676"/>
      <c r="T24" s="2676"/>
      <c r="U24" s="2676"/>
      <c r="V24" s="2676"/>
      <c r="W24" s="2676"/>
      <c r="X24" s="2677"/>
      <c r="Y24" s="2675">
        <f>'Notes- SK Template'!Y41</f>
        <v>10</v>
      </c>
      <c r="Z24" s="2676"/>
      <c r="AA24" s="2676"/>
      <c r="AB24" s="2676"/>
      <c r="AC24" s="2676"/>
      <c r="AD24" s="2676"/>
      <c r="AE24" s="2676"/>
      <c r="AF24" s="2676"/>
      <c r="AG24" s="2677"/>
    </row>
    <row r="25" spans="1:33" s="592" customFormat="1" ht="30" customHeight="1" x14ac:dyDescent="0.2">
      <c r="A25" s="605"/>
      <c r="D25" s="2678" t="s">
        <v>1780</v>
      </c>
      <c r="E25" s="2020"/>
      <c r="F25" s="2020"/>
      <c r="G25" s="2020"/>
      <c r="H25" s="2020"/>
      <c r="I25" s="2020"/>
      <c r="J25" s="2020"/>
      <c r="K25" s="2020"/>
      <c r="L25" s="2020"/>
      <c r="M25" s="2020"/>
      <c r="N25" s="2020"/>
      <c r="O25" s="2020"/>
      <c r="P25" s="2030">
        <f>'Notes- SK Template'!P42</f>
        <v>9</v>
      </c>
      <c r="Q25" s="2031"/>
      <c r="R25" s="2031"/>
      <c r="S25" s="2031"/>
      <c r="T25" s="2031"/>
      <c r="U25" s="2031"/>
      <c r="V25" s="2031"/>
      <c r="W25" s="2031"/>
      <c r="X25" s="2032"/>
      <c r="Y25" s="2030">
        <f>'Notes- SK Template'!Y42</f>
        <v>9</v>
      </c>
      <c r="Z25" s="2031"/>
      <c r="AA25" s="2031"/>
      <c r="AB25" s="2031"/>
      <c r="AC25" s="2031"/>
      <c r="AD25" s="2031"/>
      <c r="AE25" s="2031"/>
      <c r="AF25" s="2031"/>
      <c r="AG25" s="2032"/>
    </row>
    <row r="26" spans="1:33" s="592" customFormat="1" ht="30" customHeight="1" thickBot="1" x14ac:dyDescent="0.25">
      <c r="A26" s="605"/>
      <c r="D26" s="2671" t="s">
        <v>1781</v>
      </c>
      <c r="E26" s="2019"/>
      <c r="F26" s="2019"/>
      <c r="G26" s="2019"/>
      <c r="H26" s="2019"/>
      <c r="I26" s="2019"/>
      <c r="J26" s="2019"/>
      <c r="K26" s="2019"/>
      <c r="L26" s="2019"/>
      <c r="M26" s="2019"/>
      <c r="N26" s="2019"/>
      <c r="O26" s="2019"/>
      <c r="P26" s="2672">
        <f>'Notes- SK Template'!P43</f>
        <v>2</v>
      </c>
      <c r="Q26" s="2673"/>
      <c r="R26" s="2673"/>
      <c r="S26" s="2673"/>
      <c r="T26" s="2673"/>
      <c r="U26" s="2673"/>
      <c r="V26" s="2673"/>
      <c r="W26" s="2673"/>
      <c r="X26" s="2363"/>
      <c r="Y26" s="2672">
        <f>'Notes- SK Template'!Y43</f>
        <v>2</v>
      </c>
      <c r="Z26" s="2673"/>
      <c r="AA26" s="2673"/>
      <c r="AB26" s="2673"/>
      <c r="AC26" s="2673"/>
      <c r="AD26" s="2673"/>
      <c r="AE26" s="2673"/>
      <c r="AF26" s="2673"/>
      <c r="AG26" s="2363"/>
    </row>
    <row r="27" spans="1:33" s="592" customFormat="1" x14ac:dyDescent="0.2">
      <c r="A27" s="605"/>
    </row>
    <row r="28" spans="1:33" s="592" customFormat="1" x14ac:dyDescent="0.2">
      <c r="A28" s="605"/>
    </row>
    <row r="29" spans="1:33" s="592" customFormat="1" ht="15" customHeight="1" x14ac:dyDescent="0.2">
      <c r="A29" s="605"/>
      <c r="D29" s="1748" t="s">
        <v>1782</v>
      </c>
      <c r="E29" s="1748"/>
      <c r="F29" s="1748"/>
      <c r="G29" s="1748"/>
      <c r="H29" s="1748"/>
      <c r="I29" s="1748"/>
      <c r="J29" s="1748"/>
      <c r="K29" s="1748"/>
      <c r="L29" s="1748"/>
      <c r="M29" s="1748"/>
      <c r="N29" s="1748"/>
      <c r="O29" s="1748"/>
      <c r="P29" s="1748"/>
      <c r="Q29" s="1748"/>
      <c r="R29" s="1748"/>
      <c r="S29" s="1748"/>
      <c r="T29" s="1748"/>
      <c r="U29" s="1748"/>
      <c r="V29" s="1748"/>
      <c r="W29" s="1748"/>
      <c r="X29" s="1748"/>
      <c r="Y29" s="1748"/>
      <c r="Z29" s="1748"/>
      <c r="AA29" s="1748"/>
      <c r="AB29" s="1748"/>
      <c r="AC29" s="1748"/>
      <c r="AD29" s="1748"/>
      <c r="AE29" s="1748"/>
      <c r="AF29" s="1748"/>
      <c r="AG29" s="1748"/>
    </row>
    <row r="30" spans="1:33" s="592" customFormat="1" x14ac:dyDescent="0.2">
      <c r="A30" s="605"/>
      <c r="D30" s="1748"/>
      <c r="E30" s="1748"/>
      <c r="F30" s="1748"/>
      <c r="G30" s="1748"/>
      <c r="H30" s="1748"/>
      <c r="I30" s="1748"/>
      <c r="J30" s="1748"/>
      <c r="K30" s="1748"/>
      <c r="L30" s="1748"/>
      <c r="M30" s="1748"/>
      <c r="N30" s="1748"/>
      <c r="O30" s="1748"/>
      <c r="P30" s="1748"/>
      <c r="Q30" s="1748"/>
      <c r="R30" s="1748"/>
      <c r="S30" s="1748"/>
      <c r="T30" s="1748"/>
      <c r="U30" s="1748"/>
      <c r="V30" s="1748"/>
      <c r="W30" s="1748"/>
      <c r="X30" s="1748"/>
      <c r="Y30" s="1748"/>
      <c r="Z30" s="1748"/>
      <c r="AA30" s="1748"/>
      <c r="AB30" s="1748"/>
      <c r="AC30" s="1748"/>
      <c r="AD30" s="1748"/>
      <c r="AE30" s="1748"/>
      <c r="AF30" s="1748"/>
      <c r="AG30" s="1748"/>
    </row>
    <row r="31" spans="1:33" s="592" customFormat="1" ht="15" thickBot="1" x14ac:dyDescent="0.25">
      <c r="A31" s="605"/>
      <c r="D31" s="789"/>
      <c r="E31" s="789"/>
      <c r="F31" s="789"/>
      <c r="G31" s="789"/>
      <c r="H31" s="789"/>
      <c r="I31" s="789"/>
      <c r="J31" s="789"/>
      <c r="K31" s="789"/>
      <c r="L31" s="789"/>
      <c r="M31" s="789"/>
      <c r="N31" s="789"/>
      <c r="O31" s="789"/>
      <c r="P31" s="789"/>
      <c r="Q31" s="789"/>
      <c r="R31" s="789"/>
      <c r="S31" s="789"/>
      <c r="T31" s="789"/>
      <c r="U31" s="789"/>
      <c r="V31" s="789"/>
      <c r="W31" s="789"/>
      <c r="X31" s="789"/>
      <c r="Y31" s="789"/>
      <c r="Z31" s="789"/>
      <c r="AA31" s="789"/>
      <c r="AB31" s="789"/>
      <c r="AC31" s="789"/>
      <c r="AD31" s="789"/>
      <c r="AE31" s="789"/>
      <c r="AF31" s="789"/>
      <c r="AG31" s="789"/>
    </row>
    <row r="32" spans="1:33" s="592" customFormat="1" ht="24.75" customHeight="1" thickBot="1" x14ac:dyDescent="0.25">
      <c r="A32" s="605" t="s">
        <v>1766</v>
      </c>
      <c r="D32" s="1708" t="s">
        <v>1783</v>
      </c>
      <c r="E32" s="1708"/>
      <c r="F32" s="1708"/>
      <c r="G32" s="1708"/>
      <c r="H32" s="1708"/>
      <c r="I32" s="1708"/>
      <c r="J32" s="1708"/>
      <c r="K32" s="1708"/>
      <c r="L32" s="1708"/>
      <c r="M32" s="1708"/>
      <c r="N32" s="1708" t="s">
        <v>1784</v>
      </c>
      <c r="O32" s="1708"/>
      <c r="P32" s="1708"/>
      <c r="Q32" s="1708"/>
      <c r="R32" s="1708"/>
      <c r="S32" s="1708"/>
      <c r="T32" s="1708"/>
      <c r="U32" s="1708"/>
      <c r="V32" s="1708"/>
      <c r="W32" s="1708"/>
      <c r="X32" s="1708" t="s">
        <v>1788</v>
      </c>
      <c r="Y32" s="1708"/>
      <c r="Z32" s="1708"/>
      <c r="AA32" s="1708"/>
      <c r="AB32" s="1708"/>
      <c r="AC32" s="1708" t="s">
        <v>1789</v>
      </c>
      <c r="AD32" s="1708"/>
      <c r="AE32" s="1708"/>
      <c r="AF32" s="1708"/>
      <c r="AG32" s="1708"/>
    </row>
    <row r="33" spans="1:33" s="592" customFormat="1" ht="24.75" customHeight="1" thickBot="1" x14ac:dyDescent="0.25">
      <c r="A33" s="605"/>
      <c r="D33" s="1708"/>
      <c r="E33" s="1708"/>
      <c r="F33" s="1708"/>
      <c r="G33" s="1708"/>
      <c r="H33" s="1708"/>
      <c r="I33" s="1708"/>
      <c r="J33" s="1708"/>
      <c r="K33" s="1708"/>
      <c r="L33" s="1708"/>
      <c r="M33" s="1708"/>
      <c r="N33" s="1708" t="s">
        <v>1785</v>
      </c>
      <c r="O33" s="1708"/>
      <c r="P33" s="1708"/>
      <c r="Q33" s="1708"/>
      <c r="R33" s="1708"/>
      <c r="S33" s="1708" t="s">
        <v>1786</v>
      </c>
      <c r="T33" s="1708"/>
      <c r="U33" s="1708"/>
      <c r="V33" s="1708"/>
      <c r="W33" s="1708"/>
      <c r="X33" s="1708"/>
      <c r="Y33" s="1708"/>
      <c r="Z33" s="1708"/>
      <c r="AA33" s="1708"/>
      <c r="AB33" s="1708"/>
      <c r="AC33" s="1708"/>
      <c r="AD33" s="1708"/>
      <c r="AE33" s="1708"/>
      <c r="AF33" s="1708"/>
      <c r="AG33" s="1708"/>
    </row>
    <row r="34" spans="1:33" s="592" customFormat="1" ht="15.75" customHeight="1" x14ac:dyDescent="0.2">
      <c r="A34" s="605"/>
      <c r="D34" s="2661" t="str">
        <f>'Notes- SK Template'!D51</f>
        <v>Motor-Car Bratislava</v>
      </c>
      <c r="E34" s="2661"/>
      <c r="F34" s="2661"/>
      <c r="G34" s="2661"/>
      <c r="H34" s="2661"/>
      <c r="I34" s="2661"/>
      <c r="J34" s="2661"/>
      <c r="K34" s="2661"/>
      <c r="L34" s="2661"/>
      <c r="M34" s="2661"/>
      <c r="N34" s="1751">
        <f>'Notes- SK Template'!N51</f>
        <v>2550</v>
      </c>
      <c r="O34" s="1751"/>
      <c r="P34" s="1751"/>
      <c r="Q34" s="1751"/>
      <c r="R34" s="1751"/>
      <c r="S34" s="2662">
        <f>'Notes- SK Template'!S51</f>
        <v>0.51</v>
      </c>
      <c r="T34" s="2662"/>
      <c r="U34" s="2662"/>
      <c r="V34" s="2662"/>
      <c r="W34" s="2662"/>
      <c r="X34" s="2662">
        <f>'Notes- SK Template'!X51</f>
        <v>0.51</v>
      </c>
      <c r="Y34" s="2662"/>
      <c r="Z34" s="2662"/>
      <c r="AA34" s="2662"/>
      <c r="AB34" s="2662"/>
      <c r="AC34" s="2662">
        <f>'Notes- SK Template'!AC51</f>
        <v>0</v>
      </c>
      <c r="AD34" s="2662"/>
      <c r="AE34" s="2662"/>
      <c r="AF34" s="2662"/>
      <c r="AG34" s="2662"/>
    </row>
    <row r="35" spans="1:33" s="592" customFormat="1" ht="15.75" customHeight="1" x14ac:dyDescent="0.2">
      <c r="A35" s="605"/>
      <c r="D35" s="2663" t="str">
        <f>'Notes- SK Template'!D52</f>
        <v>Motor-Car Humenné, I. Trebišovský</v>
      </c>
      <c r="E35" s="2663"/>
      <c r="F35" s="2663"/>
      <c r="G35" s="2663"/>
      <c r="H35" s="2663"/>
      <c r="I35" s="2663"/>
      <c r="J35" s="2663"/>
      <c r="K35" s="2663"/>
      <c r="L35" s="2663"/>
      <c r="M35" s="2663"/>
      <c r="N35" s="1755">
        <f>'Notes- SK Template'!N52</f>
        <v>2450</v>
      </c>
      <c r="O35" s="1755"/>
      <c r="P35" s="1755"/>
      <c r="Q35" s="1755"/>
      <c r="R35" s="1755"/>
      <c r="S35" s="2657">
        <f>'Notes- SK Template'!S52</f>
        <v>0.49</v>
      </c>
      <c r="T35" s="2657"/>
      <c r="U35" s="2657"/>
      <c r="V35" s="2657"/>
      <c r="W35" s="2657"/>
      <c r="X35" s="2657">
        <f>'Notes- SK Template'!X52</f>
        <v>0.49</v>
      </c>
      <c r="Y35" s="2657"/>
      <c r="Z35" s="2657"/>
      <c r="AA35" s="2657"/>
      <c r="AB35" s="2657"/>
      <c r="AC35" s="2657">
        <f>'Notes- SK Template'!AC52</f>
        <v>0</v>
      </c>
      <c r="AD35" s="2657"/>
      <c r="AE35" s="2657"/>
      <c r="AF35" s="2657"/>
      <c r="AG35" s="2657"/>
    </row>
    <row r="36" spans="1:33" s="592" customFormat="1" ht="15.75" customHeight="1" x14ac:dyDescent="0.2">
      <c r="A36" s="605"/>
      <c r="D36" s="2663" t="e">
        <f>'Notes- SK Template'!#REF!</f>
        <v>#REF!</v>
      </c>
      <c r="E36" s="2663"/>
      <c r="F36" s="2663"/>
      <c r="G36" s="2663"/>
      <c r="H36" s="2663"/>
      <c r="I36" s="2663"/>
      <c r="J36" s="2663"/>
      <c r="K36" s="2663"/>
      <c r="L36" s="2663"/>
      <c r="M36" s="2663"/>
      <c r="N36" s="1755" t="e">
        <f>'Notes- SK Template'!#REF!</f>
        <v>#REF!</v>
      </c>
      <c r="O36" s="1755"/>
      <c r="P36" s="1755"/>
      <c r="Q36" s="1755"/>
      <c r="R36" s="1755"/>
      <c r="S36" s="2657" t="e">
        <f>'Notes- SK Template'!#REF!</f>
        <v>#REF!</v>
      </c>
      <c r="T36" s="2657"/>
      <c r="U36" s="2657"/>
      <c r="V36" s="2657"/>
      <c r="W36" s="2657"/>
      <c r="X36" s="2657" t="e">
        <f>'Notes- SK Template'!#REF!</f>
        <v>#REF!</v>
      </c>
      <c r="Y36" s="2657"/>
      <c r="Z36" s="2657"/>
      <c r="AA36" s="2657"/>
      <c r="AB36" s="2657"/>
      <c r="AC36" s="2657" t="e">
        <f>'Notes- SK Template'!#REF!</f>
        <v>#REF!</v>
      </c>
      <c r="AD36" s="2657"/>
      <c r="AE36" s="2657"/>
      <c r="AF36" s="2657"/>
      <c r="AG36" s="2657"/>
    </row>
    <row r="37" spans="1:33" s="592" customFormat="1" ht="15.75" customHeight="1" x14ac:dyDescent="0.2">
      <c r="A37" s="605"/>
      <c r="D37" s="2663" t="e">
        <f>'Notes- SK Template'!#REF!</f>
        <v>#REF!</v>
      </c>
      <c r="E37" s="2663"/>
      <c r="F37" s="2663"/>
      <c r="G37" s="2663"/>
      <c r="H37" s="2663"/>
      <c r="I37" s="2663"/>
      <c r="J37" s="2663"/>
      <c r="K37" s="2663"/>
      <c r="L37" s="2663"/>
      <c r="M37" s="2663"/>
      <c r="N37" s="1755" t="e">
        <f>'Notes- SK Template'!#REF!</f>
        <v>#REF!</v>
      </c>
      <c r="O37" s="1755"/>
      <c r="P37" s="1755"/>
      <c r="Q37" s="1755"/>
      <c r="R37" s="1755"/>
      <c r="S37" s="2657" t="e">
        <f>'Notes- SK Template'!#REF!</f>
        <v>#REF!</v>
      </c>
      <c r="T37" s="2657"/>
      <c r="U37" s="2657"/>
      <c r="V37" s="2657"/>
      <c r="W37" s="2657"/>
      <c r="X37" s="2657" t="e">
        <f>'Notes- SK Template'!#REF!</f>
        <v>#REF!</v>
      </c>
      <c r="Y37" s="2657"/>
      <c r="Z37" s="2657"/>
      <c r="AA37" s="2657"/>
      <c r="AB37" s="2657"/>
      <c r="AC37" s="2657" t="e">
        <f>'Notes- SK Template'!#REF!</f>
        <v>#REF!</v>
      </c>
      <c r="AD37" s="2657"/>
      <c r="AE37" s="2657"/>
      <c r="AF37" s="2657"/>
      <c r="AG37" s="2657"/>
    </row>
    <row r="38" spans="1:33" s="592" customFormat="1" ht="15.75" customHeight="1" x14ac:dyDescent="0.2">
      <c r="A38" s="605"/>
      <c r="D38" s="2663" t="e">
        <f>'Notes- SK Template'!#REF!</f>
        <v>#REF!</v>
      </c>
      <c r="E38" s="2663"/>
      <c r="F38" s="2663"/>
      <c r="G38" s="2663"/>
      <c r="H38" s="2663"/>
      <c r="I38" s="2663"/>
      <c r="J38" s="2663"/>
      <c r="K38" s="2663"/>
      <c r="L38" s="2663"/>
      <c r="M38" s="2663"/>
      <c r="N38" s="1755" t="e">
        <f>'Notes- SK Template'!#REF!</f>
        <v>#REF!</v>
      </c>
      <c r="O38" s="1755"/>
      <c r="P38" s="1755"/>
      <c r="Q38" s="1755"/>
      <c r="R38" s="1755"/>
      <c r="S38" s="2657" t="e">
        <f>'Notes- SK Template'!#REF!</f>
        <v>#REF!</v>
      </c>
      <c r="T38" s="2657"/>
      <c r="U38" s="2657"/>
      <c r="V38" s="2657"/>
      <c r="W38" s="2657"/>
      <c r="X38" s="2657" t="e">
        <f>'Notes- SK Template'!#REF!</f>
        <v>#REF!</v>
      </c>
      <c r="Y38" s="2657"/>
      <c r="Z38" s="2657"/>
      <c r="AA38" s="2657"/>
      <c r="AB38" s="2657"/>
      <c r="AC38" s="2657" t="e">
        <f>'Notes- SK Template'!#REF!</f>
        <v>#REF!</v>
      </c>
      <c r="AD38" s="2657"/>
      <c r="AE38" s="2657"/>
      <c r="AF38" s="2657"/>
      <c r="AG38" s="2657"/>
    </row>
    <row r="39" spans="1:33" s="592" customFormat="1" ht="15.75" customHeight="1" thickBot="1" x14ac:dyDescent="0.25">
      <c r="A39" s="605"/>
      <c r="D39" s="2664" t="s">
        <v>1790</v>
      </c>
      <c r="E39" s="2665"/>
      <c r="F39" s="2665"/>
      <c r="G39" s="2665"/>
      <c r="H39" s="2665"/>
      <c r="I39" s="2665"/>
      <c r="J39" s="2665"/>
      <c r="K39" s="2665"/>
      <c r="L39" s="2665"/>
      <c r="M39" s="2666"/>
      <c r="N39" s="2667">
        <f>'Notes- SK Template'!N53</f>
        <v>5000</v>
      </c>
      <c r="O39" s="2667"/>
      <c r="P39" s="2667"/>
      <c r="Q39" s="2667"/>
      <c r="R39" s="2667"/>
      <c r="S39" s="2668">
        <f>'Notes- SK Template'!S53</f>
        <v>1</v>
      </c>
      <c r="T39" s="2669"/>
      <c r="U39" s="2669"/>
      <c r="V39" s="2669"/>
      <c r="W39" s="2670"/>
      <c r="X39" s="2668">
        <f>'Notes- SK Template'!X53</f>
        <v>1</v>
      </c>
      <c r="Y39" s="2669"/>
      <c r="Z39" s="2669"/>
      <c r="AA39" s="2669"/>
      <c r="AB39" s="2670"/>
      <c r="AC39" s="2668">
        <f>'Notes- SK Template'!AC53</f>
        <v>0</v>
      </c>
      <c r="AD39" s="2669"/>
      <c r="AE39" s="2669"/>
      <c r="AF39" s="2669"/>
      <c r="AG39" s="2670"/>
    </row>
    <row r="40" spans="1:33" s="592" customFormat="1" x14ac:dyDescent="0.2">
      <c r="A40" s="605"/>
      <c r="D40" s="789"/>
      <c r="E40" s="789"/>
      <c r="F40" s="789"/>
      <c r="G40" s="789"/>
      <c r="H40" s="789"/>
      <c r="I40" s="789"/>
      <c r="J40" s="789"/>
      <c r="K40" s="789"/>
      <c r="L40" s="789"/>
      <c r="M40" s="789"/>
      <c r="N40" s="789"/>
      <c r="O40" s="789"/>
      <c r="P40" s="789"/>
      <c r="Q40" s="789"/>
      <c r="R40" s="789"/>
      <c r="S40" s="789"/>
      <c r="T40" s="789"/>
      <c r="U40" s="789"/>
      <c r="V40" s="789"/>
      <c r="W40" s="789"/>
      <c r="X40" s="789"/>
      <c r="Y40" s="789"/>
      <c r="Z40" s="789"/>
      <c r="AA40" s="789"/>
      <c r="AB40" s="789"/>
      <c r="AC40" s="789"/>
      <c r="AD40" s="789"/>
      <c r="AE40" s="789"/>
      <c r="AF40" s="789"/>
      <c r="AG40" s="789"/>
    </row>
    <row r="41" spans="1:33" s="592" customFormat="1" x14ac:dyDescent="0.2">
      <c r="A41" s="605"/>
      <c r="D41" s="789"/>
      <c r="E41" s="789"/>
      <c r="F41" s="789"/>
      <c r="G41" s="789"/>
      <c r="H41" s="789"/>
      <c r="I41" s="789"/>
      <c r="J41" s="789"/>
      <c r="K41" s="789"/>
      <c r="L41" s="789"/>
      <c r="M41" s="789"/>
      <c r="N41" s="789"/>
      <c r="O41" s="789"/>
      <c r="P41" s="789"/>
      <c r="Q41" s="789"/>
      <c r="R41" s="789"/>
      <c r="S41" s="789"/>
      <c r="T41" s="789"/>
      <c r="U41" s="789"/>
      <c r="V41" s="789"/>
      <c r="W41" s="789"/>
      <c r="X41" s="789"/>
      <c r="Y41" s="789"/>
      <c r="Z41" s="789"/>
      <c r="AA41" s="789"/>
      <c r="AB41" s="789"/>
      <c r="AC41" s="789"/>
      <c r="AD41" s="789"/>
      <c r="AE41" s="789"/>
      <c r="AF41" s="789"/>
      <c r="AG41" s="789"/>
    </row>
    <row r="42" spans="1:33" s="592" customFormat="1" ht="15" thickBot="1" x14ac:dyDescent="0.25">
      <c r="A42" s="605"/>
      <c r="D42" s="789"/>
      <c r="E42" s="789"/>
      <c r="F42" s="789"/>
      <c r="G42" s="789"/>
      <c r="H42" s="789"/>
      <c r="I42" s="789"/>
      <c r="J42" s="789"/>
      <c r="K42" s="789"/>
      <c r="L42" s="789"/>
      <c r="M42" s="789"/>
      <c r="N42" s="789"/>
      <c r="O42" s="789"/>
      <c r="P42" s="789"/>
      <c r="Q42" s="789"/>
      <c r="R42" s="789"/>
      <c r="S42" s="789"/>
      <c r="T42" s="789"/>
      <c r="U42" s="789"/>
      <c r="V42" s="789"/>
      <c r="W42" s="789"/>
      <c r="X42" s="789"/>
      <c r="Y42" s="789"/>
      <c r="Z42" s="789"/>
      <c r="AA42" s="789"/>
      <c r="AB42" s="789"/>
      <c r="AC42" s="789"/>
      <c r="AD42" s="789"/>
      <c r="AE42" s="789"/>
      <c r="AF42" s="789"/>
      <c r="AG42" s="789"/>
    </row>
    <row r="43" spans="1:33" s="592" customFormat="1" ht="24.75" customHeight="1" thickBot="1" x14ac:dyDescent="0.25">
      <c r="A43" s="605" t="s">
        <v>1767</v>
      </c>
      <c r="D43" s="1708" t="s">
        <v>1791</v>
      </c>
      <c r="E43" s="1708"/>
      <c r="F43" s="1708"/>
      <c r="G43" s="1708"/>
      <c r="H43" s="1708"/>
      <c r="I43" s="1708"/>
      <c r="J43" s="1708"/>
      <c r="K43" s="1708"/>
      <c r="L43" s="1708"/>
      <c r="M43" s="1708"/>
      <c r="N43" s="1708"/>
      <c r="O43" s="1708"/>
      <c r="P43" s="1708" t="s">
        <v>1784</v>
      </c>
      <c r="Q43" s="1708"/>
      <c r="R43" s="1708"/>
      <c r="S43" s="1708"/>
      <c r="T43" s="1708"/>
      <c r="U43" s="1708"/>
      <c r="V43" s="1708"/>
      <c r="W43" s="1708"/>
      <c r="X43" s="1708"/>
      <c r="Y43" s="1708" t="s">
        <v>1787</v>
      </c>
      <c r="Z43" s="1708"/>
      <c r="AA43" s="1708"/>
      <c r="AB43" s="1708"/>
      <c r="AC43" s="1708" t="s">
        <v>1793</v>
      </c>
      <c r="AD43" s="1708"/>
      <c r="AE43" s="1708"/>
      <c r="AF43" s="1708"/>
      <c r="AG43" s="1708"/>
    </row>
    <row r="44" spans="1:33" s="592" customFormat="1" ht="24.75" customHeight="1" thickBot="1" x14ac:dyDescent="0.25">
      <c r="A44" s="605"/>
      <c r="D44" s="1708" t="s">
        <v>1783</v>
      </c>
      <c r="E44" s="1708"/>
      <c r="F44" s="1708"/>
      <c r="G44" s="1708"/>
      <c r="H44" s="1708"/>
      <c r="I44" s="1708"/>
      <c r="J44" s="1708"/>
      <c r="K44" s="1708"/>
      <c r="L44" s="1708" t="s">
        <v>1792</v>
      </c>
      <c r="M44" s="1708"/>
      <c r="N44" s="1708"/>
      <c r="O44" s="1708"/>
      <c r="P44" s="1708" t="s">
        <v>1785</v>
      </c>
      <c r="Q44" s="1708"/>
      <c r="R44" s="1708"/>
      <c r="S44" s="1708"/>
      <c r="T44" s="1708"/>
      <c r="U44" s="1708" t="s">
        <v>1786</v>
      </c>
      <c r="V44" s="1708"/>
      <c r="W44" s="1708"/>
      <c r="X44" s="1708"/>
      <c r="Y44" s="1708"/>
      <c r="Z44" s="1708"/>
      <c r="AA44" s="1708"/>
      <c r="AB44" s="1708"/>
      <c r="AC44" s="1708"/>
      <c r="AD44" s="1708"/>
      <c r="AE44" s="1708"/>
      <c r="AF44" s="1708"/>
      <c r="AG44" s="1708"/>
    </row>
    <row r="45" spans="1:33" s="592" customFormat="1" ht="15.75" customHeight="1" x14ac:dyDescent="0.2">
      <c r="A45" s="605"/>
      <c r="D45" s="2658" t="e">
        <f>'Notes- SK Template'!#REF!</f>
        <v>#REF!</v>
      </c>
      <c r="E45" s="2658"/>
      <c r="F45" s="2658"/>
      <c r="G45" s="2658"/>
      <c r="H45" s="2658"/>
      <c r="I45" s="2658"/>
      <c r="J45" s="2658"/>
      <c r="K45" s="2658"/>
      <c r="L45" s="2659" t="e">
        <f>'Notes- SK Template'!#REF!</f>
        <v>#REF!</v>
      </c>
      <c r="M45" s="2659"/>
      <c r="N45" s="2659"/>
      <c r="O45" s="2659"/>
      <c r="P45" s="1766" t="e">
        <f>'Notes- SK Template'!#REF!</f>
        <v>#REF!</v>
      </c>
      <c r="Q45" s="1766"/>
      <c r="R45" s="1766"/>
      <c r="S45" s="1766"/>
      <c r="T45" s="1766"/>
      <c r="U45" s="2660" t="e">
        <f>'Notes- SK Template'!#REF!</f>
        <v>#REF!</v>
      </c>
      <c r="V45" s="2660"/>
      <c r="W45" s="2660"/>
      <c r="X45" s="2660"/>
      <c r="Y45" s="2660" t="e">
        <f>'Notes- SK Template'!#REF!</f>
        <v>#REF!</v>
      </c>
      <c r="Z45" s="2660"/>
      <c r="AA45" s="2660"/>
      <c r="AB45" s="2660"/>
      <c r="AC45" s="2660" t="e">
        <f>'Notes- SK Template'!#REF!</f>
        <v>#REF!</v>
      </c>
      <c r="AD45" s="2660"/>
      <c r="AE45" s="2660"/>
      <c r="AF45" s="2660"/>
      <c r="AG45" s="2660"/>
    </row>
    <row r="46" spans="1:33" s="592" customFormat="1" ht="15.75" customHeight="1" x14ac:dyDescent="0.2">
      <c r="A46" s="605"/>
      <c r="D46" s="2656" t="e">
        <f>'Notes- SK Template'!#REF!</f>
        <v>#REF!</v>
      </c>
      <c r="E46" s="2656"/>
      <c r="F46" s="2656"/>
      <c r="G46" s="2656"/>
      <c r="H46" s="2656"/>
      <c r="I46" s="2656"/>
      <c r="J46" s="2656"/>
      <c r="K46" s="2656"/>
      <c r="L46" s="1757" t="e">
        <f>'Notes- SK Template'!#REF!</f>
        <v>#REF!</v>
      </c>
      <c r="M46" s="1757"/>
      <c r="N46" s="1757"/>
      <c r="O46" s="1757"/>
      <c r="P46" s="1734" t="e">
        <f>'Notes- SK Template'!#REF!</f>
        <v>#REF!</v>
      </c>
      <c r="Q46" s="1734"/>
      <c r="R46" s="1734"/>
      <c r="S46" s="1734"/>
      <c r="T46" s="1734"/>
      <c r="U46" s="2657" t="e">
        <f>'Notes- SK Template'!#REF!</f>
        <v>#REF!</v>
      </c>
      <c r="V46" s="2657"/>
      <c r="W46" s="2657"/>
      <c r="X46" s="2657"/>
      <c r="Y46" s="2657" t="e">
        <f>'Notes- SK Template'!#REF!</f>
        <v>#REF!</v>
      </c>
      <c r="Z46" s="2657"/>
      <c r="AA46" s="2657"/>
      <c r="AB46" s="2657"/>
      <c r="AC46" s="2657" t="e">
        <f>'Notes- SK Template'!#REF!</f>
        <v>#REF!</v>
      </c>
      <c r="AD46" s="2657"/>
      <c r="AE46" s="2657"/>
      <c r="AF46" s="2657"/>
      <c r="AG46" s="2657"/>
    </row>
    <row r="47" spans="1:33" s="592" customFormat="1" ht="15.75" customHeight="1" x14ac:dyDescent="0.2">
      <c r="A47" s="605"/>
      <c r="D47" s="2656" t="e">
        <f>'Notes- SK Template'!#REF!</f>
        <v>#REF!</v>
      </c>
      <c r="E47" s="2656"/>
      <c r="F47" s="2656"/>
      <c r="G47" s="2656"/>
      <c r="H47" s="2656"/>
      <c r="I47" s="2656"/>
      <c r="J47" s="2656"/>
      <c r="K47" s="2656"/>
      <c r="L47" s="1757" t="e">
        <f>'Notes- SK Template'!#REF!</f>
        <v>#REF!</v>
      </c>
      <c r="M47" s="1757"/>
      <c r="N47" s="1757"/>
      <c r="O47" s="1757"/>
      <c r="P47" s="1734" t="e">
        <f>'Notes- SK Template'!#REF!</f>
        <v>#REF!</v>
      </c>
      <c r="Q47" s="1734"/>
      <c r="R47" s="1734"/>
      <c r="S47" s="1734"/>
      <c r="T47" s="1734"/>
      <c r="U47" s="2657" t="e">
        <f>'Notes- SK Template'!#REF!</f>
        <v>#REF!</v>
      </c>
      <c r="V47" s="2657"/>
      <c r="W47" s="2657"/>
      <c r="X47" s="2657"/>
      <c r="Y47" s="2657" t="e">
        <f>'Notes- SK Template'!#REF!</f>
        <v>#REF!</v>
      </c>
      <c r="Z47" s="2657"/>
      <c r="AA47" s="2657"/>
      <c r="AB47" s="2657"/>
      <c r="AC47" s="2657" t="e">
        <f>'Notes- SK Template'!#REF!</f>
        <v>#REF!</v>
      </c>
      <c r="AD47" s="2657"/>
      <c r="AE47" s="2657"/>
      <c r="AF47" s="2657"/>
      <c r="AG47" s="2657"/>
    </row>
    <row r="48" spans="1:33" s="592" customFormat="1" ht="15.75" customHeight="1" x14ac:dyDescent="0.2">
      <c r="A48" s="605"/>
      <c r="D48" s="2656" t="e">
        <f>'Notes- SK Template'!#REF!</f>
        <v>#REF!</v>
      </c>
      <c r="E48" s="2656"/>
      <c r="F48" s="2656"/>
      <c r="G48" s="2656"/>
      <c r="H48" s="2656"/>
      <c r="I48" s="2656"/>
      <c r="J48" s="2656"/>
      <c r="K48" s="2656"/>
      <c r="L48" s="1757" t="e">
        <f>'Notes- SK Template'!#REF!</f>
        <v>#REF!</v>
      </c>
      <c r="M48" s="1757"/>
      <c r="N48" s="1757"/>
      <c r="O48" s="1757"/>
      <c r="P48" s="1734" t="e">
        <f>'Notes- SK Template'!#REF!</f>
        <v>#REF!</v>
      </c>
      <c r="Q48" s="1734"/>
      <c r="R48" s="1734"/>
      <c r="S48" s="1734"/>
      <c r="T48" s="1734"/>
      <c r="U48" s="2657" t="e">
        <f>'Notes- SK Template'!#REF!</f>
        <v>#REF!</v>
      </c>
      <c r="V48" s="2657"/>
      <c r="W48" s="2657"/>
      <c r="X48" s="2657"/>
      <c r="Y48" s="2657" t="e">
        <f>'Notes- SK Template'!#REF!</f>
        <v>#REF!</v>
      </c>
      <c r="Z48" s="2657"/>
      <c r="AA48" s="2657"/>
      <c r="AB48" s="2657"/>
      <c r="AC48" s="2657" t="e">
        <f>'Notes- SK Template'!#REF!</f>
        <v>#REF!</v>
      </c>
      <c r="AD48" s="2657"/>
      <c r="AE48" s="2657"/>
      <c r="AF48" s="2657"/>
      <c r="AG48" s="2657"/>
    </row>
    <row r="49" spans="1:33" s="592" customFormat="1" ht="15.75" customHeight="1" thickBot="1" x14ac:dyDescent="0.25">
      <c r="A49" s="605"/>
      <c r="D49" s="2650" t="s">
        <v>1790</v>
      </c>
      <c r="E49" s="2651"/>
      <c r="F49" s="2651"/>
      <c r="G49" s="2651"/>
      <c r="H49" s="2651"/>
      <c r="I49" s="2651"/>
      <c r="J49" s="2651"/>
      <c r="K49" s="2652"/>
      <c r="L49" s="2653" t="e">
        <f>'Notes- SK Template'!#REF!</f>
        <v>#REF!</v>
      </c>
      <c r="M49" s="2653"/>
      <c r="N49" s="2653"/>
      <c r="O49" s="2653"/>
      <c r="P49" s="2654" t="e">
        <f>'Notes- SK Template'!#REF!</f>
        <v>#REF!</v>
      </c>
      <c r="Q49" s="2654"/>
      <c r="R49" s="2654"/>
      <c r="S49" s="2654"/>
      <c r="T49" s="2654"/>
      <c r="U49" s="2655" t="e">
        <f>'Notes- SK Template'!#REF!</f>
        <v>#REF!</v>
      </c>
      <c r="V49" s="2655"/>
      <c r="W49" s="2655"/>
      <c r="X49" s="2655"/>
      <c r="Y49" s="2655" t="e">
        <f>'Notes- SK Template'!#REF!</f>
        <v>#REF!</v>
      </c>
      <c r="Z49" s="2655"/>
      <c r="AA49" s="2655"/>
      <c r="AB49" s="2655"/>
      <c r="AC49" s="2655" t="e">
        <f>'Notes- SK Template'!#REF!</f>
        <v>#REF!</v>
      </c>
      <c r="AD49" s="2655"/>
      <c r="AE49" s="2655"/>
      <c r="AF49" s="2655"/>
      <c r="AG49" s="2655"/>
    </row>
    <row r="50" spans="1:33" s="592" customFormat="1" x14ac:dyDescent="0.2">
      <c r="A50" s="605"/>
    </row>
    <row r="51" spans="1:33" s="592" customFormat="1" x14ac:dyDescent="0.2">
      <c r="A51" s="605"/>
    </row>
    <row r="52" spans="1:33" s="592" customFormat="1" ht="14.25" customHeight="1" x14ac:dyDescent="0.2">
      <c r="A52" s="605"/>
      <c r="D52" s="1738" t="s">
        <v>1794</v>
      </c>
      <c r="E52" s="2022"/>
      <c r="F52" s="2022"/>
      <c r="G52" s="2022"/>
      <c r="H52" s="2022"/>
      <c r="I52" s="2022"/>
      <c r="J52" s="2022"/>
      <c r="K52" s="2022"/>
      <c r="L52" s="2022"/>
      <c r="M52" s="2022"/>
      <c r="N52" s="2022"/>
      <c r="O52" s="2022"/>
      <c r="P52" s="2022"/>
      <c r="Q52" s="2022"/>
      <c r="R52" s="2022"/>
      <c r="S52" s="2022"/>
      <c r="T52" s="2022"/>
      <c r="U52" s="2022"/>
      <c r="V52" s="2022"/>
      <c r="W52" s="2022"/>
      <c r="X52" s="2022"/>
      <c r="Y52" s="2022"/>
      <c r="Z52" s="2022"/>
      <c r="AA52" s="2022"/>
      <c r="AB52" s="2022"/>
      <c r="AC52" s="2022"/>
      <c r="AD52" s="2022"/>
      <c r="AE52" s="2022"/>
      <c r="AF52" s="2022"/>
      <c r="AG52" s="2022"/>
    </row>
    <row r="53" spans="1:33" s="592" customFormat="1" x14ac:dyDescent="0.2">
      <c r="A53" s="605"/>
      <c r="D53" s="2022"/>
      <c r="E53" s="2022"/>
      <c r="F53" s="2022"/>
      <c r="G53" s="2022"/>
      <c r="H53" s="2022"/>
      <c r="I53" s="2022"/>
      <c r="J53" s="2022"/>
      <c r="K53" s="2022"/>
      <c r="L53" s="2022"/>
      <c r="M53" s="2022"/>
      <c r="N53" s="2022"/>
      <c r="O53" s="2022"/>
      <c r="P53" s="2022"/>
      <c r="Q53" s="2022"/>
      <c r="R53" s="2022"/>
      <c r="S53" s="2022"/>
      <c r="T53" s="2022"/>
      <c r="U53" s="2022"/>
      <c r="V53" s="2022"/>
      <c r="W53" s="2022"/>
      <c r="X53" s="2022"/>
      <c r="Y53" s="2022"/>
      <c r="Z53" s="2022"/>
      <c r="AA53" s="2022"/>
      <c r="AB53" s="2022"/>
      <c r="AC53" s="2022"/>
      <c r="AD53" s="2022"/>
      <c r="AE53" s="2022"/>
      <c r="AF53" s="2022"/>
      <c r="AG53" s="2022"/>
    </row>
    <row r="54" spans="1:33" s="592" customFormat="1" x14ac:dyDescent="0.2">
      <c r="A54" s="605"/>
      <c r="D54" s="2022"/>
      <c r="E54" s="2022"/>
      <c r="F54" s="2022"/>
      <c r="G54" s="2022"/>
      <c r="H54" s="2022"/>
      <c r="I54" s="2022"/>
      <c r="J54" s="2022"/>
      <c r="K54" s="2022"/>
      <c r="L54" s="2022"/>
      <c r="M54" s="2022"/>
      <c r="N54" s="2022"/>
      <c r="O54" s="2022"/>
      <c r="P54" s="2022"/>
      <c r="Q54" s="2022"/>
      <c r="R54" s="2022"/>
      <c r="S54" s="2022"/>
      <c r="T54" s="2022"/>
      <c r="U54" s="2022"/>
      <c r="V54" s="2022"/>
      <c r="W54" s="2022"/>
      <c r="X54" s="2022"/>
      <c r="Y54" s="2022"/>
      <c r="Z54" s="2022"/>
      <c r="AA54" s="2022"/>
      <c r="AB54" s="2022"/>
      <c r="AC54" s="2022"/>
      <c r="AD54" s="2022"/>
      <c r="AE54" s="2022"/>
      <c r="AF54" s="2022"/>
      <c r="AG54" s="2022"/>
    </row>
    <row r="55" spans="1:33" s="592" customFormat="1" x14ac:dyDescent="0.2">
      <c r="A55" s="605"/>
      <c r="D55" s="2022"/>
      <c r="E55" s="2022"/>
      <c r="F55" s="2022"/>
      <c r="G55" s="2022"/>
      <c r="H55" s="2022"/>
      <c r="I55" s="2022"/>
      <c r="J55" s="2022"/>
      <c r="K55" s="2022"/>
      <c r="L55" s="2022"/>
      <c r="M55" s="2022"/>
      <c r="N55" s="2022"/>
      <c r="O55" s="2022"/>
      <c r="P55" s="2022"/>
      <c r="Q55" s="2022"/>
      <c r="R55" s="2022"/>
      <c r="S55" s="2022"/>
      <c r="T55" s="2022"/>
      <c r="U55" s="2022"/>
      <c r="V55" s="2022"/>
      <c r="W55" s="2022"/>
      <c r="X55" s="2022"/>
      <c r="Y55" s="2022"/>
      <c r="Z55" s="2022"/>
      <c r="AA55" s="2022"/>
      <c r="AB55" s="2022"/>
      <c r="AC55" s="2022"/>
      <c r="AD55" s="2022"/>
      <c r="AE55" s="2022"/>
      <c r="AF55" s="2022"/>
      <c r="AG55" s="2022"/>
    </row>
    <row r="56" spans="1:33" s="592" customFormat="1" x14ac:dyDescent="0.2">
      <c r="A56" s="605"/>
      <c r="D56" s="2022"/>
      <c r="E56" s="2022"/>
      <c r="F56" s="2022"/>
      <c r="G56" s="2022"/>
      <c r="H56" s="2022"/>
      <c r="I56" s="2022"/>
      <c r="J56" s="2022"/>
      <c r="K56" s="2022"/>
      <c r="L56" s="2022"/>
      <c r="M56" s="2022"/>
      <c r="N56" s="2022"/>
      <c r="O56" s="2022"/>
      <c r="P56" s="2022"/>
      <c r="Q56" s="2022"/>
      <c r="R56" s="2022"/>
      <c r="S56" s="2022"/>
      <c r="T56" s="2022"/>
      <c r="U56" s="2022"/>
      <c r="V56" s="2022"/>
      <c r="W56" s="2022"/>
      <c r="X56" s="2022"/>
      <c r="Y56" s="2022"/>
      <c r="Z56" s="2022"/>
      <c r="AA56" s="2022"/>
      <c r="AB56" s="2022"/>
      <c r="AC56" s="2022"/>
      <c r="AD56" s="2022"/>
      <c r="AE56" s="2022"/>
      <c r="AF56" s="2022"/>
      <c r="AG56" s="2022"/>
    </row>
    <row r="57" spans="1:33" s="592" customFormat="1" ht="14.25" customHeight="1" x14ac:dyDescent="0.2">
      <c r="A57" s="605"/>
      <c r="D57" s="1738" t="s">
        <v>1795</v>
      </c>
      <c r="E57" s="2022"/>
      <c r="F57" s="2022"/>
      <c r="G57" s="2022"/>
      <c r="H57" s="2022"/>
      <c r="I57" s="2022"/>
      <c r="J57" s="2022"/>
      <c r="K57" s="2022"/>
      <c r="L57" s="2022"/>
      <c r="M57" s="2022"/>
      <c r="N57" s="2022"/>
      <c r="O57" s="2022"/>
      <c r="P57" s="2022"/>
      <c r="Q57" s="2022"/>
      <c r="R57" s="2022"/>
      <c r="S57" s="2022"/>
      <c r="T57" s="2022"/>
      <c r="U57" s="2022"/>
      <c r="V57" s="2022"/>
      <c r="W57" s="2022"/>
      <c r="X57" s="2022"/>
      <c r="Y57" s="2022"/>
      <c r="Z57" s="2022"/>
      <c r="AA57" s="2022"/>
      <c r="AB57" s="2022"/>
      <c r="AC57" s="2022"/>
      <c r="AD57" s="2022"/>
      <c r="AE57" s="2022"/>
      <c r="AF57" s="2022"/>
      <c r="AG57" s="2022"/>
    </row>
    <row r="58" spans="1:33" s="592" customFormat="1" x14ac:dyDescent="0.2">
      <c r="A58" s="605"/>
      <c r="D58" s="2022"/>
      <c r="E58" s="2022"/>
      <c r="F58" s="2022"/>
      <c r="G58" s="2022"/>
      <c r="H58" s="2022"/>
      <c r="I58" s="2022"/>
      <c r="J58" s="2022"/>
      <c r="K58" s="2022"/>
      <c r="L58" s="2022"/>
      <c r="M58" s="2022"/>
      <c r="N58" s="2022"/>
      <c r="O58" s="2022"/>
      <c r="P58" s="2022"/>
      <c r="Q58" s="2022"/>
      <c r="R58" s="2022"/>
      <c r="S58" s="2022"/>
      <c r="T58" s="2022"/>
      <c r="U58" s="2022"/>
      <c r="V58" s="2022"/>
      <c r="W58" s="2022"/>
      <c r="X58" s="2022"/>
      <c r="Y58" s="2022"/>
      <c r="Z58" s="2022"/>
      <c r="AA58" s="2022"/>
      <c r="AB58" s="2022"/>
      <c r="AC58" s="2022"/>
      <c r="AD58" s="2022"/>
      <c r="AE58" s="2022"/>
      <c r="AF58" s="2022"/>
      <c r="AG58" s="2022"/>
    </row>
    <row r="59" spans="1:33" s="592" customFormat="1" x14ac:dyDescent="0.2">
      <c r="A59" s="605"/>
      <c r="D59" s="2022"/>
      <c r="E59" s="2022"/>
      <c r="F59" s="2022"/>
      <c r="G59" s="2022"/>
      <c r="H59" s="2022"/>
      <c r="I59" s="2022"/>
      <c r="J59" s="2022"/>
      <c r="K59" s="2022"/>
      <c r="L59" s="2022"/>
      <c r="M59" s="2022"/>
      <c r="N59" s="2022"/>
      <c r="O59" s="2022"/>
      <c r="P59" s="2022"/>
      <c r="Q59" s="2022"/>
      <c r="R59" s="2022"/>
      <c r="S59" s="2022"/>
      <c r="T59" s="2022"/>
      <c r="U59" s="2022"/>
      <c r="V59" s="2022"/>
      <c r="W59" s="2022"/>
      <c r="X59" s="2022"/>
      <c r="Y59" s="2022"/>
      <c r="Z59" s="2022"/>
      <c r="AA59" s="2022"/>
      <c r="AB59" s="2022"/>
      <c r="AC59" s="2022"/>
      <c r="AD59" s="2022"/>
      <c r="AE59" s="2022"/>
      <c r="AF59" s="2022"/>
      <c r="AG59" s="2022"/>
    </row>
    <row r="60" spans="1:33" s="592" customFormat="1" x14ac:dyDescent="0.2">
      <c r="A60" s="605"/>
      <c r="D60" s="2022"/>
      <c r="E60" s="2022"/>
      <c r="F60" s="2022"/>
      <c r="G60" s="2022"/>
      <c r="H60" s="2022"/>
      <c r="I60" s="2022"/>
      <c r="J60" s="2022"/>
      <c r="K60" s="2022"/>
      <c r="L60" s="2022"/>
      <c r="M60" s="2022"/>
      <c r="N60" s="2022"/>
      <c r="O60" s="2022"/>
      <c r="P60" s="2022"/>
      <c r="Q60" s="2022"/>
      <c r="R60" s="2022"/>
      <c r="S60" s="2022"/>
      <c r="T60" s="2022"/>
      <c r="U60" s="2022"/>
      <c r="V60" s="2022"/>
      <c r="W60" s="2022"/>
      <c r="X60" s="2022"/>
      <c r="Y60" s="2022"/>
      <c r="Z60" s="2022"/>
      <c r="AA60" s="2022"/>
      <c r="AB60" s="2022"/>
      <c r="AC60" s="2022"/>
      <c r="AD60" s="2022"/>
      <c r="AE60" s="2022"/>
      <c r="AF60" s="2022"/>
      <c r="AG60" s="2022"/>
    </row>
    <row r="61" spans="1:33" s="592" customFormat="1" x14ac:dyDescent="0.2">
      <c r="A61" s="605"/>
    </row>
    <row r="62" spans="1:33" s="592" customFormat="1" ht="14.25" customHeight="1" x14ac:dyDescent="0.2">
      <c r="A62" s="605"/>
      <c r="D62" s="1738" t="s">
        <v>1796</v>
      </c>
      <c r="E62" s="2022"/>
      <c r="F62" s="2022"/>
      <c r="G62" s="2022"/>
      <c r="H62" s="2022"/>
      <c r="I62" s="2022"/>
      <c r="J62" s="2022"/>
      <c r="K62" s="2022"/>
      <c r="L62" s="2022"/>
      <c r="M62" s="2022"/>
      <c r="N62" s="2022"/>
      <c r="O62" s="2022"/>
      <c r="P62" s="2022"/>
      <c r="Q62" s="2022"/>
      <c r="R62" s="2022"/>
      <c r="S62" s="2022"/>
      <c r="T62" s="2022"/>
      <c r="U62" s="2022"/>
      <c r="V62" s="2022"/>
      <c r="W62" s="2022"/>
      <c r="X62" s="2022"/>
      <c r="Y62" s="2022"/>
      <c r="Z62" s="2022"/>
      <c r="AA62" s="2022"/>
      <c r="AB62" s="2022"/>
      <c r="AC62" s="2022"/>
      <c r="AD62" s="2022"/>
      <c r="AE62" s="2022"/>
      <c r="AF62" s="2022"/>
      <c r="AG62" s="2022"/>
    </row>
    <row r="63" spans="1:33" s="592" customFormat="1" x14ac:dyDescent="0.2">
      <c r="A63" s="605"/>
      <c r="D63" s="2022"/>
      <c r="E63" s="2022"/>
      <c r="F63" s="2022"/>
      <c r="G63" s="2022"/>
      <c r="H63" s="2022"/>
      <c r="I63" s="2022"/>
      <c r="J63" s="2022"/>
      <c r="K63" s="2022"/>
      <c r="L63" s="2022"/>
      <c r="M63" s="2022"/>
      <c r="N63" s="2022"/>
      <c r="O63" s="2022"/>
      <c r="P63" s="2022"/>
      <c r="Q63" s="2022"/>
      <c r="R63" s="2022"/>
      <c r="S63" s="2022"/>
      <c r="T63" s="2022"/>
      <c r="U63" s="2022"/>
      <c r="V63" s="2022"/>
      <c r="W63" s="2022"/>
      <c r="X63" s="2022"/>
      <c r="Y63" s="2022"/>
      <c r="Z63" s="2022"/>
      <c r="AA63" s="2022"/>
      <c r="AB63" s="2022"/>
      <c r="AC63" s="2022"/>
      <c r="AD63" s="2022"/>
      <c r="AE63" s="2022"/>
      <c r="AF63" s="2022"/>
      <c r="AG63" s="2022"/>
    </row>
    <row r="64" spans="1:33" s="592" customFormat="1" x14ac:dyDescent="0.2">
      <c r="A64" s="605"/>
    </row>
    <row r="65" spans="1:33" s="592" customFormat="1" x14ac:dyDescent="0.2">
      <c r="A65" s="605"/>
      <c r="D65" s="938" t="s">
        <v>3051</v>
      </c>
      <c r="E65" s="595"/>
      <c r="F65" s="595"/>
      <c r="G65" s="595"/>
      <c r="H65" s="595"/>
      <c r="I65" s="595"/>
      <c r="J65" s="595"/>
      <c r="K65" s="595"/>
      <c r="L65" s="595"/>
      <c r="M65" s="595"/>
      <c r="N65" s="595"/>
      <c r="O65" s="595"/>
      <c r="P65" s="595"/>
      <c r="Q65" s="595"/>
      <c r="R65" s="595"/>
      <c r="S65" s="595"/>
      <c r="T65" s="595"/>
      <c r="U65" s="595"/>
      <c r="V65" s="595"/>
      <c r="W65" s="595"/>
      <c r="X65" s="595"/>
      <c r="Y65" s="595"/>
      <c r="Z65" s="595"/>
      <c r="AA65" s="595"/>
      <c r="AB65" s="595"/>
      <c r="AC65" s="595"/>
      <c r="AD65" s="595"/>
      <c r="AE65" s="595"/>
      <c r="AF65" s="595"/>
      <c r="AG65" s="595"/>
    </row>
    <row r="66" spans="1:33" s="592" customFormat="1" x14ac:dyDescent="0.2">
      <c r="A66" s="605"/>
    </row>
    <row r="67" spans="1:33" s="592" customFormat="1" ht="15" thickBot="1" x14ac:dyDescent="0.25">
      <c r="A67" s="605"/>
      <c r="D67" s="1887" t="s">
        <v>1797</v>
      </c>
      <c r="E67" s="1887"/>
      <c r="F67" s="1887"/>
      <c r="G67" s="1887"/>
      <c r="H67" s="1887"/>
      <c r="I67" s="1887"/>
      <c r="J67" s="1887"/>
      <c r="K67" s="1887"/>
      <c r="L67" s="1887"/>
      <c r="M67" s="1887"/>
      <c r="N67" s="1887"/>
      <c r="O67" s="1887"/>
    </row>
    <row r="68" spans="1:33" s="592" customFormat="1" ht="15" thickTop="1" x14ac:dyDescent="0.2">
      <c r="A68" s="605"/>
      <c r="D68" s="939" t="s">
        <v>1798</v>
      </c>
      <c r="E68" s="598"/>
      <c r="F68" s="598"/>
      <c r="G68" s="598"/>
      <c r="H68" s="941" t="str">
        <f>'Notes- SK Template'!H67</f>
        <v>Ing. Július  Šabo</v>
      </c>
      <c r="I68" s="598"/>
      <c r="J68" s="598"/>
      <c r="K68" s="598"/>
      <c r="L68" s="598"/>
      <c r="M68" s="598"/>
      <c r="N68" s="598"/>
      <c r="O68" s="598"/>
    </row>
    <row r="69" spans="1:33" s="592" customFormat="1" x14ac:dyDescent="0.2">
      <c r="A69" s="605"/>
      <c r="D69" s="940" t="s">
        <v>1799</v>
      </c>
      <c r="H69" s="942" t="str">
        <f>'Notes- SK Template'!H68</f>
        <v>Igor Trebišovský</v>
      </c>
    </row>
    <row r="70" spans="1:33" s="592" customFormat="1" x14ac:dyDescent="0.2">
      <c r="A70" s="605"/>
      <c r="D70" s="940" t="s">
        <v>1800</v>
      </c>
      <c r="H70" s="942" t="e">
        <f>'Notes- SK Template'!#REF!</f>
        <v>#REF!</v>
      </c>
    </row>
    <row r="71" spans="1:33" s="592" customFormat="1" x14ac:dyDescent="0.2">
      <c r="A71" s="605"/>
      <c r="D71" s="940" t="s">
        <v>1800</v>
      </c>
      <c r="H71" s="942" t="e">
        <f>'Notes- SK Template'!#REF!</f>
        <v>#REF!</v>
      </c>
    </row>
    <row r="72" spans="1:33" s="592" customFormat="1" x14ac:dyDescent="0.2">
      <c r="A72" s="605"/>
    </row>
    <row r="73" spans="1:33" s="592" customFormat="1" ht="15" thickBot="1" x14ac:dyDescent="0.25">
      <c r="A73" s="605"/>
      <c r="D73" s="1887" t="s">
        <v>1801</v>
      </c>
      <c r="E73" s="1887"/>
      <c r="F73" s="1887"/>
      <c r="G73" s="1887"/>
      <c r="H73" s="1887"/>
      <c r="I73" s="1887"/>
      <c r="J73" s="1887"/>
      <c r="K73" s="1887"/>
      <c r="L73" s="1887"/>
      <c r="M73" s="1887"/>
      <c r="N73" s="1887"/>
      <c r="O73" s="1887"/>
    </row>
    <row r="74" spans="1:33" s="592" customFormat="1" ht="15" thickTop="1" x14ac:dyDescent="0.2">
      <c r="A74" s="605"/>
      <c r="D74" s="939" t="s">
        <v>1798</v>
      </c>
      <c r="E74" s="598"/>
      <c r="F74" s="598"/>
      <c r="G74" s="598"/>
      <c r="H74" s="943" t="e">
        <f>'Notes- SK Template'!#REF!</f>
        <v>#REF!</v>
      </c>
      <c r="I74" s="598"/>
      <c r="J74" s="598"/>
      <c r="K74" s="598"/>
      <c r="L74" s="598"/>
      <c r="M74" s="598"/>
      <c r="N74" s="598"/>
      <c r="O74" s="598"/>
    </row>
    <row r="75" spans="1:33" s="592" customFormat="1" x14ac:dyDescent="0.2">
      <c r="A75" s="605"/>
      <c r="D75" s="940" t="s">
        <v>1802</v>
      </c>
      <c r="E75" s="597"/>
      <c r="H75" s="942" t="e">
        <f>'Notes- SK Template'!#REF!</f>
        <v>#REF!</v>
      </c>
    </row>
    <row r="76" spans="1:33" s="592" customFormat="1" x14ac:dyDescent="0.2">
      <c r="A76" s="605"/>
      <c r="D76" s="940" t="s">
        <v>1800</v>
      </c>
      <c r="E76" s="597"/>
      <c r="H76" s="942" t="e">
        <f>'Notes- SK Template'!#REF!</f>
        <v>#REF!</v>
      </c>
    </row>
    <row r="77" spans="1:33" s="592" customFormat="1" x14ac:dyDescent="0.2">
      <c r="A77" s="605"/>
      <c r="D77" s="940" t="s">
        <v>1800</v>
      </c>
      <c r="E77" s="597"/>
      <c r="H77" s="942" t="e">
        <f>'Notes- SK Template'!#REF!</f>
        <v>#REF!</v>
      </c>
    </row>
    <row r="78" spans="1:33" s="592" customFormat="1" x14ac:dyDescent="0.2">
      <c r="A78" s="605"/>
    </row>
    <row r="79" spans="1:33" s="592" customFormat="1" ht="14.25" customHeight="1" x14ac:dyDescent="0.2">
      <c r="A79" s="605"/>
      <c r="D79" s="1738" t="s">
        <v>1803</v>
      </c>
      <c r="E79" s="2022"/>
      <c r="F79" s="2022"/>
      <c r="G79" s="2022"/>
      <c r="H79" s="2022"/>
      <c r="I79" s="2022"/>
      <c r="J79" s="2022"/>
      <c r="K79" s="2022"/>
      <c r="L79" s="2022"/>
      <c r="M79" s="2022"/>
      <c r="N79" s="2022"/>
      <c r="O79" s="2022"/>
      <c r="P79" s="2022"/>
      <c r="Q79" s="2022"/>
      <c r="R79" s="2022"/>
      <c r="S79" s="2022"/>
      <c r="T79" s="2022"/>
      <c r="U79" s="2022"/>
      <c r="V79" s="2022"/>
      <c r="W79" s="2022"/>
      <c r="X79" s="2022"/>
      <c r="Y79" s="2022"/>
      <c r="Z79" s="2022"/>
      <c r="AA79" s="2022"/>
      <c r="AB79" s="2022"/>
      <c r="AC79" s="2022"/>
      <c r="AD79" s="2022"/>
      <c r="AE79" s="2022"/>
      <c r="AF79" s="2022"/>
      <c r="AG79" s="2022"/>
    </row>
    <row r="80" spans="1:33" s="592" customFormat="1" x14ac:dyDescent="0.2">
      <c r="A80" s="605"/>
      <c r="D80" s="2022"/>
      <c r="E80" s="2022"/>
      <c r="F80" s="2022"/>
      <c r="G80" s="2022"/>
      <c r="H80" s="2022"/>
      <c r="I80" s="2022"/>
      <c r="J80" s="2022"/>
      <c r="K80" s="2022"/>
      <c r="L80" s="2022"/>
      <c r="M80" s="2022"/>
      <c r="N80" s="2022"/>
      <c r="O80" s="2022"/>
      <c r="P80" s="2022"/>
      <c r="Q80" s="2022"/>
      <c r="R80" s="2022"/>
      <c r="S80" s="2022"/>
      <c r="T80" s="2022"/>
      <c r="U80" s="2022"/>
      <c r="V80" s="2022"/>
      <c r="W80" s="2022"/>
      <c r="X80" s="2022"/>
      <c r="Y80" s="2022"/>
      <c r="Z80" s="2022"/>
      <c r="AA80" s="2022"/>
      <c r="AB80" s="2022"/>
      <c r="AC80" s="2022"/>
      <c r="AD80" s="2022"/>
      <c r="AE80" s="2022"/>
      <c r="AF80" s="2022"/>
      <c r="AG80" s="2022"/>
    </row>
    <row r="81" spans="1:33" s="592" customFormat="1" x14ac:dyDescent="0.2">
      <c r="A81" s="605"/>
      <c r="D81" s="596"/>
      <c r="E81" s="596"/>
      <c r="F81" s="596"/>
      <c r="G81" s="596"/>
      <c r="H81" s="596"/>
      <c r="I81" s="596"/>
      <c r="J81" s="596"/>
      <c r="K81" s="596"/>
      <c r="L81" s="596"/>
      <c r="M81" s="596"/>
      <c r="N81" s="596"/>
      <c r="O81" s="596"/>
      <c r="P81" s="596"/>
      <c r="Q81" s="596"/>
      <c r="R81" s="596"/>
      <c r="S81" s="596"/>
      <c r="T81" s="596"/>
      <c r="U81" s="596"/>
      <c r="V81" s="596"/>
      <c r="W81" s="596"/>
      <c r="X81" s="596"/>
      <c r="Y81" s="596"/>
      <c r="Z81" s="596"/>
      <c r="AA81" s="596"/>
      <c r="AB81" s="596"/>
      <c r="AC81" s="596"/>
      <c r="AD81" s="596"/>
      <c r="AE81" s="596"/>
      <c r="AF81" s="596"/>
      <c r="AG81" s="596"/>
    </row>
    <row r="82" spans="1:33" s="592" customFormat="1" x14ac:dyDescent="0.2">
      <c r="A82" s="605"/>
    </row>
    <row r="83" spans="1:33" s="592" customFormat="1" x14ac:dyDescent="0.2">
      <c r="A83" s="605"/>
      <c r="D83" s="590" t="s">
        <v>1804</v>
      </c>
    </row>
    <row r="84" spans="1:33" s="592" customFormat="1" x14ac:dyDescent="0.2">
      <c r="A84" s="605"/>
    </row>
    <row r="85" spans="1:33" s="592" customFormat="1" x14ac:dyDescent="0.2">
      <c r="A85" s="605"/>
      <c r="D85" s="1738" t="s">
        <v>1805</v>
      </c>
      <c r="E85" s="2012"/>
      <c r="F85" s="2012"/>
      <c r="G85" s="2012"/>
      <c r="H85" s="2012"/>
      <c r="I85" s="2012"/>
      <c r="J85" s="2012"/>
      <c r="K85" s="2012"/>
      <c r="L85" s="2012"/>
      <c r="M85" s="2012"/>
      <c r="N85" s="2012"/>
      <c r="O85" s="2012"/>
      <c r="P85" s="2012"/>
      <c r="Q85" s="2012"/>
      <c r="R85" s="2012"/>
      <c r="S85" s="2012"/>
      <c r="T85" s="2012"/>
      <c r="U85" s="2012"/>
      <c r="V85" s="2012"/>
      <c r="W85" s="2012"/>
      <c r="X85" s="2012"/>
      <c r="Y85" s="2012"/>
      <c r="Z85" s="2012"/>
      <c r="AA85" s="2012"/>
      <c r="AB85" s="2012"/>
      <c r="AC85" s="2012"/>
      <c r="AD85" s="2012"/>
      <c r="AE85" s="2012"/>
      <c r="AF85" s="2012"/>
      <c r="AG85" s="2012"/>
    </row>
    <row r="86" spans="1:33" s="592" customFormat="1" x14ac:dyDescent="0.2">
      <c r="A86" s="605"/>
      <c r="D86" s="2012"/>
      <c r="E86" s="2012"/>
      <c r="F86" s="2012"/>
      <c r="G86" s="2012"/>
      <c r="H86" s="2012"/>
      <c r="I86" s="2012"/>
      <c r="J86" s="2012"/>
      <c r="K86" s="2012"/>
      <c r="L86" s="2012"/>
      <c r="M86" s="2012"/>
      <c r="N86" s="2012"/>
      <c r="O86" s="2012"/>
      <c r="P86" s="2012"/>
      <c r="Q86" s="2012"/>
      <c r="R86" s="2012"/>
      <c r="S86" s="2012"/>
      <c r="T86" s="2012"/>
      <c r="U86" s="2012"/>
      <c r="V86" s="2012"/>
      <c r="W86" s="2012"/>
      <c r="X86" s="2012"/>
      <c r="Y86" s="2012"/>
      <c r="Z86" s="2012"/>
      <c r="AA86" s="2012"/>
      <c r="AB86" s="2012"/>
      <c r="AC86" s="2012"/>
      <c r="AD86" s="2012"/>
      <c r="AE86" s="2012"/>
      <c r="AF86" s="2012"/>
      <c r="AG86" s="2012"/>
    </row>
    <row r="87" spans="1:33" s="592" customFormat="1" x14ac:dyDescent="0.2">
      <c r="A87" s="605"/>
    </row>
    <row r="88" spans="1:33" s="592" customFormat="1" x14ac:dyDescent="0.2">
      <c r="A88" s="605"/>
      <c r="D88" s="1738" t="s">
        <v>3053</v>
      </c>
      <c r="E88" s="2012"/>
      <c r="F88" s="2012"/>
      <c r="G88" s="2012"/>
      <c r="H88" s="2012"/>
      <c r="I88" s="2012"/>
      <c r="J88" s="2012"/>
      <c r="K88" s="2012"/>
      <c r="L88" s="2012"/>
      <c r="M88" s="2012"/>
      <c r="N88" s="2012"/>
      <c r="O88" s="2012"/>
      <c r="P88" s="2012"/>
      <c r="Q88" s="2012"/>
      <c r="R88" s="2012"/>
      <c r="S88" s="2012"/>
      <c r="T88" s="2012"/>
      <c r="U88" s="2012"/>
      <c r="V88" s="2012"/>
      <c r="W88" s="2012"/>
      <c r="X88" s="2012"/>
      <c r="Y88" s="2012"/>
      <c r="Z88" s="2012"/>
      <c r="AA88" s="2012"/>
      <c r="AB88" s="2012"/>
      <c r="AC88" s="2012"/>
      <c r="AD88" s="2012"/>
      <c r="AE88" s="2012"/>
      <c r="AF88" s="2012"/>
      <c r="AG88" s="2012"/>
    </row>
    <row r="89" spans="1:33" s="592" customFormat="1" x14ac:dyDescent="0.2">
      <c r="A89" s="605"/>
      <c r="D89" s="2012"/>
      <c r="E89" s="2012"/>
      <c r="F89" s="2012"/>
      <c r="G89" s="2012"/>
      <c r="H89" s="2012"/>
      <c r="I89" s="2012"/>
      <c r="J89" s="2012"/>
      <c r="K89" s="2012"/>
      <c r="L89" s="2012"/>
      <c r="M89" s="2012"/>
      <c r="N89" s="2012"/>
      <c r="O89" s="2012"/>
      <c r="P89" s="2012"/>
      <c r="Q89" s="2012"/>
      <c r="R89" s="2012"/>
      <c r="S89" s="2012"/>
      <c r="T89" s="2012"/>
      <c r="U89" s="2012"/>
      <c r="V89" s="2012"/>
      <c r="W89" s="2012"/>
      <c r="X89" s="2012"/>
      <c r="Y89" s="2012"/>
      <c r="Z89" s="2012"/>
      <c r="AA89" s="2012"/>
      <c r="AB89" s="2012"/>
      <c r="AC89" s="2012"/>
      <c r="AD89" s="2012"/>
      <c r="AE89" s="2012"/>
      <c r="AF89" s="2012"/>
      <c r="AG89" s="2012"/>
    </row>
    <row r="90" spans="1:33" s="592" customFormat="1" x14ac:dyDescent="0.2">
      <c r="A90" s="605"/>
    </row>
    <row r="91" spans="1:33" s="592" customFormat="1" ht="14.25" customHeight="1" x14ac:dyDescent="0.2">
      <c r="A91" s="605"/>
      <c r="D91" s="1738" t="s">
        <v>2414</v>
      </c>
      <c r="E91" s="2012"/>
      <c r="F91" s="2012"/>
      <c r="G91" s="2012"/>
      <c r="H91" s="2012"/>
      <c r="I91" s="2012"/>
      <c r="J91" s="2012"/>
      <c r="K91" s="2012"/>
      <c r="L91" s="2012"/>
      <c r="M91" s="2012"/>
      <c r="N91" s="2012"/>
      <c r="O91" s="2012"/>
      <c r="P91" s="2012"/>
      <c r="Q91" s="2012"/>
      <c r="R91" s="2012"/>
      <c r="S91" s="2012"/>
      <c r="T91" s="2012"/>
      <c r="U91" s="2012"/>
      <c r="V91" s="2012"/>
      <c r="W91" s="2012"/>
      <c r="X91" s="2012"/>
      <c r="Y91" s="2012"/>
      <c r="Z91" s="2012"/>
      <c r="AA91" s="2012"/>
      <c r="AB91" s="2012"/>
      <c r="AC91" s="2012"/>
      <c r="AD91" s="2012"/>
      <c r="AE91" s="2012"/>
      <c r="AF91" s="2012"/>
      <c r="AG91" s="2012"/>
    </row>
    <row r="92" spans="1:33" s="592" customFormat="1" x14ac:dyDescent="0.2">
      <c r="A92" s="605"/>
      <c r="D92" s="2012"/>
      <c r="E92" s="2012"/>
      <c r="F92" s="2012"/>
      <c r="G92" s="2012"/>
      <c r="H92" s="2012"/>
      <c r="I92" s="2012"/>
      <c r="J92" s="2012"/>
      <c r="K92" s="2012"/>
      <c r="L92" s="2012"/>
      <c r="M92" s="2012"/>
      <c r="N92" s="2012"/>
      <c r="O92" s="2012"/>
      <c r="P92" s="2012"/>
      <c r="Q92" s="2012"/>
      <c r="R92" s="2012"/>
      <c r="S92" s="2012"/>
      <c r="T92" s="2012"/>
      <c r="U92" s="2012"/>
      <c r="V92" s="2012"/>
      <c r="W92" s="2012"/>
      <c r="X92" s="2012"/>
      <c r="Y92" s="2012"/>
      <c r="Z92" s="2012"/>
      <c r="AA92" s="2012"/>
      <c r="AB92" s="2012"/>
      <c r="AC92" s="2012"/>
      <c r="AD92" s="2012"/>
      <c r="AE92" s="2012"/>
      <c r="AF92" s="2012"/>
      <c r="AG92" s="2012"/>
    </row>
    <row r="93" spans="1:33" s="592" customFormat="1" x14ac:dyDescent="0.2">
      <c r="A93" s="605"/>
      <c r="D93" s="2012"/>
      <c r="E93" s="2012"/>
      <c r="F93" s="2012"/>
      <c r="G93" s="2012"/>
      <c r="H93" s="2012"/>
      <c r="I93" s="2012"/>
      <c r="J93" s="2012"/>
      <c r="K93" s="2012"/>
      <c r="L93" s="2012"/>
      <c r="M93" s="2012"/>
      <c r="N93" s="2012"/>
      <c r="O93" s="2012"/>
      <c r="P93" s="2012"/>
      <c r="Q93" s="2012"/>
      <c r="R93" s="2012"/>
      <c r="S93" s="2012"/>
      <c r="T93" s="2012"/>
      <c r="U93" s="2012"/>
      <c r="V93" s="2012"/>
      <c r="W93" s="2012"/>
      <c r="X93" s="2012"/>
      <c r="Y93" s="2012"/>
      <c r="Z93" s="2012"/>
      <c r="AA93" s="2012"/>
      <c r="AB93" s="2012"/>
      <c r="AC93" s="2012"/>
      <c r="AD93" s="2012"/>
      <c r="AE93" s="2012"/>
      <c r="AF93" s="2012"/>
      <c r="AG93" s="2012"/>
    </row>
    <row r="94" spans="1:33" s="592" customFormat="1" x14ac:dyDescent="0.2">
      <c r="A94" s="605"/>
      <c r="D94" s="2012"/>
      <c r="E94" s="2012"/>
      <c r="F94" s="2012"/>
      <c r="G94" s="2012"/>
      <c r="H94" s="2012"/>
      <c r="I94" s="2012"/>
      <c r="J94" s="2012"/>
      <c r="K94" s="2012"/>
      <c r="L94" s="2012"/>
      <c r="M94" s="2012"/>
      <c r="N94" s="2012"/>
      <c r="O94" s="2012"/>
      <c r="P94" s="2012"/>
      <c r="Q94" s="2012"/>
      <c r="R94" s="2012"/>
      <c r="S94" s="2012"/>
      <c r="T94" s="2012"/>
      <c r="U94" s="2012"/>
      <c r="V94" s="2012"/>
      <c r="W94" s="2012"/>
      <c r="X94" s="2012"/>
      <c r="Y94" s="2012"/>
      <c r="Z94" s="2012"/>
      <c r="AA94" s="2012"/>
      <c r="AB94" s="2012"/>
      <c r="AC94" s="2012"/>
      <c r="AD94" s="2012"/>
      <c r="AE94" s="2012"/>
      <c r="AF94" s="2012"/>
      <c r="AG94" s="2012"/>
    </row>
    <row r="95" spans="1:33" s="592" customFormat="1" x14ac:dyDescent="0.2">
      <c r="A95" s="605"/>
    </row>
    <row r="96" spans="1:33" s="592" customFormat="1" x14ac:dyDescent="0.2">
      <c r="A96" s="605"/>
      <c r="D96" s="590" t="s">
        <v>1806</v>
      </c>
    </row>
    <row r="97" spans="1:33" s="592" customFormat="1" x14ac:dyDescent="0.2">
      <c r="A97" s="605"/>
    </row>
    <row r="98" spans="1:33" s="592" customFormat="1" x14ac:dyDescent="0.2">
      <c r="A98" s="605"/>
      <c r="D98" s="1738" t="s">
        <v>3054</v>
      </c>
      <c r="E98" s="2012"/>
      <c r="F98" s="2012"/>
      <c r="G98" s="2012"/>
      <c r="H98" s="2012"/>
      <c r="I98" s="2012"/>
      <c r="J98" s="2012"/>
      <c r="K98" s="2012"/>
      <c r="L98" s="2012"/>
      <c r="M98" s="2012"/>
      <c r="N98" s="2012"/>
      <c r="O98" s="2012"/>
      <c r="P98" s="2012"/>
      <c r="Q98" s="2012"/>
      <c r="R98" s="2012"/>
      <c r="S98" s="2012"/>
      <c r="T98" s="2012"/>
      <c r="U98" s="2012"/>
      <c r="V98" s="2012"/>
      <c r="W98" s="2012"/>
      <c r="X98" s="2012"/>
      <c r="Y98" s="2012"/>
      <c r="Z98" s="2012"/>
      <c r="AA98" s="2012"/>
      <c r="AB98" s="2012"/>
      <c r="AC98" s="2012"/>
      <c r="AD98" s="2012"/>
      <c r="AE98" s="2012"/>
      <c r="AF98" s="2012"/>
      <c r="AG98" s="2012"/>
    </row>
    <row r="99" spans="1:33" s="592" customFormat="1" x14ac:dyDescent="0.2">
      <c r="A99" s="605"/>
      <c r="D99" s="2012"/>
      <c r="E99" s="2012"/>
      <c r="F99" s="2012"/>
      <c r="G99" s="2012"/>
      <c r="H99" s="2012"/>
      <c r="I99" s="2012"/>
      <c r="J99" s="2012"/>
      <c r="K99" s="2012"/>
      <c r="L99" s="2012"/>
      <c r="M99" s="2012"/>
      <c r="N99" s="2012"/>
      <c r="O99" s="2012"/>
      <c r="P99" s="2012"/>
      <c r="Q99" s="2012"/>
      <c r="R99" s="2012"/>
      <c r="S99" s="2012"/>
      <c r="T99" s="2012"/>
      <c r="U99" s="2012"/>
      <c r="V99" s="2012"/>
      <c r="W99" s="2012"/>
      <c r="X99" s="2012"/>
      <c r="Y99" s="2012"/>
      <c r="Z99" s="2012"/>
      <c r="AA99" s="2012"/>
      <c r="AB99" s="2012"/>
      <c r="AC99" s="2012"/>
      <c r="AD99" s="2012"/>
      <c r="AE99" s="2012"/>
      <c r="AF99" s="2012"/>
      <c r="AG99" s="2012"/>
    </row>
    <row r="100" spans="1:33" s="592" customFormat="1" x14ac:dyDescent="0.2">
      <c r="A100" s="605"/>
    </row>
    <row r="101" spans="1:33" s="592" customFormat="1" x14ac:dyDescent="0.2">
      <c r="A101" s="605"/>
      <c r="D101" s="590" t="s">
        <v>1807</v>
      </c>
    </row>
    <row r="102" spans="1:33" s="592" customFormat="1" x14ac:dyDescent="0.2">
      <c r="A102" s="605"/>
    </row>
    <row r="103" spans="1:33" s="592" customFormat="1" x14ac:dyDescent="0.2">
      <c r="A103" s="605"/>
      <c r="D103" s="1738" t="s">
        <v>1808</v>
      </c>
      <c r="E103" s="2012"/>
      <c r="F103" s="2012"/>
      <c r="G103" s="2012"/>
      <c r="H103" s="2012"/>
      <c r="I103" s="2012"/>
      <c r="J103" s="2012"/>
      <c r="K103" s="2012"/>
      <c r="L103" s="2012"/>
      <c r="M103" s="2012"/>
      <c r="N103" s="2012"/>
      <c r="O103" s="2012"/>
      <c r="P103" s="2012"/>
      <c r="Q103" s="2012"/>
      <c r="R103" s="2012"/>
      <c r="S103" s="2012"/>
      <c r="T103" s="2012"/>
      <c r="U103" s="2012"/>
      <c r="V103" s="2012"/>
      <c r="W103" s="2012"/>
      <c r="X103" s="2012"/>
      <c r="Y103" s="2012"/>
      <c r="Z103" s="2012"/>
      <c r="AA103" s="2012"/>
      <c r="AB103" s="2012"/>
      <c r="AC103" s="2012"/>
      <c r="AD103" s="2012"/>
      <c r="AE103" s="2012"/>
      <c r="AF103" s="2012"/>
      <c r="AG103" s="2012"/>
    </row>
    <row r="104" spans="1:33" s="592" customFormat="1" x14ac:dyDescent="0.2">
      <c r="A104" s="605"/>
      <c r="D104" s="2012"/>
      <c r="E104" s="2012"/>
      <c r="F104" s="2012"/>
      <c r="G104" s="2012"/>
      <c r="H104" s="2012"/>
      <c r="I104" s="2012"/>
      <c r="J104" s="2012"/>
      <c r="K104" s="2012"/>
      <c r="L104" s="2012"/>
      <c r="M104" s="2012"/>
      <c r="N104" s="2012"/>
      <c r="O104" s="2012"/>
      <c r="P104" s="2012"/>
      <c r="Q104" s="2012"/>
      <c r="R104" s="2012"/>
      <c r="S104" s="2012"/>
      <c r="T104" s="2012"/>
      <c r="U104" s="2012"/>
      <c r="V104" s="2012"/>
      <c r="W104" s="2012"/>
      <c r="X104" s="2012"/>
      <c r="Y104" s="2012"/>
      <c r="Z104" s="2012"/>
      <c r="AA104" s="2012"/>
      <c r="AB104" s="2012"/>
      <c r="AC104" s="2012"/>
      <c r="AD104" s="2012"/>
      <c r="AE104" s="2012"/>
      <c r="AF104" s="2012"/>
      <c r="AG104" s="2012"/>
    </row>
    <row r="105" spans="1:33" s="592" customFormat="1" x14ac:dyDescent="0.2">
      <c r="A105" s="605"/>
    </row>
    <row r="106" spans="1:33" s="592" customFormat="1" x14ac:dyDescent="0.2">
      <c r="A106" s="605"/>
      <c r="D106" s="1738" t="s">
        <v>1809</v>
      </c>
      <c r="E106" s="2012"/>
      <c r="F106" s="2012"/>
      <c r="G106" s="2012"/>
      <c r="H106" s="2012"/>
      <c r="I106" s="2012"/>
      <c r="J106" s="2012"/>
      <c r="K106" s="2012"/>
      <c r="L106" s="2012"/>
      <c r="M106" s="2012"/>
      <c r="N106" s="2012"/>
      <c r="O106" s="2012"/>
      <c r="P106" s="2012"/>
      <c r="Q106" s="2012"/>
      <c r="R106" s="2012"/>
      <c r="S106" s="2012"/>
      <c r="T106" s="2012"/>
      <c r="U106" s="2012"/>
      <c r="V106" s="2012"/>
      <c r="W106" s="2012"/>
      <c r="X106" s="2012"/>
      <c r="Y106" s="2012"/>
      <c r="Z106" s="2012"/>
      <c r="AA106" s="2012"/>
      <c r="AB106" s="2012"/>
      <c r="AC106" s="2012"/>
      <c r="AD106" s="2012"/>
      <c r="AE106" s="2012"/>
      <c r="AF106" s="2012"/>
      <c r="AG106" s="2012"/>
    </row>
    <row r="107" spans="1:33" s="592" customFormat="1" x14ac:dyDescent="0.2">
      <c r="A107" s="605"/>
      <c r="D107" s="2012"/>
      <c r="E107" s="2012"/>
      <c r="F107" s="2012"/>
      <c r="G107" s="2012"/>
      <c r="H107" s="2012"/>
      <c r="I107" s="2012"/>
      <c r="J107" s="2012"/>
      <c r="K107" s="2012"/>
      <c r="L107" s="2012"/>
      <c r="M107" s="2012"/>
      <c r="N107" s="2012"/>
      <c r="O107" s="2012"/>
      <c r="P107" s="2012"/>
      <c r="Q107" s="2012"/>
      <c r="R107" s="2012"/>
      <c r="S107" s="2012"/>
      <c r="T107" s="2012"/>
      <c r="U107" s="2012"/>
      <c r="V107" s="2012"/>
      <c r="W107" s="2012"/>
      <c r="X107" s="2012"/>
      <c r="Y107" s="2012"/>
      <c r="Z107" s="2012"/>
      <c r="AA107" s="2012"/>
      <c r="AB107" s="2012"/>
      <c r="AC107" s="2012"/>
      <c r="AD107" s="2012"/>
      <c r="AE107" s="2012"/>
      <c r="AF107" s="2012"/>
      <c r="AG107" s="2012"/>
    </row>
    <row r="108" spans="1:33" s="592" customFormat="1" x14ac:dyDescent="0.2">
      <c r="A108" s="605"/>
    </row>
    <row r="109" spans="1:33" s="592" customFormat="1" ht="14.25" customHeight="1" x14ac:dyDescent="0.2">
      <c r="A109" s="605"/>
      <c r="D109" s="1932" t="s">
        <v>1810</v>
      </c>
      <c r="E109" s="2025"/>
      <c r="F109" s="2025"/>
      <c r="G109" s="2025"/>
      <c r="H109" s="2025"/>
      <c r="I109" s="2025"/>
      <c r="J109" s="2025"/>
      <c r="K109" s="2025"/>
      <c r="L109" s="2025"/>
      <c r="M109" s="2025"/>
      <c r="N109" s="2025"/>
      <c r="O109" s="2025"/>
      <c r="P109" s="2025"/>
      <c r="Q109" s="2025"/>
      <c r="R109" s="2025"/>
      <c r="S109" s="2025"/>
      <c r="T109" s="2025"/>
      <c r="U109" s="2025"/>
      <c r="V109" s="2025"/>
      <c r="W109" s="2025"/>
      <c r="X109" s="2025"/>
      <c r="Y109" s="2025"/>
      <c r="Z109" s="2025"/>
      <c r="AA109" s="2025"/>
      <c r="AB109" s="2025"/>
      <c r="AC109" s="2025"/>
      <c r="AD109" s="2025"/>
      <c r="AE109" s="2025"/>
      <c r="AF109" s="2025"/>
      <c r="AG109" s="2025"/>
    </row>
    <row r="110" spans="1:33" s="592" customFormat="1" x14ac:dyDescent="0.2">
      <c r="A110" s="605"/>
      <c r="D110" s="607"/>
      <c r="E110" s="607"/>
      <c r="F110" s="607"/>
      <c r="G110" s="607"/>
      <c r="H110" s="607"/>
      <c r="I110" s="607"/>
      <c r="J110" s="607"/>
      <c r="K110" s="607"/>
      <c r="L110" s="607"/>
      <c r="M110" s="607"/>
      <c r="N110" s="607"/>
      <c r="O110" s="607"/>
      <c r="P110" s="607"/>
      <c r="Q110" s="607"/>
      <c r="R110" s="607"/>
      <c r="S110" s="607"/>
      <c r="T110" s="607"/>
      <c r="U110" s="607"/>
      <c r="V110" s="607"/>
      <c r="W110" s="607"/>
      <c r="X110" s="607"/>
      <c r="Y110" s="607"/>
      <c r="Z110" s="607"/>
      <c r="AA110" s="607"/>
      <c r="AB110" s="607"/>
      <c r="AC110" s="607"/>
      <c r="AD110" s="607"/>
      <c r="AE110" s="607"/>
      <c r="AF110" s="607"/>
      <c r="AG110" s="607"/>
    </row>
    <row r="111" spans="1:33" s="592" customFormat="1" x14ac:dyDescent="0.2">
      <c r="A111" s="605"/>
      <c r="D111" s="1738" t="s">
        <v>1811</v>
      </c>
      <c r="E111" s="2012"/>
      <c r="F111" s="2012"/>
      <c r="G111" s="2012"/>
      <c r="H111" s="2012"/>
      <c r="I111" s="2012"/>
      <c r="J111" s="2012"/>
      <c r="K111" s="2012"/>
      <c r="L111" s="2012"/>
      <c r="M111" s="2012"/>
      <c r="N111" s="2012"/>
      <c r="O111" s="2012"/>
      <c r="P111" s="2012"/>
      <c r="Q111" s="2012"/>
      <c r="R111" s="2012"/>
      <c r="S111" s="2012"/>
      <c r="T111" s="2012"/>
      <c r="U111" s="2012"/>
      <c r="V111" s="2012"/>
      <c r="W111" s="2012"/>
      <c r="X111" s="2012"/>
      <c r="Y111" s="2012"/>
      <c r="Z111" s="2012"/>
      <c r="AA111" s="2012"/>
      <c r="AB111" s="2012"/>
      <c r="AC111" s="2012"/>
      <c r="AD111" s="2012"/>
      <c r="AE111" s="2012"/>
      <c r="AF111" s="2012"/>
      <c r="AG111" s="2012"/>
    </row>
    <row r="112" spans="1:33" s="592" customFormat="1" x14ac:dyDescent="0.2">
      <c r="A112" s="605"/>
      <c r="D112" s="2012"/>
      <c r="E112" s="2012"/>
      <c r="F112" s="2012"/>
      <c r="G112" s="2012"/>
      <c r="H112" s="2012"/>
      <c r="I112" s="2012"/>
      <c r="J112" s="2012"/>
      <c r="K112" s="2012"/>
      <c r="L112" s="2012"/>
      <c r="M112" s="2012"/>
      <c r="N112" s="2012"/>
      <c r="O112" s="2012"/>
      <c r="P112" s="2012"/>
      <c r="Q112" s="2012"/>
      <c r="R112" s="2012"/>
      <c r="S112" s="2012"/>
      <c r="T112" s="2012"/>
      <c r="U112" s="2012"/>
      <c r="V112" s="2012"/>
      <c r="W112" s="2012"/>
      <c r="X112" s="2012"/>
      <c r="Y112" s="2012"/>
      <c r="Z112" s="2012"/>
      <c r="AA112" s="2012"/>
      <c r="AB112" s="2012"/>
      <c r="AC112" s="2012"/>
      <c r="AD112" s="2012"/>
      <c r="AE112" s="2012"/>
      <c r="AF112" s="2012"/>
      <c r="AG112" s="2012"/>
    </row>
    <row r="113" spans="1:33" s="592" customFormat="1" x14ac:dyDescent="0.2">
      <c r="A113" s="605"/>
    </row>
    <row r="114" spans="1:33" s="592" customFormat="1" x14ac:dyDescent="0.2">
      <c r="A114" s="605"/>
      <c r="D114" s="609" t="s">
        <v>1812</v>
      </c>
    </row>
    <row r="115" spans="1:33" s="592" customFormat="1" x14ac:dyDescent="0.2">
      <c r="A115" s="605"/>
    </row>
    <row r="116" spans="1:33" s="592" customFormat="1" x14ac:dyDescent="0.2">
      <c r="A116" s="605"/>
      <c r="D116" s="1738" t="s">
        <v>1813</v>
      </c>
      <c r="E116" s="2012"/>
      <c r="F116" s="2012"/>
      <c r="G116" s="2012"/>
      <c r="H116" s="2012"/>
      <c r="I116" s="2012"/>
      <c r="J116" s="2012"/>
      <c r="K116" s="2012"/>
      <c r="L116" s="2012"/>
      <c r="M116" s="2012"/>
      <c r="N116" s="2012"/>
      <c r="O116" s="2012"/>
      <c r="P116" s="2012"/>
      <c r="Q116" s="2012"/>
      <c r="R116" s="2012"/>
      <c r="S116" s="2012"/>
      <c r="T116" s="2012"/>
      <c r="U116" s="2012"/>
      <c r="V116" s="2012"/>
      <c r="W116" s="2012"/>
      <c r="X116" s="2012"/>
      <c r="Y116" s="2012"/>
      <c r="Z116" s="2012"/>
      <c r="AA116" s="2012"/>
      <c r="AB116" s="2012"/>
      <c r="AC116" s="2012"/>
      <c r="AD116" s="2012"/>
      <c r="AE116" s="2012"/>
      <c r="AF116" s="2012"/>
      <c r="AG116" s="2012"/>
    </row>
    <row r="117" spans="1:33" s="592" customFormat="1" x14ac:dyDescent="0.2">
      <c r="A117" s="605"/>
      <c r="D117" s="2012"/>
      <c r="E117" s="2012"/>
      <c r="F117" s="2012"/>
      <c r="G117" s="2012"/>
      <c r="H117" s="2012"/>
      <c r="I117" s="2012"/>
      <c r="J117" s="2012"/>
      <c r="K117" s="2012"/>
      <c r="L117" s="2012"/>
      <c r="M117" s="2012"/>
      <c r="N117" s="2012"/>
      <c r="O117" s="2012"/>
      <c r="P117" s="2012"/>
      <c r="Q117" s="2012"/>
      <c r="R117" s="2012"/>
      <c r="S117" s="2012"/>
      <c r="T117" s="2012"/>
      <c r="U117" s="2012"/>
      <c r="V117" s="2012"/>
      <c r="W117" s="2012"/>
      <c r="X117" s="2012"/>
      <c r="Y117" s="2012"/>
      <c r="Z117" s="2012"/>
      <c r="AA117" s="2012"/>
      <c r="AB117" s="2012"/>
      <c r="AC117" s="2012"/>
      <c r="AD117" s="2012"/>
      <c r="AE117" s="2012"/>
      <c r="AF117" s="2012"/>
      <c r="AG117" s="2012"/>
    </row>
    <row r="118" spans="1:33" s="592" customFormat="1" x14ac:dyDescent="0.2">
      <c r="A118" s="605"/>
      <c r="D118" s="2012"/>
      <c r="E118" s="2012"/>
      <c r="F118" s="2012"/>
      <c r="G118" s="2012"/>
      <c r="H118" s="2012"/>
      <c r="I118" s="2012"/>
      <c r="J118" s="2012"/>
      <c r="K118" s="2012"/>
      <c r="L118" s="2012"/>
      <c r="M118" s="2012"/>
      <c r="N118" s="2012"/>
      <c r="O118" s="2012"/>
      <c r="P118" s="2012"/>
      <c r="Q118" s="2012"/>
      <c r="R118" s="2012"/>
      <c r="S118" s="2012"/>
      <c r="T118" s="2012"/>
      <c r="U118" s="2012"/>
      <c r="V118" s="2012"/>
      <c r="W118" s="2012"/>
      <c r="X118" s="2012"/>
      <c r="Y118" s="2012"/>
      <c r="Z118" s="2012"/>
      <c r="AA118" s="2012"/>
      <c r="AB118" s="2012"/>
      <c r="AC118" s="2012"/>
      <c r="AD118" s="2012"/>
      <c r="AE118" s="2012"/>
      <c r="AF118" s="2012"/>
      <c r="AG118" s="2012"/>
    </row>
    <row r="119" spans="1:33" s="592" customFormat="1" x14ac:dyDescent="0.2">
      <c r="A119" s="605"/>
      <c r="D119" s="610"/>
      <c r="E119" s="610"/>
      <c r="F119" s="610"/>
      <c r="G119" s="610"/>
      <c r="H119" s="610"/>
      <c r="I119" s="610"/>
      <c r="J119" s="610"/>
      <c r="K119" s="610"/>
      <c r="L119" s="610"/>
      <c r="M119" s="610"/>
      <c r="N119" s="610"/>
      <c r="O119" s="610"/>
      <c r="P119" s="610"/>
      <c r="Q119" s="610"/>
      <c r="R119" s="610"/>
      <c r="S119" s="610"/>
      <c r="T119" s="610"/>
      <c r="U119" s="610"/>
      <c r="V119" s="610"/>
      <c r="W119" s="610"/>
      <c r="X119" s="610"/>
      <c r="Y119" s="610"/>
      <c r="Z119" s="610"/>
      <c r="AA119" s="610"/>
      <c r="AB119" s="610"/>
      <c r="AC119" s="610"/>
      <c r="AD119" s="610"/>
    </row>
    <row r="120" spans="1:33" s="592" customFormat="1" ht="29.25" customHeight="1" thickBot="1" x14ac:dyDescent="0.25">
      <c r="A120" s="605"/>
      <c r="D120" s="611"/>
      <c r="E120" s="611"/>
      <c r="F120" s="611"/>
      <c r="G120" s="611"/>
      <c r="H120" s="611"/>
      <c r="I120" s="611"/>
      <c r="J120" s="611"/>
      <c r="K120" s="611"/>
      <c r="L120" s="611"/>
      <c r="M120" s="611"/>
      <c r="N120" s="611"/>
      <c r="O120" s="2477" t="s">
        <v>1814</v>
      </c>
      <c r="P120" s="2477"/>
      <c r="Q120" s="2477"/>
      <c r="R120" s="2477"/>
      <c r="S120" s="2477"/>
      <c r="T120" s="2477" t="s">
        <v>1815</v>
      </c>
      <c r="U120" s="2477"/>
      <c r="V120" s="2477"/>
      <c r="W120" s="2477"/>
      <c r="X120" s="2477"/>
      <c r="Y120" s="2477" t="s">
        <v>1816</v>
      </c>
      <c r="Z120" s="2477"/>
      <c r="AA120" s="2477"/>
      <c r="AB120" s="2477"/>
      <c r="AC120" s="2477"/>
    </row>
    <row r="121" spans="1:33" s="592" customFormat="1" x14ac:dyDescent="0.2">
      <c r="A121" s="605"/>
      <c r="D121" s="2649" t="s">
        <v>1817</v>
      </c>
      <c r="E121" s="2008"/>
      <c r="F121" s="2008"/>
      <c r="G121" s="2008"/>
      <c r="H121" s="2008"/>
      <c r="I121" s="2008"/>
      <c r="J121" s="2008"/>
      <c r="K121" s="2008"/>
      <c r="L121" s="2008"/>
      <c r="M121" s="2008"/>
      <c r="N121" s="2008"/>
      <c r="O121" s="2646" t="e">
        <f>'Notes- SK Template'!#REF!</f>
        <v>#REF!</v>
      </c>
      <c r="P121" s="2646"/>
      <c r="Q121" s="2646"/>
      <c r="R121" s="2646"/>
      <c r="S121" s="2646"/>
      <c r="T121" s="2646" t="e">
        <f>'Notes- SK Template'!#REF!</f>
        <v>#REF!</v>
      </c>
      <c r="U121" s="2646"/>
      <c r="V121" s="2646"/>
      <c r="W121" s="2646"/>
      <c r="X121" s="2646"/>
      <c r="Y121" s="2646" t="e">
        <f>'Notes- SK Template'!#REF!</f>
        <v>#REF!</v>
      </c>
      <c r="Z121" s="2646"/>
      <c r="AA121" s="2646"/>
      <c r="AB121" s="2646"/>
      <c r="AC121" s="2646"/>
    </row>
    <row r="122" spans="1:33" s="592" customFormat="1" x14ac:dyDescent="0.2">
      <c r="A122" s="605"/>
      <c r="D122" s="2649" t="s">
        <v>1818</v>
      </c>
      <c r="E122" s="2008"/>
      <c r="F122" s="2008"/>
      <c r="G122" s="2008"/>
      <c r="H122" s="2008"/>
      <c r="I122" s="2008"/>
      <c r="J122" s="2008"/>
      <c r="K122" s="2008"/>
      <c r="L122" s="2008"/>
      <c r="M122" s="2008"/>
      <c r="N122" s="2008"/>
      <c r="O122" s="2646">
        <f>'Notes- SK Template'!O101</f>
        <v>4</v>
      </c>
      <c r="P122" s="2646"/>
      <c r="Q122" s="2646"/>
      <c r="R122" s="2646"/>
      <c r="S122" s="2646"/>
      <c r="T122" s="2646" t="str">
        <f>'Notes- SK Template'!T101</f>
        <v>1/4</v>
      </c>
      <c r="U122" s="2646"/>
      <c r="V122" s="2646"/>
      <c r="W122" s="2646"/>
      <c r="X122" s="2646"/>
      <c r="Y122" s="2646" t="str">
        <f>'Notes- SK Template'!Y101</f>
        <v>rovnomerne</v>
      </c>
      <c r="Z122" s="2646"/>
      <c r="AA122" s="2646"/>
      <c r="AB122" s="2646"/>
      <c r="AC122" s="2646"/>
    </row>
    <row r="123" spans="1:33" s="592" customFormat="1" x14ac:dyDescent="0.2">
      <c r="A123" s="605"/>
      <c r="D123" s="2649" t="s">
        <v>1819</v>
      </c>
      <c r="E123" s="2008"/>
      <c r="F123" s="2008"/>
      <c r="G123" s="2008"/>
      <c r="H123" s="2008"/>
      <c r="I123" s="2008"/>
      <c r="J123" s="2008"/>
      <c r="K123" s="2008"/>
      <c r="L123" s="2008"/>
      <c r="M123" s="2008"/>
      <c r="N123" s="2008"/>
      <c r="O123" s="2646" t="e">
        <f>'Notes- SK Template'!#REF!</f>
        <v>#REF!</v>
      </c>
      <c r="P123" s="2646"/>
      <c r="Q123" s="2646"/>
      <c r="R123" s="2646"/>
      <c r="S123" s="2646"/>
      <c r="T123" s="2646" t="e">
        <f>'Notes- SK Template'!#REF!</f>
        <v>#REF!</v>
      </c>
      <c r="U123" s="2646"/>
      <c r="V123" s="2646"/>
      <c r="W123" s="2646"/>
      <c r="X123" s="2646"/>
      <c r="Y123" s="2646" t="e">
        <f>'Notes- SK Template'!#REF!</f>
        <v>#REF!</v>
      </c>
      <c r="Z123" s="2646"/>
      <c r="AA123" s="2646"/>
      <c r="AB123" s="2646"/>
      <c r="AC123" s="2646"/>
    </row>
    <row r="124" spans="1:33" s="592" customFormat="1" x14ac:dyDescent="0.2">
      <c r="A124" s="605"/>
      <c r="D124" s="2008" t="s">
        <v>22</v>
      </c>
      <c r="E124" s="2008"/>
      <c r="F124" s="2008"/>
      <c r="G124" s="2008"/>
      <c r="H124" s="2008"/>
      <c r="I124" s="2008"/>
      <c r="J124" s="2008"/>
      <c r="K124" s="2008"/>
      <c r="L124" s="2008"/>
      <c r="M124" s="2008"/>
      <c r="N124" s="2008"/>
      <c r="O124" s="2646" t="e">
        <f>'Notes- SK Template'!#REF!</f>
        <v>#REF!</v>
      </c>
      <c r="P124" s="2646"/>
      <c r="Q124" s="2646"/>
      <c r="R124" s="2646"/>
      <c r="S124" s="2646"/>
      <c r="T124" s="2646" t="e">
        <f>'Notes- SK Template'!#REF!</f>
        <v>#REF!</v>
      </c>
      <c r="U124" s="2646"/>
      <c r="V124" s="2646"/>
      <c r="W124" s="2646"/>
      <c r="X124" s="2646"/>
      <c r="Y124" s="2646" t="e">
        <f>'Notes- SK Template'!#REF!</f>
        <v>#REF!</v>
      </c>
      <c r="Z124" s="2646"/>
      <c r="AA124" s="2646"/>
      <c r="AB124" s="2646"/>
      <c r="AC124" s="2646"/>
    </row>
    <row r="125" spans="1:33" s="592" customFormat="1" x14ac:dyDescent="0.2">
      <c r="A125" s="605"/>
      <c r="D125" s="2647" t="s">
        <v>1820</v>
      </c>
      <c r="E125" s="2026"/>
      <c r="F125" s="2026"/>
      <c r="G125" s="2026"/>
      <c r="H125" s="2026"/>
      <c r="I125" s="2026"/>
      <c r="J125" s="2026"/>
      <c r="K125" s="2026"/>
      <c r="L125" s="2026"/>
      <c r="M125" s="2026"/>
      <c r="N125" s="2026"/>
      <c r="O125" s="2648" t="e">
        <f>'Notes- SK Template'!#REF!</f>
        <v>#REF!</v>
      </c>
      <c r="P125" s="2648"/>
      <c r="Q125" s="2648"/>
      <c r="R125" s="2648"/>
      <c r="S125" s="2648"/>
      <c r="T125" s="2648" t="e">
        <f>'Notes- SK Template'!#REF!</f>
        <v>#REF!</v>
      </c>
      <c r="U125" s="2648"/>
      <c r="V125" s="2648"/>
      <c r="W125" s="2648"/>
      <c r="X125" s="2648"/>
      <c r="Y125" s="2648" t="e">
        <f>'Notes- SK Template'!#REF!</f>
        <v>#REF!</v>
      </c>
      <c r="Z125" s="2648"/>
      <c r="AA125" s="2648"/>
      <c r="AB125" s="2648"/>
      <c r="AC125" s="2648"/>
    </row>
    <row r="126" spans="1:33" s="592" customFormat="1" x14ac:dyDescent="0.2">
      <c r="A126" s="605"/>
      <c r="D126" s="606"/>
    </row>
    <row r="127" spans="1:33" s="592" customFormat="1" x14ac:dyDescent="0.2">
      <c r="A127" s="605"/>
      <c r="D127" s="1738" t="s">
        <v>1821</v>
      </c>
      <c r="E127" s="2012"/>
      <c r="F127" s="2012"/>
      <c r="G127" s="2012"/>
      <c r="H127" s="2012"/>
      <c r="I127" s="2012"/>
      <c r="J127" s="2012"/>
      <c r="K127" s="2012"/>
      <c r="L127" s="2012"/>
      <c r="M127" s="2012"/>
      <c r="N127" s="2012"/>
      <c r="O127" s="2012"/>
      <c r="P127" s="2012"/>
      <c r="Q127" s="2012"/>
      <c r="R127" s="2012"/>
      <c r="S127" s="2012"/>
      <c r="T127" s="2012"/>
      <c r="U127" s="2012"/>
      <c r="V127" s="2012"/>
      <c r="W127" s="2012"/>
      <c r="X127" s="2012"/>
      <c r="Y127" s="2012"/>
      <c r="Z127" s="2012"/>
      <c r="AA127" s="2012"/>
      <c r="AB127" s="2012"/>
      <c r="AC127" s="2012"/>
      <c r="AD127" s="2012"/>
      <c r="AE127" s="2012"/>
      <c r="AF127" s="2012"/>
      <c r="AG127" s="2012"/>
    </row>
    <row r="128" spans="1:33" s="592" customFormat="1" x14ac:dyDescent="0.2">
      <c r="A128" s="605"/>
      <c r="D128" s="2012"/>
      <c r="E128" s="2012"/>
      <c r="F128" s="2012"/>
      <c r="G128" s="2012"/>
      <c r="H128" s="2012"/>
      <c r="I128" s="2012"/>
      <c r="J128" s="2012"/>
      <c r="K128" s="2012"/>
      <c r="L128" s="2012"/>
      <c r="M128" s="2012"/>
      <c r="N128" s="2012"/>
      <c r="O128" s="2012"/>
      <c r="P128" s="2012"/>
      <c r="Q128" s="2012"/>
      <c r="R128" s="2012"/>
      <c r="S128" s="2012"/>
      <c r="T128" s="2012"/>
      <c r="U128" s="2012"/>
      <c r="V128" s="2012"/>
      <c r="W128" s="2012"/>
      <c r="X128" s="2012"/>
      <c r="Y128" s="2012"/>
      <c r="Z128" s="2012"/>
      <c r="AA128" s="2012"/>
      <c r="AB128" s="2012"/>
      <c r="AC128" s="2012"/>
      <c r="AD128" s="2012"/>
      <c r="AE128" s="2012"/>
      <c r="AF128" s="2012"/>
      <c r="AG128" s="2012"/>
    </row>
    <row r="129" spans="1:33" s="592" customFormat="1" x14ac:dyDescent="0.2">
      <c r="A129" s="605"/>
    </row>
    <row r="130" spans="1:33" s="592" customFormat="1" x14ac:dyDescent="0.2">
      <c r="A130" s="605"/>
      <c r="D130" s="590" t="s">
        <v>1822</v>
      </c>
    </row>
    <row r="131" spans="1:33" s="592" customFormat="1" x14ac:dyDescent="0.2">
      <c r="A131" s="605"/>
    </row>
    <row r="132" spans="1:33" s="592" customFormat="1" x14ac:dyDescent="0.2">
      <c r="A132" s="605"/>
      <c r="D132" s="1738" t="s">
        <v>1823</v>
      </c>
      <c r="E132" s="2012"/>
      <c r="F132" s="2012"/>
      <c r="G132" s="2012"/>
      <c r="H132" s="2012"/>
      <c r="I132" s="2012"/>
      <c r="J132" s="2012"/>
      <c r="K132" s="2012"/>
      <c r="L132" s="2012"/>
      <c r="M132" s="2012"/>
      <c r="N132" s="2012"/>
      <c r="O132" s="2012"/>
      <c r="P132" s="2012"/>
      <c r="Q132" s="2012"/>
      <c r="R132" s="2012"/>
      <c r="S132" s="2012"/>
      <c r="T132" s="2012"/>
      <c r="U132" s="2012"/>
      <c r="V132" s="2012"/>
      <c r="W132" s="2012"/>
      <c r="X132" s="2012"/>
      <c r="Y132" s="2012"/>
      <c r="Z132" s="2012"/>
      <c r="AA132" s="2012"/>
      <c r="AB132" s="2012"/>
      <c r="AC132" s="2012"/>
      <c r="AD132" s="2012"/>
      <c r="AE132" s="2012"/>
      <c r="AF132" s="2012"/>
      <c r="AG132" s="2012"/>
    </row>
    <row r="133" spans="1:33" s="592" customFormat="1" x14ac:dyDescent="0.2">
      <c r="A133" s="605"/>
      <c r="D133" s="2012"/>
      <c r="E133" s="2012"/>
      <c r="F133" s="2012"/>
      <c r="G133" s="2012"/>
      <c r="H133" s="2012"/>
      <c r="I133" s="2012"/>
      <c r="J133" s="2012"/>
      <c r="K133" s="2012"/>
      <c r="L133" s="2012"/>
      <c r="M133" s="2012"/>
      <c r="N133" s="2012"/>
      <c r="O133" s="2012"/>
      <c r="P133" s="2012"/>
      <c r="Q133" s="2012"/>
      <c r="R133" s="2012"/>
      <c r="S133" s="2012"/>
      <c r="T133" s="2012"/>
      <c r="U133" s="2012"/>
      <c r="V133" s="2012"/>
      <c r="W133" s="2012"/>
      <c r="X133" s="2012"/>
      <c r="Y133" s="2012"/>
      <c r="Z133" s="2012"/>
      <c r="AA133" s="2012"/>
      <c r="AB133" s="2012"/>
      <c r="AC133" s="2012"/>
      <c r="AD133" s="2012"/>
      <c r="AE133" s="2012"/>
      <c r="AF133" s="2012"/>
      <c r="AG133" s="2012"/>
    </row>
    <row r="134" spans="1:33" s="592" customFormat="1" x14ac:dyDescent="0.2">
      <c r="A134" s="605"/>
    </row>
    <row r="135" spans="1:33" s="592" customFormat="1" x14ac:dyDescent="0.2">
      <c r="A135" s="605"/>
      <c r="D135" s="1738" t="s">
        <v>1824</v>
      </c>
      <c r="E135" s="2012"/>
      <c r="F135" s="2012"/>
      <c r="G135" s="2012"/>
      <c r="H135" s="2012"/>
      <c r="I135" s="2012"/>
      <c r="J135" s="2012"/>
      <c r="K135" s="2012"/>
      <c r="L135" s="2012"/>
      <c r="M135" s="2012"/>
      <c r="N135" s="2012"/>
      <c r="O135" s="2012"/>
      <c r="P135" s="2012"/>
      <c r="Q135" s="2012"/>
      <c r="R135" s="2012"/>
      <c r="S135" s="2012"/>
      <c r="T135" s="2012"/>
      <c r="U135" s="2012"/>
      <c r="V135" s="2012"/>
      <c r="W135" s="2012"/>
      <c r="X135" s="2012"/>
      <c r="Y135" s="2012"/>
      <c r="Z135" s="2012"/>
      <c r="AA135" s="2012"/>
      <c r="AB135" s="2012"/>
      <c r="AC135" s="2012"/>
      <c r="AD135" s="2012"/>
      <c r="AE135" s="2012"/>
      <c r="AF135" s="2012"/>
      <c r="AG135" s="2012"/>
    </row>
    <row r="136" spans="1:33" s="592" customFormat="1" x14ac:dyDescent="0.2">
      <c r="A136" s="605"/>
      <c r="D136" s="2012"/>
      <c r="E136" s="2012"/>
      <c r="F136" s="2012"/>
      <c r="G136" s="2012"/>
      <c r="H136" s="2012"/>
      <c r="I136" s="2012"/>
      <c r="J136" s="2012"/>
      <c r="K136" s="2012"/>
      <c r="L136" s="2012"/>
      <c r="M136" s="2012"/>
      <c r="N136" s="2012"/>
      <c r="O136" s="2012"/>
      <c r="P136" s="2012"/>
      <c r="Q136" s="2012"/>
      <c r="R136" s="2012"/>
      <c r="S136" s="2012"/>
      <c r="T136" s="2012"/>
      <c r="U136" s="2012"/>
      <c r="V136" s="2012"/>
      <c r="W136" s="2012"/>
      <c r="X136" s="2012"/>
      <c r="Y136" s="2012"/>
      <c r="Z136" s="2012"/>
      <c r="AA136" s="2012"/>
      <c r="AB136" s="2012"/>
      <c r="AC136" s="2012"/>
      <c r="AD136" s="2012"/>
      <c r="AE136" s="2012"/>
      <c r="AF136" s="2012"/>
      <c r="AG136" s="2012"/>
    </row>
    <row r="137" spans="1:33" s="592" customFormat="1" x14ac:dyDescent="0.2">
      <c r="A137" s="605"/>
    </row>
    <row r="138" spans="1:33" s="592" customFormat="1" x14ac:dyDescent="0.2">
      <c r="A138" s="605"/>
      <c r="D138" s="1738" t="s">
        <v>1825</v>
      </c>
      <c r="E138" s="2012"/>
      <c r="F138" s="2012"/>
      <c r="G138" s="2012"/>
      <c r="H138" s="2012"/>
      <c r="I138" s="2012"/>
      <c r="J138" s="2012"/>
      <c r="K138" s="2012"/>
      <c r="L138" s="2012"/>
      <c r="M138" s="2012"/>
      <c r="N138" s="2012"/>
      <c r="O138" s="2012"/>
      <c r="P138" s="2012"/>
      <c r="Q138" s="2012"/>
      <c r="R138" s="2012"/>
      <c r="S138" s="2012"/>
      <c r="T138" s="2012"/>
      <c r="U138" s="2012"/>
      <c r="V138" s="2012"/>
      <c r="W138" s="2012"/>
      <c r="X138" s="2012"/>
      <c r="Y138" s="2012"/>
      <c r="Z138" s="2012"/>
      <c r="AA138" s="2012"/>
      <c r="AB138" s="2012"/>
      <c r="AC138" s="2012"/>
      <c r="AD138" s="2012"/>
      <c r="AE138" s="2012"/>
      <c r="AF138" s="2012"/>
      <c r="AG138" s="2012"/>
    </row>
    <row r="139" spans="1:33" s="592" customFormat="1" x14ac:dyDescent="0.2">
      <c r="A139" s="605"/>
      <c r="D139" s="2012"/>
      <c r="E139" s="2012"/>
      <c r="F139" s="2012"/>
      <c r="G139" s="2012"/>
      <c r="H139" s="2012"/>
      <c r="I139" s="2012"/>
      <c r="J139" s="2012"/>
      <c r="K139" s="2012"/>
      <c r="L139" s="2012"/>
      <c r="M139" s="2012"/>
      <c r="N139" s="2012"/>
      <c r="O139" s="2012"/>
      <c r="P139" s="2012"/>
      <c r="Q139" s="2012"/>
      <c r="R139" s="2012"/>
      <c r="S139" s="2012"/>
      <c r="T139" s="2012"/>
      <c r="U139" s="2012"/>
      <c r="V139" s="2012"/>
      <c r="W139" s="2012"/>
      <c r="X139" s="2012"/>
      <c r="Y139" s="2012"/>
      <c r="Z139" s="2012"/>
      <c r="AA139" s="2012"/>
      <c r="AB139" s="2012"/>
      <c r="AC139" s="2012"/>
      <c r="AD139" s="2012"/>
      <c r="AE139" s="2012"/>
      <c r="AF139" s="2012"/>
      <c r="AG139" s="2012"/>
    </row>
    <row r="140" spans="1:33" s="592" customFormat="1" x14ac:dyDescent="0.2">
      <c r="A140" s="605"/>
      <c r="D140" s="2012"/>
      <c r="E140" s="2012"/>
      <c r="F140" s="2012"/>
      <c r="G140" s="2012"/>
      <c r="H140" s="2012"/>
      <c r="I140" s="2012"/>
      <c r="J140" s="2012"/>
      <c r="K140" s="2012"/>
      <c r="L140" s="2012"/>
      <c r="M140" s="2012"/>
      <c r="N140" s="2012"/>
      <c r="O140" s="2012"/>
      <c r="P140" s="2012"/>
      <c r="Q140" s="2012"/>
      <c r="R140" s="2012"/>
      <c r="S140" s="2012"/>
      <c r="T140" s="2012"/>
      <c r="U140" s="2012"/>
      <c r="V140" s="2012"/>
      <c r="W140" s="2012"/>
      <c r="X140" s="2012"/>
      <c r="Y140" s="2012"/>
      <c r="Z140" s="2012"/>
      <c r="AA140" s="2012"/>
      <c r="AB140" s="2012"/>
      <c r="AC140" s="2012"/>
      <c r="AD140" s="2012"/>
      <c r="AE140" s="2012"/>
      <c r="AF140" s="2012"/>
      <c r="AG140" s="2012"/>
    </row>
    <row r="141" spans="1:33" s="592" customFormat="1" x14ac:dyDescent="0.2">
      <c r="A141" s="605"/>
    </row>
    <row r="142" spans="1:33" s="592" customFormat="1" x14ac:dyDescent="0.2">
      <c r="A142" s="605"/>
      <c r="D142" s="1932" t="s">
        <v>1826</v>
      </c>
      <c r="E142" s="2025"/>
      <c r="F142" s="2025"/>
      <c r="G142" s="2025"/>
      <c r="H142" s="2025"/>
      <c r="I142" s="2025"/>
      <c r="J142" s="2025"/>
      <c r="K142" s="2025"/>
      <c r="L142" s="2025"/>
      <c r="M142" s="2025"/>
      <c r="N142" s="2025"/>
      <c r="O142" s="2025"/>
      <c r="P142" s="2025"/>
      <c r="Q142" s="2025"/>
      <c r="R142" s="2025"/>
      <c r="S142" s="2025"/>
      <c r="T142" s="2025"/>
      <c r="U142" s="2025"/>
      <c r="V142" s="2025"/>
      <c r="W142" s="2025"/>
      <c r="X142" s="2025"/>
      <c r="Y142" s="2025"/>
      <c r="Z142" s="2025"/>
      <c r="AA142" s="2025"/>
      <c r="AB142" s="2025"/>
      <c r="AC142" s="2025"/>
      <c r="AD142" s="2025"/>
      <c r="AE142" s="2025"/>
      <c r="AF142" s="2025"/>
      <c r="AG142" s="2025"/>
    </row>
    <row r="143" spans="1:33" s="592" customFormat="1" x14ac:dyDescent="0.2">
      <c r="A143" s="605"/>
    </row>
    <row r="144" spans="1:33" s="592" customFormat="1" x14ac:dyDescent="0.2">
      <c r="A144" s="605"/>
      <c r="D144" s="1738" t="s">
        <v>1827</v>
      </c>
      <c r="E144" s="2012"/>
      <c r="F144" s="2012"/>
      <c r="G144" s="2012"/>
      <c r="H144" s="2012"/>
      <c r="I144" s="2012"/>
      <c r="J144" s="2012"/>
      <c r="K144" s="2012"/>
      <c r="L144" s="2012"/>
      <c r="M144" s="2012"/>
      <c r="N144" s="2012"/>
      <c r="O144" s="2012"/>
      <c r="P144" s="2012"/>
      <c r="Q144" s="2012"/>
      <c r="R144" s="2012"/>
      <c r="S144" s="2012"/>
      <c r="T144" s="2012"/>
      <c r="U144" s="2012"/>
      <c r="V144" s="2012"/>
      <c r="W144" s="2012"/>
      <c r="X144" s="2012"/>
      <c r="Y144" s="2012"/>
      <c r="Z144" s="2012"/>
      <c r="AA144" s="2012"/>
      <c r="AB144" s="2012"/>
      <c r="AC144" s="2012"/>
      <c r="AD144" s="2012"/>
      <c r="AE144" s="2012"/>
      <c r="AF144" s="2012"/>
      <c r="AG144" s="2012"/>
    </row>
    <row r="145" spans="1:33" s="592" customFormat="1" x14ac:dyDescent="0.2">
      <c r="A145" s="605"/>
      <c r="D145" s="2012"/>
      <c r="E145" s="2012"/>
      <c r="F145" s="2012"/>
      <c r="G145" s="2012"/>
      <c r="H145" s="2012"/>
      <c r="I145" s="2012"/>
      <c r="J145" s="2012"/>
      <c r="K145" s="2012"/>
      <c r="L145" s="2012"/>
      <c r="M145" s="2012"/>
      <c r="N145" s="2012"/>
      <c r="O145" s="2012"/>
      <c r="P145" s="2012"/>
      <c r="Q145" s="2012"/>
      <c r="R145" s="2012"/>
      <c r="S145" s="2012"/>
      <c r="T145" s="2012"/>
      <c r="U145" s="2012"/>
      <c r="V145" s="2012"/>
      <c r="W145" s="2012"/>
      <c r="X145" s="2012"/>
      <c r="Y145" s="2012"/>
      <c r="Z145" s="2012"/>
      <c r="AA145" s="2012"/>
      <c r="AB145" s="2012"/>
      <c r="AC145" s="2012"/>
      <c r="AD145" s="2012"/>
      <c r="AE145" s="2012"/>
      <c r="AF145" s="2012"/>
      <c r="AG145" s="2012"/>
    </row>
    <row r="146" spans="1:33" s="592" customFormat="1" x14ac:dyDescent="0.2">
      <c r="A146" s="605"/>
    </row>
    <row r="147" spans="1:33" s="592" customFormat="1" x14ac:dyDescent="0.2">
      <c r="A147" s="605"/>
      <c r="D147" s="1738" t="s">
        <v>1828</v>
      </c>
      <c r="E147" s="2012"/>
      <c r="F147" s="2012"/>
      <c r="G147" s="2012"/>
      <c r="H147" s="2012"/>
      <c r="I147" s="2012"/>
      <c r="J147" s="2012"/>
      <c r="K147" s="2012"/>
      <c r="L147" s="2012"/>
      <c r="M147" s="2012"/>
      <c r="N147" s="2012"/>
      <c r="O147" s="2012"/>
      <c r="P147" s="2012"/>
      <c r="Q147" s="2012"/>
      <c r="R147" s="2012"/>
      <c r="S147" s="2012"/>
      <c r="T147" s="2012"/>
      <c r="U147" s="2012"/>
      <c r="V147" s="2012"/>
      <c r="W147" s="2012"/>
      <c r="X147" s="2012"/>
      <c r="Y147" s="2012"/>
      <c r="Z147" s="2012"/>
      <c r="AA147" s="2012"/>
      <c r="AB147" s="2012"/>
      <c r="AC147" s="2012"/>
      <c r="AD147" s="2012"/>
      <c r="AE147" s="2012"/>
      <c r="AF147" s="2012"/>
      <c r="AG147" s="2012"/>
    </row>
    <row r="148" spans="1:33" s="592" customFormat="1" x14ac:dyDescent="0.2">
      <c r="A148" s="605"/>
      <c r="D148" s="2012"/>
      <c r="E148" s="2012"/>
      <c r="F148" s="2012"/>
      <c r="G148" s="2012"/>
      <c r="H148" s="2012"/>
      <c r="I148" s="2012"/>
      <c r="J148" s="2012"/>
      <c r="K148" s="2012"/>
      <c r="L148" s="2012"/>
      <c r="M148" s="2012"/>
      <c r="N148" s="2012"/>
      <c r="O148" s="2012"/>
      <c r="P148" s="2012"/>
      <c r="Q148" s="2012"/>
      <c r="R148" s="2012"/>
      <c r="S148" s="2012"/>
      <c r="T148" s="2012"/>
      <c r="U148" s="2012"/>
      <c r="V148" s="2012"/>
      <c r="W148" s="2012"/>
      <c r="X148" s="2012"/>
      <c r="Y148" s="2012"/>
      <c r="Z148" s="2012"/>
      <c r="AA148" s="2012"/>
      <c r="AB148" s="2012"/>
      <c r="AC148" s="2012"/>
      <c r="AD148" s="2012"/>
      <c r="AE148" s="2012"/>
      <c r="AF148" s="2012"/>
      <c r="AG148" s="2012"/>
    </row>
    <row r="149" spans="1:33" s="592" customFormat="1" x14ac:dyDescent="0.2">
      <c r="A149" s="605"/>
      <c r="D149" s="2012"/>
      <c r="E149" s="2012"/>
      <c r="F149" s="2012"/>
      <c r="G149" s="2012"/>
      <c r="H149" s="2012"/>
      <c r="I149" s="2012"/>
      <c r="J149" s="2012"/>
      <c r="K149" s="2012"/>
      <c r="L149" s="2012"/>
      <c r="M149" s="2012"/>
      <c r="N149" s="2012"/>
      <c r="O149" s="2012"/>
      <c r="P149" s="2012"/>
      <c r="Q149" s="2012"/>
      <c r="R149" s="2012"/>
      <c r="S149" s="2012"/>
      <c r="T149" s="2012"/>
      <c r="U149" s="2012"/>
      <c r="V149" s="2012"/>
      <c r="W149" s="2012"/>
      <c r="X149" s="2012"/>
      <c r="Y149" s="2012"/>
      <c r="Z149" s="2012"/>
      <c r="AA149" s="2012"/>
      <c r="AB149" s="2012"/>
      <c r="AC149" s="2012"/>
      <c r="AD149" s="2012"/>
      <c r="AE149" s="2012"/>
      <c r="AF149" s="2012"/>
      <c r="AG149" s="2012"/>
    </row>
    <row r="150" spans="1:33" s="592" customFormat="1" x14ac:dyDescent="0.2">
      <c r="A150" s="605"/>
      <c r="D150" s="2012"/>
      <c r="E150" s="2012"/>
      <c r="F150" s="2012"/>
      <c r="G150" s="2012"/>
      <c r="H150" s="2012"/>
      <c r="I150" s="2012"/>
      <c r="J150" s="2012"/>
      <c r="K150" s="2012"/>
      <c r="L150" s="2012"/>
      <c r="M150" s="2012"/>
      <c r="N150" s="2012"/>
      <c r="O150" s="2012"/>
      <c r="P150" s="2012"/>
      <c r="Q150" s="2012"/>
      <c r="R150" s="2012"/>
      <c r="S150" s="2012"/>
      <c r="T150" s="2012"/>
      <c r="U150" s="2012"/>
      <c r="V150" s="2012"/>
      <c r="W150" s="2012"/>
      <c r="X150" s="2012"/>
      <c r="Y150" s="2012"/>
      <c r="Z150" s="2012"/>
      <c r="AA150" s="2012"/>
      <c r="AB150" s="2012"/>
      <c r="AC150" s="2012"/>
      <c r="AD150" s="2012"/>
      <c r="AE150" s="2012"/>
      <c r="AF150" s="2012"/>
      <c r="AG150" s="2012"/>
    </row>
    <row r="151" spans="1:33" s="592" customFormat="1" x14ac:dyDescent="0.2">
      <c r="A151" s="605"/>
    </row>
    <row r="152" spans="1:33" s="592" customFormat="1" x14ac:dyDescent="0.2">
      <c r="A152" s="605"/>
      <c r="D152" s="1932" t="s">
        <v>1829</v>
      </c>
      <c r="E152" s="2025"/>
      <c r="F152" s="2025"/>
      <c r="G152" s="2025"/>
      <c r="H152" s="2025"/>
      <c r="I152" s="2025"/>
      <c r="J152" s="2025"/>
      <c r="K152" s="2025"/>
      <c r="L152" s="2025"/>
      <c r="M152" s="2025"/>
      <c r="N152" s="2025"/>
      <c r="O152" s="2025"/>
      <c r="P152" s="2025"/>
      <c r="Q152" s="2025"/>
      <c r="R152" s="2025"/>
      <c r="S152" s="2025"/>
      <c r="T152" s="2025"/>
      <c r="U152" s="2025"/>
      <c r="V152" s="2025"/>
      <c r="W152" s="2025"/>
      <c r="X152" s="2025"/>
      <c r="Y152" s="2025"/>
      <c r="Z152" s="2025"/>
      <c r="AA152" s="2025"/>
      <c r="AB152" s="2025"/>
      <c r="AC152" s="2025"/>
      <c r="AD152" s="2025"/>
      <c r="AE152" s="2025"/>
      <c r="AF152" s="2025"/>
      <c r="AG152" s="2025"/>
    </row>
    <row r="153" spans="1:33" s="592" customFormat="1" x14ac:dyDescent="0.2">
      <c r="A153" s="605"/>
      <c r="M153" s="783"/>
    </row>
    <row r="154" spans="1:33" s="592" customFormat="1" ht="14.25" customHeight="1" x14ac:dyDescent="0.2">
      <c r="A154" s="605"/>
      <c r="D154" s="1738" t="s">
        <v>1830</v>
      </c>
      <c r="E154" s="2012"/>
      <c r="F154" s="2012"/>
      <c r="G154" s="2012"/>
      <c r="H154" s="2012"/>
      <c r="I154" s="2012"/>
      <c r="J154" s="2012"/>
      <c r="K154" s="2012"/>
      <c r="L154" s="2012"/>
      <c r="M154" s="2012"/>
      <c r="N154" s="2012"/>
      <c r="O154" s="2012"/>
      <c r="P154" s="2012"/>
      <c r="Q154" s="2012"/>
      <c r="R154" s="2012"/>
      <c r="S154" s="2012"/>
      <c r="T154" s="2012"/>
      <c r="U154" s="2012"/>
      <c r="V154" s="2012"/>
      <c r="W154" s="2012"/>
      <c r="X154" s="2012"/>
      <c r="Y154" s="2012"/>
      <c r="Z154" s="2012"/>
      <c r="AA154" s="2012"/>
      <c r="AB154" s="2012"/>
      <c r="AC154" s="2012"/>
      <c r="AD154" s="2012"/>
      <c r="AE154" s="2012"/>
      <c r="AF154" s="2012"/>
      <c r="AG154" s="2012"/>
    </row>
    <row r="155" spans="1:33" s="592" customFormat="1" x14ac:dyDescent="0.2">
      <c r="A155" s="605"/>
      <c r="D155" s="2012"/>
      <c r="E155" s="2012"/>
      <c r="F155" s="2012"/>
      <c r="G155" s="2012"/>
      <c r="H155" s="2012"/>
      <c r="I155" s="2012"/>
      <c r="J155" s="2012"/>
      <c r="K155" s="2012"/>
      <c r="L155" s="2012"/>
      <c r="M155" s="2012"/>
      <c r="N155" s="2012"/>
      <c r="O155" s="2012"/>
      <c r="P155" s="2012"/>
      <c r="Q155" s="2012"/>
      <c r="R155" s="2012"/>
      <c r="S155" s="2012"/>
      <c r="T155" s="2012"/>
      <c r="U155" s="2012"/>
      <c r="V155" s="2012"/>
      <c r="W155" s="2012"/>
      <c r="X155" s="2012"/>
      <c r="Y155" s="2012"/>
      <c r="Z155" s="2012"/>
      <c r="AA155" s="2012"/>
      <c r="AB155" s="2012"/>
      <c r="AC155" s="2012"/>
      <c r="AD155" s="2012"/>
      <c r="AE155" s="2012"/>
      <c r="AF155" s="2012"/>
      <c r="AG155" s="2012"/>
    </row>
    <row r="156" spans="1:33" s="592" customFormat="1" x14ac:dyDescent="0.2">
      <c r="A156" s="605"/>
      <c r="D156" s="2012"/>
      <c r="E156" s="2012"/>
      <c r="F156" s="2012"/>
      <c r="G156" s="2012"/>
      <c r="H156" s="2012"/>
      <c r="I156" s="2012"/>
      <c r="J156" s="2012"/>
      <c r="K156" s="2012"/>
      <c r="L156" s="2012"/>
      <c r="M156" s="2012"/>
      <c r="N156" s="2012"/>
      <c r="O156" s="2012"/>
      <c r="P156" s="2012"/>
      <c r="Q156" s="2012"/>
      <c r="R156" s="2012"/>
      <c r="S156" s="2012"/>
      <c r="T156" s="2012"/>
      <c r="U156" s="2012"/>
      <c r="V156" s="2012"/>
      <c r="W156" s="2012"/>
      <c r="X156" s="2012"/>
      <c r="Y156" s="2012"/>
      <c r="Z156" s="2012"/>
      <c r="AA156" s="2012"/>
      <c r="AB156" s="2012"/>
      <c r="AC156" s="2012"/>
      <c r="AD156" s="2012"/>
      <c r="AE156" s="2012"/>
      <c r="AF156" s="2012"/>
      <c r="AG156" s="2012"/>
    </row>
    <row r="157" spans="1:33" s="592" customFormat="1" x14ac:dyDescent="0.2">
      <c r="A157" s="605"/>
      <c r="D157" s="2012"/>
      <c r="E157" s="2012"/>
      <c r="F157" s="2012"/>
      <c r="G157" s="2012"/>
      <c r="H157" s="2012"/>
      <c r="I157" s="2012"/>
      <c r="J157" s="2012"/>
      <c r="K157" s="2012"/>
      <c r="L157" s="2012"/>
      <c r="M157" s="2012"/>
      <c r="N157" s="2012"/>
      <c r="O157" s="2012"/>
      <c r="P157" s="2012"/>
      <c r="Q157" s="2012"/>
      <c r="R157" s="2012"/>
      <c r="S157" s="2012"/>
      <c r="T157" s="2012"/>
      <c r="U157" s="2012"/>
      <c r="V157" s="2012"/>
      <c r="W157" s="2012"/>
      <c r="X157" s="2012"/>
      <c r="Y157" s="2012"/>
      <c r="Z157" s="2012"/>
      <c r="AA157" s="2012"/>
      <c r="AB157" s="2012"/>
      <c r="AC157" s="2012"/>
      <c r="AD157" s="2012"/>
      <c r="AE157" s="2012"/>
      <c r="AF157" s="2012"/>
      <c r="AG157" s="2012"/>
    </row>
    <row r="158" spans="1:33" s="592" customFormat="1" x14ac:dyDescent="0.2">
      <c r="A158" s="605"/>
      <c r="D158" s="2012"/>
      <c r="E158" s="2012"/>
      <c r="F158" s="2012"/>
      <c r="G158" s="2012"/>
      <c r="H158" s="2012"/>
      <c r="I158" s="2012"/>
      <c r="J158" s="2012"/>
      <c r="K158" s="2012"/>
      <c r="L158" s="2012"/>
      <c r="M158" s="2012"/>
      <c r="N158" s="2012"/>
      <c r="O158" s="2012"/>
      <c r="P158" s="2012"/>
      <c r="Q158" s="2012"/>
      <c r="R158" s="2012"/>
      <c r="S158" s="2012"/>
      <c r="T158" s="2012"/>
      <c r="U158" s="2012"/>
      <c r="V158" s="2012"/>
      <c r="W158" s="2012"/>
      <c r="X158" s="2012"/>
      <c r="Y158" s="2012"/>
      <c r="Z158" s="2012"/>
      <c r="AA158" s="2012"/>
      <c r="AB158" s="2012"/>
      <c r="AC158" s="2012"/>
      <c r="AD158" s="2012"/>
      <c r="AE158" s="2012"/>
      <c r="AF158" s="2012"/>
      <c r="AG158" s="2012"/>
    </row>
    <row r="159" spans="1:33" s="592" customFormat="1" x14ac:dyDescent="0.2">
      <c r="A159" s="605"/>
    </row>
    <row r="160" spans="1:33" s="592" customFormat="1" x14ac:dyDescent="0.2">
      <c r="A160" s="605"/>
      <c r="D160" s="609" t="s">
        <v>1812</v>
      </c>
    </row>
    <row r="161" spans="1:33" s="592" customFormat="1" x14ac:dyDescent="0.2">
      <c r="A161" s="605"/>
    </row>
    <row r="162" spans="1:33" s="592" customFormat="1" x14ac:dyDescent="0.2">
      <c r="A162" s="605"/>
      <c r="D162" s="1738" t="s">
        <v>1831</v>
      </c>
      <c r="E162" s="2012"/>
      <c r="F162" s="2012"/>
      <c r="G162" s="2012"/>
      <c r="H162" s="2012"/>
      <c r="I162" s="2012"/>
      <c r="J162" s="2012"/>
      <c r="K162" s="2012"/>
      <c r="L162" s="2012"/>
      <c r="M162" s="2012"/>
      <c r="N162" s="2012"/>
      <c r="O162" s="2012"/>
      <c r="P162" s="2012"/>
      <c r="Q162" s="2012"/>
      <c r="R162" s="2012"/>
      <c r="S162" s="2012"/>
      <c r="T162" s="2012"/>
      <c r="U162" s="2012"/>
      <c r="V162" s="2012"/>
      <c r="W162" s="2012"/>
      <c r="X162" s="2012"/>
      <c r="Y162" s="2012"/>
      <c r="Z162" s="2012"/>
      <c r="AA162" s="2012"/>
      <c r="AB162" s="2012"/>
      <c r="AC162" s="2012"/>
      <c r="AD162" s="2012"/>
      <c r="AE162" s="2012"/>
      <c r="AF162" s="2012"/>
      <c r="AG162" s="2012"/>
    </row>
    <row r="163" spans="1:33" s="592" customFormat="1" x14ac:dyDescent="0.2">
      <c r="A163" s="605"/>
      <c r="D163" s="2012"/>
      <c r="E163" s="2012"/>
      <c r="F163" s="2012"/>
      <c r="G163" s="2012"/>
      <c r="H163" s="2012"/>
      <c r="I163" s="2012"/>
      <c r="J163" s="2012"/>
      <c r="K163" s="2012"/>
      <c r="L163" s="2012"/>
      <c r="M163" s="2012"/>
      <c r="N163" s="2012"/>
      <c r="O163" s="2012"/>
      <c r="P163" s="2012"/>
      <c r="Q163" s="2012"/>
      <c r="R163" s="2012"/>
      <c r="S163" s="2012"/>
      <c r="T163" s="2012"/>
      <c r="U163" s="2012"/>
      <c r="V163" s="2012"/>
      <c r="W163" s="2012"/>
      <c r="X163" s="2012"/>
      <c r="Y163" s="2012"/>
      <c r="Z163" s="2012"/>
      <c r="AA163" s="2012"/>
      <c r="AB163" s="2012"/>
      <c r="AC163" s="2012"/>
      <c r="AD163" s="2012"/>
      <c r="AE163" s="2012"/>
      <c r="AF163" s="2012"/>
      <c r="AG163" s="2012"/>
    </row>
    <row r="164" spans="1:33" s="592" customFormat="1" x14ac:dyDescent="0.2">
      <c r="A164" s="605"/>
      <c r="D164" s="2012"/>
      <c r="E164" s="2012"/>
      <c r="F164" s="2012"/>
      <c r="G164" s="2012"/>
      <c r="H164" s="2012"/>
      <c r="I164" s="2012"/>
      <c r="J164" s="2012"/>
      <c r="K164" s="2012"/>
      <c r="L164" s="2012"/>
      <c r="M164" s="2012"/>
      <c r="N164" s="2012"/>
      <c r="O164" s="2012"/>
      <c r="P164" s="2012"/>
      <c r="Q164" s="2012"/>
      <c r="R164" s="2012"/>
      <c r="S164" s="2012"/>
      <c r="T164" s="2012"/>
      <c r="U164" s="2012"/>
      <c r="V164" s="2012"/>
      <c r="W164" s="2012"/>
      <c r="X164" s="2012"/>
      <c r="Y164" s="2012"/>
      <c r="Z164" s="2012"/>
      <c r="AA164" s="2012"/>
      <c r="AB164" s="2012"/>
      <c r="AC164" s="2012"/>
      <c r="AD164" s="2012"/>
      <c r="AE164" s="2012"/>
      <c r="AF164" s="2012"/>
      <c r="AG164" s="2012"/>
    </row>
    <row r="165" spans="1:33" s="592" customFormat="1" x14ac:dyDescent="0.2">
      <c r="A165" s="605"/>
      <c r="D165" s="608"/>
      <c r="E165" s="608"/>
      <c r="F165" s="608"/>
      <c r="G165" s="608"/>
      <c r="H165" s="608"/>
      <c r="I165" s="608"/>
      <c r="J165" s="608"/>
      <c r="K165" s="608"/>
      <c r="L165" s="608"/>
      <c r="M165" s="608"/>
      <c r="N165" s="608"/>
      <c r="O165" s="608"/>
      <c r="P165" s="608"/>
      <c r="Q165" s="608"/>
      <c r="R165" s="608"/>
      <c r="S165" s="608"/>
      <c r="T165" s="608"/>
      <c r="U165" s="608"/>
      <c r="V165" s="608"/>
      <c r="W165" s="608"/>
      <c r="X165" s="608"/>
      <c r="Y165" s="608"/>
      <c r="Z165" s="608"/>
      <c r="AA165" s="608"/>
      <c r="AB165" s="608"/>
      <c r="AC165" s="608"/>
      <c r="AD165" s="608"/>
      <c r="AE165" s="608"/>
      <c r="AF165" s="608"/>
      <c r="AG165" s="608"/>
    </row>
    <row r="166" spans="1:33" s="592" customFormat="1" ht="29.25" customHeight="1" thickBot="1" x14ac:dyDescent="0.25">
      <c r="A166" s="605"/>
      <c r="D166" s="611"/>
      <c r="E166" s="611"/>
      <c r="F166" s="611"/>
      <c r="G166" s="611"/>
      <c r="H166" s="611"/>
      <c r="I166" s="611"/>
      <c r="J166" s="611"/>
      <c r="K166" s="611"/>
      <c r="L166" s="611"/>
      <c r="M166" s="611"/>
      <c r="N166" s="611"/>
      <c r="O166" s="2477" t="s">
        <v>1814</v>
      </c>
      <c r="P166" s="2477"/>
      <c r="Q166" s="2477"/>
      <c r="R166" s="2477"/>
      <c r="S166" s="2477"/>
      <c r="T166" s="2477" t="s">
        <v>1815</v>
      </c>
      <c r="U166" s="2477"/>
      <c r="V166" s="2477"/>
      <c r="W166" s="2477"/>
      <c r="X166" s="2477"/>
      <c r="Y166" s="2477" t="s">
        <v>1816</v>
      </c>
      <c r="Z166" s="2477"/>
      <c r="AA166" s="2477"/>
      <c r="AB166" s="2477"/>
      <c r="AC166" s="2477"/>
    </row>
    <row r="167" spans="1:33" s="592" customFormat="1" x14ac:dyDescent="0.2">
      <c r="A167" s="605"/>
      <c r="D167" s="2649" t="s">
        <v>1832</v>
      </c>
      <c r="E167" s="2008"/>
      <c r="F167" s="2008"/>
      <c r="G167" s="2008"/>
      <c r="H167" s="2008"/>
      <c r="I167" s="2008"/>
      <c r="J167" s="2008"/>
      <c r="K167" s="2008"/>
      <c r="L167" s="2008"/>
      <c r="M167" s="2008"/>
      <c r="N167" s="2008"/>
      <c r="O167" s="2646">
        <f>'Notes- SK Template'!O120</f>
        <v>20</v>
      </c>
      <c r="P167" s="2646"/>
      <c r="Q167" s="2646"/>
      <c r="R167" s="2646"/>
      <c r="S167" s="2646"/>
      <c r="T167" s="2646" t="str">
        <f>'Notes- SK Template'!T120</f>
        <v>1/20</v>
      </c>
      <c r="U167" s="2646"/>
      <c r="V167" s="2646"/>
      <c r="W167" s="2646"/>
      <c r="X167" s="2646"/>
      <c r="Y167" s="2646" t="str">
        <f>'Notes- SK Template'!Y120</f>
        <v>rovnomerne</v>
      </c>
      <c r="Z167" s="2646"/>
      <c r="AA167" s="2646"/>
      <c r="AB167" s="2646"/>
      <c r="AC167" s="2646"/>
    </row>
    <row r="168" spans="1:33" s="592" customFormat="1" x14ac:dyDescent="0.2">
      <c r="A168" s="605"/>
      <c r="D168" s="2649" t="s">
        <v>1833</v>
      </c>
      <c r="E168" s="2008"/>
      <c r="F168" s="2008"/>
      <c r="G168" s="2008"/>
      <c r="H168" s="2008"/>
      <c r="I168" s="2008"/>
      <c r="J168" s="2008"/>
      <c r="K168" s="2008"/>
      <c r="L168" s="2008"/>
      <c r="M168" s="2008"/>
      <c r="N168" s="2008"/>
      <c r="O168" s="2646">
        <f>'Notes- SK Template'!O121</f>
        <v>4.12</v>
      </c>
      <c r="P168" s="2646"/>
      <c r="Q168" s="2646"/>
      <c r="R168" s="2646"/>
      <c r="S168" s="2646"/>
      <c r="T168" s="2646" t="str">
        <f>'Notes- SK Template'!T121</f>
        <v>1/4, 1/12</v>
      </c>
      <c r="U168" s="2646"/>
      <c r="V168" s="2646"/>
      <c r="W168" s="2646"/>
      <c r="X168" s="2646"/>
      <c r="Y168" s="2646" t="str">
        <f>'Notes- SK Template'!Y121</f>
        <v>rovnomerne</v>
      </c>
      <c r="Z168" s="2646"/>
      <c r="AA168" s="2646"/>
      <c r="AB168" s="2646"/>
      <c r="AC168" s="2646"/>
    </row>
    <row r="169" spans="1:33" s="592" customFormat="1" x14ac:dyDescent="0.2">
      <c r="A169" s="605"/>
      <c r="D169" s="2649" t="s">
        <v>1834</v>
      </c>
      <c r="E169" s="2008"/>
      <c r="F169" s="2008"/>
      <c r="G169" s="2008"/>
      <c r="H169" s="2008"/>
      <c r="I169" s="2008"/>
      <c r="J169" s="2008"/>
      <c r="K169" s="2008"/>
      <c r="L169" s="2008"/>
      <c r="M169" s="2008"/>
      <c r="N169" s="2008"/>
      <c r="O169" s="2646">
        <f>'Notes- SK Template'!O122</f>
        <v>4</v>
      </c>
      <c r="P169" s="2646"/>
      <c r="Q169" s="2646"/>
      <c r="R169" s="2646"/>
      <c r="S169" s="2646"/>
      <c r="T169" s="2646" t="str">
        <f>'Notes- SK Template'!T122</f>
        <v>1/4</v>
      </c>
      <c r="U169" s="2646"/>
      <c r="V169" s="2646"/>
      <c r="W169" s="2646"/>
      <c r="X169" s="2646"/>
      <c r="Y169" s="2646" t="str">
        <f>'Notes- SK Template'!Y122</f>
        <v>rovnomerne</v>
      </c>
      <c r="Z169" s="2646"/>
      <c r="AA169" s="2646"/>
      <c r="AB169" s="2646"/>
      <c r="AC169" s="2646"/>
    </row>
    <row r="170" spans="1:33" s="592" customFormat="1" x14ac:dyDescent="0.2">
      <c r="A170" s="605"/>
      <c r="D170" s="2645" t="s">
        <v>2411</v>
      </c>
      <c r="E170" s="2008"/>
      <c r="F170" s="2008"/>
      <c r="G170" s="2008"/>
      <c r="H170" s="2008"/>
      <c r="I170" s="2008"/>
      <c r="J170" s="2008"/>
      <c r="K170" s="2008"/>
      <c r="L170" s="2008"/>
      <c r="M170" s="2008"/>
      <c r="N170" s="2008"/>
      <c r="O170" s="2646" t="e">
        <f>'Notes- SK Template'!#REF!</f>
        <v>#REF!</v>
      </c>
      <c r="P170" s="2646"/>
      <c r="Q170" s="2646"/>
      <c r="R170" s="2646"/>
      <c r="S170" s="2646"/>
      <c r="T170" s="2646" t="e">
        <f>'Notes- SK Template'!#REF!</f>
        <v>#REF!</v>
      </c>
      <c r="U170" s="2646"/>
      <c r="V170" s="2646"/>
      <c r="W170" s="2646"/>
      <c r="X170" s="2646"/>
      <c r="Y170" s="2646" t="e">
        <f>'Notes- SK Template'!#REF!</f>
        <v>#REF!</v>
      </c>
      <c r="Z170" s="2646"/>
      <c r="AA170" s="2646"/>
      <c r="AB170" s="2646"/>
      <c r="AC170" s="2646"/>
    </row>
    <row r="171" spans="1:33" s="592" customFormat="1" x14ac:dyDescent="0.2">
      <c r="A171" s="605"/>
      <c r="D171" s="2647" t="s">
        <v>1835</v>
      </c>
      <c r="E171" s="2026"/>
      <c r="F171" s="2026"/>
      <c r="G171" s="2026"/>
      <c r="H171" s="2026"/>
      <c r="I171" s="2026"/>
      <c r="J171" s="2026"/>
      <c r="K171" s="2026"/>
      <c r="L171" s="2026"/>
      <c r="M171" s="2026"/>
      <c r="N171" s="2026"/>
      <c r="O171" s="2648" t="e">
        <f>'Notes- SK Template'!#REF!</f>
        <v>#REF!</v>
      </c>
      <c r="P171" s="2648"/>
      <c r="Q171" s="2648"/>
      <c r="R171" s="2648"/>
      <c r="S171" s="2648"/>
      <c r="T171" s="2648" t="e">
        <f>'Notes- SK Template'!#REF!</f>
        <v>#REF!</v>
      </c>
      <c r="U171" s="2648"/>
      <c r="V171" s="2648"/>
      <c r="W171" s="2648"/>
      <c r="X171" s="2648"/>
      <c r="Y171" s="2648" t="e">
        <f>'Notes- SK Template'!#REF!</f>
        <v>#REF!</v>
      </c>
      <c r="Z171" s="2648"/>
      <c r="AA171" s="2648"/>
      <c r="AB171" s="2648"/>
      <c r="AC171" s="2648"/>
    </row>
    <row r="172" spans="1:33" s="592" customFormat="1" x14ac:dyDescent="0.2">
      <c r="A172" s="605"/>
    </row>
    <row r="173" spans="1:33" s="592" customFormat="1" x14ac:dyDescent="0.2">
      <c r="A173" s="605"/>
      <c r="D173" s="1738" t="s">
        <v>1821</v>
      </c>
      <c r="E173" s="2012"/>
      <c r="F173" s="2012"/>
      <c r="G173" s="2012"/>
      <c r="H173" s="2012"/>
      <c r="I173" s="2012"/>
      <c r="J173" s="2012"/>
      <c r="K173" s="2012"/>
      <c r="L173" s="2012"/>
      <c r="M173" s="2012"/>
      <c r="N173" s="2012"/>
      <c r="O173" s="2012"/>
      <c r="P173" s="2012"/>
      <c r="Q173" s="2012"/>
      <c r="R173" s="2012"/>
      <c r="S173" s="2012"/>
      <c r="T173" s="2012"/>
      <c r="U173" s="2012"/>
      <c r="V173" s="2012"/>
      <c r="W173" s="2012"/>
      <c r="X173" s="2012"/>
      <c r="Y173" s="2012"/>
      <c r="Z173" s="2012"/>
      <c r="AA173" s="2012"/>
      <c r="AB173" s="2012"/>
      <c r="AC173" s="2012"/>
      <c r="AD173" s="2012"/>
      <c r="AE173" s="2012"/>
      <c r="AF173" s="2012"/>
      <c r="AG173" s="2012"/>
    </row>
    <row r="174" spans="1:33" s="592" customFormat="1" x14ac:dyDescent="0.2">
      <c r="A174" s="605"/>
      <c r="D174" s="2012"/>
      <c r="E174" s="2012"/>
      <c r="F174" s="2012"/>
      <c r="G174" s="2012"/>
      <c r="H174" s="2012"/>
      <c r="I174" s="2012"/>
      <c r="J174" s="2012"/>
      <c r="K174" s="2012"/>
      <c r="L174" s="2012"/>
      <c r="M174" s="2012"/>
      <c r="N174" s="2012"/>
      <c r="O174" s="2012"/>
      <c r="P174" s="2012"/>
      <c r="Q174" s="2012"/>
      <c r="R174" s="2012"/>
      <c r="S174" s="2012"/>
      <c r="T174" s="2012"/>
      <c r="U174" s="2012"/>
      <c r="V174" s="2012"/>
      <c r="W174" s="2012"/>
      <c r="X174" s="2012"/>
      <c r="Y174" s="2012"/>
      <c r="Z174" s="2012"/>
      <c r="AA174" s="2012"/>
      <c r="AB174" s="2012"/>
      <c r="AC174" s="2012"/>
      <c r="AD174" s="2012"/>
      <c r="AE174" s="2012"/>
      <c r="AF174" s="2012"/>
      <c r="AG174" s="2012"/>
    </row>
    <row r="175" spans="1:33" s="592" customFormat="1" x14ac:dyDescent="0.2">
      <c r="A175" s="605"/>
    </row>
    <row r="176" spans="1:33" s="592" customFormat="1" x14ac:dyDescent="0.2">
      <c r="A176" s="605"/>
    </row>
    <row r="177" spans="1:33" s="592" customFormat="1" x14ac:dyDescent="0.2">
      <c r="A177" s="605"/>
      <c r="D177" s="590" t="s">
        <v>1836</v>
      </c>
    </row>
    <row r="178" spans="1:33" s="592" customFormat="1" x14ac:dyDescent="0.2">
      <c r="A178" s="605"/>
    </row>
    <row r="179" spans="1:33" s="592" customFormat="1" x14ac:dyDescent="0.2">
      <c r="A179" s="605"/>
      <c r="D179" s="1738" t="s">
        <v>1837</v>
      </c>
      <c r="E179" s="2012"/>
      <c r="F179" s="2012"/>
      <c r="G179" s="2012"/>
      <c r="H179" s="2012"/>
      <c r="I179" s="2012"/>
      <c r="J179" s="2012"/>
      <c r="K179" s="2012"/>
      <c r="L179" s="2012"/>
      <c r="M179" s="2012"/>
      <c r="N179" s="2012"/>
      <c r="O179" s="2012"/>
      <c r="P179" s="2012"/>
      <c r="Q179" s="2012"/>
      <c r="R179" s="2012"/>
      <c r="S179" s="2012"/>
      <c r="T179" s="2012"/>
      <c r="U179" s="2012"/>
      <c r="V179" s="2012"/>
      <c r="W179" s="2012"/>
      <c r="X179" s="2012"/>
      <c r="Y179" s="2012"/>
      <c r="Z179" s="2012"/>
      <c r="AA179" s="2012"/>
      <c r="AB179" s="2012"/>
      <c r="AC179" s="2012"/>
      <c r="AD179" s="2012"/>
      <c r="AE179" s="2012"/>
      <c r="AF179" s="2012"/>
      <c r="AG179" s="2012"/>
    </row>
    <row r="180" spans="1:33" s="592" customFormat="1" x14ac:dyDescent="0.2">
      <c r="A180" s="605"/>
      <c r="D180" s="2012"/>
      <c r="E180" s="2012"/>
      <c r="F180" s="2012"/>
      <c r="G180" s="2012"/>
      <c r="H180" s="2012"/>
      <c r="I180" s="2012"/>
      <c r="J180" s="2012"/>
      <c r="K180" s="2012"/>
      <c r="L180" s="2012"/>
      <c r="M180" s="2012"/>
      <c r="N180" s="2012"/>
      <c r="O180" s="2012"/>
      <c r="P180" s="2012"/>
      <c r="Q180" s="2012"/>
      <c r="R180" s="2012"/>
      <c r="S180" s="2012"/>
      <c r="T180" s="2012"/>
      <c r="U180" s="2012"/>
      <c r="V180" s="2012"/>
      <c r="W180" s="2012"/>
      <c r="X180" s="2012"/>
      <c r="Y180" s="2012"/>
      <c r="Z180" s="2012"/>
      <c r="AA180" s="2012"/>
      <c r="AB180" s="2012"/>
      <c r="AC180" s="2012"/>
      <c r="AD180" s="2012"/>
      <c r="AE180" s="2012"/>
      <c r="AF180" s="2012"/>
      <c r="AG180" s="2012"/>
    </row>
    <row r="181" spans="1:33" s="592" customFormat="1" x14ac:dyDescent="0.2">
      <c r="A181" s="605"/>
      <c r="D181" s="2012"/>
      <c r="E181" s="2012"/>
      <c r="F181" s="2012"/>
      <c r="G181" s="2012"/>
      <c r="H181" s="2012"/>
      <c r="I181" s="2012"/>
      <c r="J181" s="2012"/>
      <c r="K181" s="2012"/>
      <c r="L181" s="2012"/>
      <c r="M181" s="2012"/>
      <c r="N181" s="2012"/>
      <c r="O181" s="2012"/>
      <c r="P181" s="2012"/>
      <c r="Q181" s="2012"/>
      <c r="R181" s="2012"/>
      <c r="S181" s="2012"/>
      <c r="T181" s="2012"/>
      <c r="U181" s="2012"/>
      <c r="V181" s="2012"/>
      <c r="W181" s="2012"/>
      <c r="X181" s="2012"/>
      <c r="Y181" s="2012"/>
      <c r="Z181" s="2012"/>
      <c r="AA181" s="2012"/>
      <c r="AB181" s="2012"/>
      <c r="AC181" s="2012"/>
      <c r="AD181" s="2012"/>
      <c r="AE181" s="2012"/>
      <c r="AF181" s="2012"/>
      <c r="AG181" s="2012"/>
    </row>
    <row r="182" spans="1:33" s="592" customFormat="1" x14ac:dyDescent="0.2">
      <c r="A182" s="605"/>
    </row>
    <row r="183" spans="1:33" s="592" customFormat="1" x14ac:dyDescent="0.2">
      <c r="A183" s="605"/>
      <c r="D183" s="1738" t="s">
        <v>1838</v>
      </c>
      <c r="E183" s="2012"/>
      <c r="F183" s="2012"/>
      <c r="G183" s="2012"/>
      <c r="H183" s="2012"/>
      <c r="I183" s="2012"/>
      <c r="J183" s="2012"/>
      <c r="K183" s="2012"/>
      <c r="L183" s="2012"/>
      <c r="M183" s="2012"/>
      <c r="N183" s="2012"/>
      <c r="O183" s="2012"/>
      <c r="P183" s="2012"/>
      <c r="Q183" s="2012"/>
      <c r="R183" s="2012"/>
      <c r="S183" s="2012"/>
      <c r="T183" s="2012"/>
      <c r="U183" s="2012"/>
      <c r="V183" s="2012"/>
      <c r="W183" s="2012"/>
      <c r="X183" s="2012"/>
      <c r="Y183" s="2012"/>
      <c r="Z183" s="2012"/>
      <c r="AA183" s="2012"/>
      <c r="AB183" s="2012"/>
      <c r="AC183" s="2012"/>
      <c r="AD183" s="2012"/>
      <c r="AE183" s="2012"/>
      <c r="AF183" s="2012"/>
      <c r="AG183" s="2012"/>
    </row>
    <row r="184" spans="1:33" s="592" customFormat="1" x14ac:dyDescent="0.2">
      <c r="A184" s="605"/>
      <c r="D184" s="2012"/>
      <c r="E184" s="2012"/>
      <c r="F184" s="2012"/>
      <c r="G184" s="2012"/>
      <c r="H184" s="2012"/>
      <c r="I184" s="2012"/>
      <c r="J184" s="2012"/>
      <c r="K184" s="2012"/>
      <c r="L184" s="2012"/>
      <c r="M184" s="2012"/>
      <c r="N184" s="2012"/>
      <c r="O184" s="2012"/>
      <c r="P184" s="2012"/>
      <c r="Q184" s="2012"/>
      <c r="R184" s="2012"/>
      <c r="S184" s="2012"/>
      <c r="T184" s="2012"/>
      <c r="U184" s="2012"/>
      <c r="V184" s="2012"/>
      <c r="W184" s="2012"/>
      <c r="X184" s="2012"/>
      <c r="Y184" s="2012"/>
      <c r="Z184" s="2012"/>
      <c r="AA184" s="2012"/>
      <c r="AB184" s="2012"/>
      <c r="AC184" s="2012"/>
      <c r="AD184" s="2012"/>
      <c r="AE184" s="2012"/>
      <c r="AF184" s="2012"/>
      <c r="AG184" s="2012"/>
    </row>
    <row r="185" spans="1:33" s="592" customFormat="1" x14ac:dyDescent="0.2">
      <c r="A185" s="605"/>
    </row>
    <row r="186" spans="1:33" s="592" customFormat="1" x14ac:dyDescent="0.2">
      <c r="A186" s="605"/>
      <c r="D186" s="1738" t="s">
        <v>1839</v>
      </c>
      <c r="E186" s="2012"/>
      <c r="F186" s="2012"/>
      <c r="G186" s="2012"/>
      <c r="H186" s="2012"/>
      <c r="I186" s="2012"/>
      <c r="J186" s="2012"/>
      <c r="K186" s="2012"/>
      <c r="L186" s="2012"/>
      <c r="M186" s="2012"/>
      <c r="N186" s="2012"/>
      <c r="O186" s="2012"/>
      <c r="P186" s="2012"/>
      <c r="Q186" s="2012"/>
      <c r="R186" s="2012"/>
      <c r="S186" s="2012"/>
      <c r="T186" s="2012"/>
      <c r="U186" s="2012"/>
      <c r="V186" s="2012"/>
      <c r="W186" s="2012"/>
      <c r="X186" s="2012"/>
      <c r="Y186" s="2012"/>
      <c r="Z186" s="2012"/>
      <c r="AA186" s="2012"/>
      <c r="AB186" s="2012"/>
      <c r="AC186" s="2012"/>
      <c r="AD186" s="2012"/>
      <c r="AE186" s="2012"/>
      <c r="AF186" s="2012"/>
      <c r="AG186" s="2012"/>
    </row>
    <row r="187" spans="1:33" s="592" customFormat="1" x14ac:dyDescent="0.2">
      <c r="A187" s="605"/>
      <c r="D187" s="2012"/>
      <c r="E187" s="2012"/>
      <c r="F187" s="2012"/>
      <c r="G187" s="2012"/>
      <c r="H187" s="2012"/>
      <c r="I187" s="2012"/>
      <c r="J187" s="2012"/>
      <c r="K187" s="2012"/>
      <c r="L187" s="2012"/>
      <c r="M187" s="2012"/>
      <c r="N187" s="2012"/>
      <c r="O187" s="2012"/>
      <c r="P187" s="2012"/>
      <c r="Q187" s="2012"/>
      <c r="R187" s="2012"/>
      <c r="S187" s="2012"/>
      <c r="T187" s="2012"/>
      <c r="U187" s="2012"/>
      <c r="V187" s="2012"/>
      <c r="W187" s="2012"/>
      <c r="X187" s="2012"/>
      <c r="Y187" s="2012"/>
      <c r="Z187" s="2012"/>
      <c r="AA187" s="2012"/>
      <c r="AB187" s="2012"/>
      <c r="AC187" s="2012"/>
      <c r="AD187" s="2012"/>
      <c r="AE187" s="2012"/>
      <c r="AF187" s="2012"/>
      <c r="AG187" s="2012"/>
    </row>
    <row r="188" spans="1:33" s="592" customFormat="1" x14ac:dyDescent="0.2">
      <c r="A188" s="605"/>
      <c r="D188" s="2012"/>
      <c r="E188" s="2012"/>
      <c r="F188" s="2012"/>
      <c r="G188" s="2012"/>
      <c r="H188" s="2012"/>
      <c r="I188" s="2012"/>
      <c r="J188" s="2012"/>
      <c r="K188" s="2012"/>
      <c r="L188" s="2012"/>
      <c r="M188" s="2012"/>
      <c r="N188" s="2012"/>
      <c r="O188" s="2012"/>
      <c r="P188" s="2012"/>
      <c r="Q188" s="2012"/>
      <c r="R188" s="2012"/>
      <c r="S188" s="2012"/>
      <c r="T188" s="2012"/>
      <c r="U188" s="2012"/>
      <c r="V188" s="2012"/>
      <c r="W188" s="2012"/>
      <c r="X188" s="2012"/>
      <c r="Y188" s="2012"/>
      <c r="Z188" s="2012"/>
      <c r="AA188" s="2012"/>
      <c r="AB188" s="2012"/>
      <c r="AC188" s="2012"/>
      <c r="AD188" s="2012"/>
      <c r="AE188" s="2012"/>
      <c r="AF188" s="2012"/>
      <c r="AG188" s="2012"/>
    </row>
    <row r="189" spans="1:33" s="592" customFormat="1" x14ac:dyDescent="0.2">
      <c r="A189" s="605"/>
      <c r="D189" s="2012"/>
      <c r="E189" s="2012"/>
      <c r="F189" s="2012"/>
      <c r="G189" s="2012"/>
      <c r="H189" s="2012"/>
      <c r="I189" s="2012"/>
      <c r="J189" s="2012"/>
      <c r="K189" s="2012"/>
      <c r="L189" s="2012"/>
      <c r="M189" s="2012"/>
      <c r="N189" s="2012"/>
      <c r="O189" s="2012"/>
      <c r="P189" s="2012"/>
      <c r="Q189" s="2012"/>
      <c r="R189" s="2012"/>
      <c r="S189" s="2012"/>
      <c r="T189" s="2012"/>
      <c r="U189" s="2012"/>
      <c r="V189" s="2012"/>
      <c r="W189" s="2012"/>
      <c r="X189" s="2012"/>
      <c r="Y189" s="2012"/>
      <c r="Z189" s="2012"/>
      <c r="AA189" s="2012"/>
      <c r="AB189" s="2012"/>
      <c r="AC189" s="2012"/>
      <c r="AD189" s="2012"/>
      <c r="AE189" s="2012"/>
      <c r="AF189" s="2012"/>
      <c r="AG189" s="2012"/>
    </row>
    <row r="190" spans="1:33" s="592" customFormat="1" x14ac:dyDescent="0.2">
      <c r="A190" s="605"/>
      <c r="D190" s="2012"/>
      <c r="E190" s="2012"/>
      <c r="F190" s="2012"/>
      <c r="G190" s="2012"/>
      <c r="H190" s="2012"/>
      <c r="I190" s="2012"/>
      <c r="J190" s="2012"/>
      <c r="K190" s="2012"/>
      <c r="L190" s="2012"/>
      <c r="M190" s="2012"/>
      <c r="N190" s="2012"/>
      <c r="O190" s="2012"/>
      <c r="P190" s="2012"/>
      <c r="Q190" s="2012"/>
      <c r="R190" s="2012"/>
      <c r="S190" s="2012"/>
      <c r="T190" s="2012"/>
      <c r="U190" s="2012"/>
      <c r="V190" s="2012"/>
      <c r="W190" s="2012"/>
      <c r="X190" s="2012"/>
      <c r="Y190" s="2012"/>
      <c r="Z190" s="2012"/>
      <c r="AA190" s="2012"/>
      <c r="AB190" s="2012"/>
      <c r="AC190" s="2012"/>
      <c r="AD190" s="2012"/>
      <c r="AE190" s="2012"/>
      <c r="AF190" s="2012"/>
      <c r="AG190" s="2012"/>
    </row>
    <row r="191" spans="1:33" s="592" customFormat="1" x14ac:dyDescent="0.2">
      <c r="A191" s="605"/>
    </row>
    <row r="192" spans="1:33" s="592" customFormat="1" x14ac:dyDescent="0.2">
      <c r="A192" s="605"/>
      <c r="D192" s="1738" t="s">
        <v>1840</v>
      </c>
      <c r="E192" s="2012"/>
      <c r="F192" s="2012"/>
      <c r="G192" s="2012"/>
      <c r="H192" s="2012"/>
      <c r="I192" s="2012"/>
      <c r="J192" s="2012"/>
      <c r="K192" s="2012"/>
      <c r="L192" s="2012"/>
      <c r="M192" s="2012"/>
      <c r="N192" s="2012"/>
      <c r="O192" s="2012"/>
      <c r="P192" s="2012"/>
      <c r="Q192" s="2012"/>
      <c r="R192" s="2012"/>
      <c r="S192" s="2012"/>
      <c r="T192" s="2012"/>
      <c r="U192" s="2012"/>
      <c r="V192" s="2012"/>
      <c r="W192" s="2012"/>
      <c r="X192" s="2012"/>
      <c r="Y192" s="2012"/>
      <c r="Z192" s="2012"/>
      <c r="AA192" s="2012"/>
      <c r="AB192" s="2012"/>
      <c r="AC192" s="2012"/>
      <c r="AD192" s="2012"/>
      <c r="AE192" s="2012"/>
      <c r="AF192" s="2012"/>
      <c r="AG192" s="2012"/>
    </row>
    <row r="193" spans="1:33" s="592" customFormat="1" x14ac:dyDescent="0.2">
      <c r="A193" s="605"/>
      <c r="D193" s="2012"/>
      <c r="E193" s="2012"/>
      <c r="F193" s="2012"/>
      <c r="G193" s="2012"/>
      <c r="H193" s="2012"/>
      <c r="I193" s="2012"/>
      <c r="J193" s="2012"/>
      <c r="K193" s="2012"/>
      <c r="L193" s="2012"/>
      <c r="M193" s="2012"/>
      <c r="N193" s="2012"/>
      <c r="O193" s="2012"/>
      <c r="P193" s="2012"/>
      <c r="Q193" s="2012"/>
      <c r="R193" s="2012"/>
      <c r="S193" s="2012"/>
      <c r="T193" s="2012"/>
      <c r="U193" s="2012"/>
      <c r="V193" s="2012"/>
      <c r="W193" s="2012"/>
      <c r="X193" s="2012"/>
      <c r="Y193" s="2012"/>
      <c r="Z193" s="2012"/>
      <c r="AA193" s="2012"/>
      <c r="AB193" s="2012"/>
      <c r="AC193" s="2012"/>
      <c r="AD193" s="2012"/>
      <c r="AE193" s="2012"/>
      <c r="AF193" s="2012"/>
      <c r="AG193" s="2012"/>
    </row>
    <row r="194" spans="1:33" s="592" customFormat="1" x14ac:dyDescent="0.2">
      <c r="A194" s="605"/>
    </row>
    <row r="195" spans="1:33" s="592" customFormat="1" x14ac:dyDescent="0.2">
      <c r="A195" s="605"/>
      <c r="D195" s="592" t="s">
        <v>1344</v>
      </c>
      <c r="E195" s="1738" t="s">
        <v>1841</v>
      </c>
      <c r="F195" s="2012"/>
      <c r="G195" s="2012"/>
      <c r="H195" s="2012"/>
      <c r="I195" s="2012"/>
      <c r="J195" s="2012"/>
      <c r="K195" s="2012"/>
      <c r="L195" s="2012"/>
      <c r="M195" s="2012"/>
      <c r="N195" s="2012"/>
      <c r="O195" s="2012"/>
      <c r="P195" s="2012"/>
      <c r="Q195" s="2012"/>
      <c r="R195" s="2012"/>
      <c r="S195" s="2012"/>
      <c r="T195" s="2012"/>
      <c r="U195" s="2012"/>
      <c r="V195" s="2012"/>
      <c r="W195" s="2012"/>
      <c r="X195" s="2012"/>
      <c r="Y195" s="2012"/>
      <c r="Z195" s="2012"/>
      <c r="AA195" s="2012"/>
      <c r="AB195" s="2012"/>
      <c r="AC195" s="2012"/>
      <c r="AD195" s="2012"/>
      <c r="AE195" s="2012"/>
      <c r="AF195" s="2012"/>
      <c r="AG195" s="2012"/>
    </row>
    <row r="196" spans="1:33" s="592" customFormat="1" x14ac:dyDescent="0.2">
      <c r="A196" s="605"/>
      <c r="E196" s="2012"/>
      <c r="F196" s="2012"/>
      <c r="G196" s="2012"/>
      <c r="H196" s="2012"/>
      <c r="I196" s="2012"/>
      <c r="J196" s="2012"/>
      <c r="K196" s="2012"/>
      <c r="L196" s="2012"/>
      <c r="M196" s="2012"/>
      <c r="N196" s="2012"/>
      <c r="O196" s="2012"/>
      <c r="P196" s="2012"/>
      <c r="Q196" s="2012"/>
      <c r="R196" s="2012"/>
      <c r="S196" s="2012"/>
      <c r="T196" s="2012"/>
      <c r="U196" s="2012"/>
      <c r="V196" s="2012"/>
      <c r="W196" s="2012"/>
      <c r="X196" s="2012"/>
      <c r="Y196" s="2012"/>
      <c r="Z196" s="2012"/>
      <c r="AA196" s="2012"/>
      <c r="AB196" s="2012"/>
      <c r="AC196" s="2012"/>
      <c r="AD196" s="2012"/>
      <c r="AE196" s="2012"/>
      <c r="AF196" s="2012"/>
      <c r="AG196" s="2012"/>
    </row>
    <row r="197" spans="1:33" s="592" customFormat="1" x14ac:dyDescent="0.2">
      <c r="A197" s="605"/>
      <c r="D197" s="592" t="s">
        <v>1344</v>
      </c>
      <c r="E197" s="1738" t="s">
        <v>1842</v>
      </c>
      <c r="F197" s="2012"/>
      <c r="G197" s="2012"/>
      <c r="H197" s="2012"/>
      <c r="I197" s="2012"/>
      <c r="J197" s="2012"/>
      <c r="K197" s="2012"/>
      <c r="L197" s="2012"/>
      <c r="M197" s="2012"/>
      <c r="N197" s="2012"/>
      <c r="O197" s="2012"/>
      <c r="P197" s="2012"/>
      <c r="Q197" s="2012"/>
      <c r="R197" s="2012"/>
      <c r="S197" s="2012"/>
      <c r="T197" s="2012"/>
      <c r="U197" s="2012"/>
      <c r="V197" s="2012"/>
      <c r="W197" s="2012"/>
      <c r="X197" s="2012"/>
      <c r="Y197" s="2012"/>
      <c r="Z197" s="2012"/>
      <c r="AA197" s="2012"/>
      <c r="AB197" s="2012"/>
      <c r="AC197" s="2012"/>
      <c r="AD197" s="2012"/>
      <c r="AE197" s="2012"/>
      <c r="AF197" s="2012"/>
      <c r="AG197" s="2012"/>
    </row>
    <row r="198" spans="1:33" s="592" customFormat="1" x14ac:dyDescent="0.2">
      <c r="A198" s="605"/>
      <c r="E198" s="2012"/>
      <c r="F198" s="2012"/>
      <c r="G198" s="2012"/>
      <c r="H198" s="2012"/>
      <c r="I198" s="2012"/>
      <c r="J198" s="2012"/>
      <c r="K198" s="2012"/>
      <c r="L198" s="2012"/>
      <c r="M198" s="2012"/>
      <c r="N198" s="2012"/>
      <c r="O198" s="2012"/>
      <c r="P198" s="2012"/>
      <c r="Q198" s="2012"/>
      <c r="R198" s="2012"/>
      <c r="S198" s="2012"/>
      <c r="T198" s="2012"/>
      <c r="U198" s="2012"/>
      <c r="V198" s="2012"/>
      <c r="W198" s="2012"/>
      <c r="X198" s="2012"/>
      <c r="Y198" s="2012"/>
      <c r="Z198" s="2012"/>
      <c r="AA198" s="2012"/>
      <c r="AB198" s="2012"/>
      <c r="AC198" s="2012"/>
      <c r="AD198" s="2012"/>
      <c r="AE198" s="2012"/>
      <c r="AF198" s="2012"/>
      <c r="AG198" s="2012"/>
    </row>
    <row r="199" spans="1:33" s="592" customFormat="1" x14ac:dyDescent="0.2">
      <c r="A199" s="605"/>
      <c r="E199" s="2012"/>
      <c r="F199" s="2012"/>
      <c r="G199" s="2012"/>
      <c r="H199" s="2012"/>
      <c r="I199" s="2012"/>
      <c r="J199" s="2012"/>
      <c r="K199" s="2012"/>
      <c r="L199" s="2012"/>
      <c r="M199" s="2012"/>
      <c r="N199" s="2012"/>
      <c r="O199" s="2012"/>
      <c r="P199" s="2012"/>
      <c r="Q199" s="2012"/>
      <c r="R199" s="2012"/>
      <c r="S199" s="2012"/>
      <c r="T199" s="2012"/>
      <c r="U199" s="2012"/>
      <c r="V199" s="2012"/>
      <c r="W199" s="2012"/>
      <c r="X199" s="2012"/>
      <c r="Y199" s="2012"/>
      <c r="Z199" s="2012"/>
      <c r="AA199" s="2012"/>
      <c r="AB199" s="2012"/>
      <c r="AC199" s="2012"/>
      <c r="AD199" s="2012"/>
      <c r="AE199" s="2012"/>
      <c r="AF199" s="2012"/>
      <c r="AG199" s="2012"/>
    </row>
    <row r="200" spans="1:33" s="592" customFormat="1" x14ac:dyDescent="0.2">
      <c r="A200" s="605"/>
      <c r="D200" s="592" t="s">
        <v>1344</v>
      </c>
      <c r="E200" s="1738" t="s">
        <v>1843</v>
      </c>
      <c r="F200" s="2012"/>
      <c r="G200" s="2012"/>
      <c r="H200" s="2012"/>
      <c r="I200" s="2012"/>
      <c r="J200" s="2012"/>
      <c r="K200" s="2012"/>
      <c r="L200" s="2012"/>
      <c r="M200" s="2012"/>
      <c r="N200" s="2012"/>
      <c r="O200" s="2012"/>
      <c r="P200" s="2012"/>
      <c r="Q200" s="2012"/>
      <c r="R200" s="2012"/>
      <c r="S200" s="2012"/>
      <c r="T200" s="2012"/>
      <c r="U200" s="2012"/>
      <c r="V200" s="2012"/>
      <c r="W200" s="2012"/>
      <c r="X200" s="2012"/>
      <c r="Y200" s="2012"/>
      <c r="Z200" s="2012"/>
      <c r="AA200" s="2012"/>
      <c r="AB200" s="2012"/>
      <c r="AC200" s="2012"/>
      <c r="AD200" s="2012"/>
      <c r="AE200" s="2012"/>
      <c r="AF200" s="2012"/>
      <c r="AG200" s="2012"/>
    </row>
    <row r="201" spans="1:33" s="592" customFormat="1" x14ac:dyDescent="0.2">
      <c r="A201" s="605"/>
      <c r="E201" s="2012"/>
      <c r="F201" s="2012"/>
      <c r="G201" s="2012"/>
      <c r="H201" s="2012"/>
      <c r="I201" s="2012"/>
      <c r="J201" s="2012"/>
      <c r="K201" s="2012"/>
      <c r="L201" s="2012"/>
      <c r="M201" s="2012"/>
      <c r="N201" s="2012"/>
      <c r="O201" s="2012"/>
      <c r="P201" s="2012"/>
      <c r="Q201" s="2012"/>
      <c r="R201" s="2012"/>
      <c r="S201" s="2012"/>
      <c r="T201" s="2012"/>
      <c r="U201" s="2012"/>
      <c r="V201" s="2012"/>
      <c r="W201" s="2012"/>
      <c r="X201" s="2012"/>
      <c r="Y201" s="2012"/>
      <c r="Z201" s="2012"/>
      <c r="AA201" s="2012"/>
      <c r="AB201" s="2012"/>
      <c r="AC201" s="2012"/>
      <c r="AD201" s="2012"/>
      <c r="AE201" s="2012"/>
      <c r="AF201" s="2012"/>
      <c r="AG201" s="2012"/>
    </row>
    <row r="202" spans="1:33" s="592" customFormat="1" x14ac:dyDescent="0.2">
      <c r="A202" s="605"/>
      <c r="E202" s="2012"/>
      <c r="F202" s="2012"/>
      <c r="G202" s="2012"/>
      <c r="H202" s="2012"/>
      <c r="I202" s="2012"/>
      <c r="J202" s="2012"/>
      <c r="K202" s="2012"/>
      <c r="L202" s="2012"/>
      <c r="M202" s="2012"/>
      <c r="N202" s="2012"/>
      <c r="O202" s="2012"/>
      <c r="P202" s="2012"/>
      <c r="Q202" s="2012"/>
      <c r="R202" s="2012"/>
      <c r="S202" s="2012"/>
      <c r="T202" s="2012"/>
      <c r="U202" s="2012"/>
      <c r="V202" s="2012"/>
      <c r="W202" s="2012"/>
      <c r="X202" s="2012"/>
      <c r="Y202" s="2012"/>
      <c r="Z202" s="2012"/>
      <c r="AA202" s="2012"/>
      <c r="AB202" s="2012"/>
      <c r="AC202" s="2012"/>
      <c r="AD202" s="2012"/>
      <c r="AE202" s="2012"/>
      <c r="AF202" s="2012"/>
      <c r="AG202" s="2012"/>
    </row>
    <row r="203" spans="1:33" s="592" customFormat="1" x14ac:dyDescent="0.2">
      <c r="A203" s="605"/>
    </row>
    <row r="204" spans="1:33" s="592" customFormat="1" x14ac:dyDescent="0.2">
      <c r="A204" s="605"/>
      <c r="D204" s="1738" t="s">
        <v>1844</v>
      </c>
      <c r="E204" s="2012"/>
      <c r="F204" s="2012"/>
      <c r="G204" s="2012"/>
      <c r="H204" s="2012"/>
      <c r="I204" s="2012"/>
      <c r="J204" s="2012"/>
      <c r="K204" s="2012"/>
      <c r="L204" s="2012"/>
      <c r="M204" s="2012"/>
      <c r="N204" s="2012"/>
      <c r="O204" s="2012"/>
      <c r="P204" s="2012"/>
      <c r="Q204" s="2012"/>
      <c r="R204" s="2012"/>
      <c r="S204" s="2012"/>
      <c r="T204" s="2012"/>
      <c r="U204" s="2012"/>
      <c r="V204" s="2012"/>
      <c r="W204" s="2012"/>
      <c r="X204" s="2012"/>
      <c r="Y204" s="2012"/>
      <c r="Z204" s="2012"/>
      <c r="AA204" s="2012"/>
      <c r="AB204" s="2012"/>
      <c r="AC204" s="2012"/>
      <c r="AD204" s="2012"/>
      <c r="AE204" s="2012"/>
      <c r="AF204" s="2012"/>
      <c r="AG204" s="2012"/>
    </row>
    <row r="205" spans="1:33" s="592" customFormat="1" x14ac:dyDescent="0.2">
      <c r="A205" s="605"/>
      <c r="D205" s="2012"/>
      <c r="E205" s="2012"/>
      <c r="F205" s="2012"/>
      <c r="G205" s="2012"/>
      <c r="H205" s="2012"/>
      <c r="I205" s="2012"/>
      <c r="J205" s="2012"/>
      <c r="K205" s="2012"/>
      <c r="L205" s="2012"/>
      <c r="M205" s="2012"/>
      <c r="N205" s="2012"/>
      <c r="O205" s="2012"/>
      <c r="P205" s="2012"/>
      <c r="Q205" s="2012"/>
      <c r="R205" s="2012"/>
      <c r="S205" s="2012"/>
      <c r="T205" s="2012"/>
      <c r="U205" s="2012"/>
      <c r="V205" s="2012"/>
      <c r="W205" s="2012"/>
      <c r="X205" s="2012"/>
      <c r="Y205" s="2012"/>
      <c r="Z205" s="2012"/>
      <c r="AA205" s="2012"/>
      <c r="AB205" s="2012"/>
      <c r="AC205" s="2012"/>
      <c r="AD205" s="2012"/>
      <c r="AE205" s="2012"/>
      <c r="AF205" s="2012"/>
      <c r="AG205" s="2012"/>
    </row>
    <row r="206" spans="1:33" s="592" customFormat="1" x14ac:dyDescent="0.2">
      <c r="A206" s="605"/>
    </row>
    <row r="207" spans="1:33" s="592" customFormat="1" x14ac:dyDescent="0.2">
      <c r="A207" s="605"/>
      <c r="D207" s="1738" t="s">
        <v>1845</v>
      </c>
      <c r="E207" s="2012"/>
      <c r="F207" s="2012"/>
      <c r="G207" s="2012"/>
      <c r="H207" s="2012"/>
      <c r="I207" s="2012"/>
      <c r="J207" s="2012"/>
      <c r="K207" s="2012"/>
      <c r="L207" s="2012"/>
      <c r="M207" s="2012"/>
      <c r="N207" s="2012"/>
      <c r="O207" s="2012"/>
      <c r="P207" s="2012"/>
      <c r="Q207" s="2012"/>
      <c r="R207" s="2012"/>
      <c r="S207" s="2012"/>
      <c r="T207" s="2012"/>
      <c r="U207" s="2012"/>
      <c r="V207" s="2012"/>
      <c r="W207" s="2012"/>
      <c r="X207" s="2012"/>
      <c r="Y207" s="2012"/>
      <c r="Z207" s="2012"/>
      <c r="AA207" s="2012"/>
      <c r="AB207" s="2012"/>
      <c r="AC207" s="2012"/>
      <c r="AD207" s="2012"/>
      <c r="AE207" s="2012"/>
      <c r="AF207" s="2012"/>
      <c r="AG207" s="2012"/>
    </row>
    <row r="208" spans="1:33" s="592" customFormat="1" x14ac:dyDescent="0.2">
      <c r="A208" s="605"/>
      <c r="D208" s="2012"/>
      <c r="E208" s="2012"/>
      <c r="F208" s="2012"/>
      <c r="G208" s="2012"/>
      <c r="H208" s="2012"/>
      <c r="I208" s="2012"/>
      <c r="J208" s="2012"/>
      <c r="K208" s="2012"/>
      <c r="L208" s="2012"/>
      <c r="M208" s="2012"/>
      <c r="N208" s="2012"/>
      <c r="O208" s="2012"/>
      <c r="P208" s="2012"/>
      <c r="Q208" s="2012"/>
      <c r="R208" s="2012"/>
      <c r="S208" s="2012"/>
      <c r="T208" s="2012"/>
      <c r="U208" s="2012"/>
      <c r="V208" s="2012"/>
      <c r="W208" s="2012"/>
      <c r="X208" s="2012"/>
      <c r="Y208" s="2012"/>
      <c r="Z208" s="2012"/>
      <c r="AA208" s="2012"/>
      <c r="AB208" s="2012"/>
      <c r="AC208" s="2012"/>
      <c r="AD208" s="2012"/>
      <c r="AE208" s="2012"/>
      <c r="AF208" s="2012"/>
      <c r="AG208" s="2012"/>
    </row>
    <row r="209" spans="1:33" s="592" customFormat="1" x14ac:dyDescent="0.2">
      <c r="A209" s="605"/>
    </row>
    <row r="210" spans="1:33" s="592" customFormat="1" x14ac:dyDescent="0.2">
      <c r="A210" s="605"/>
      <c r="D210" s="590" t="s">
        <v>1846</v>
      </c>
    </row>
    <row r="211" spans="1:33" s="592" customFormat="1" x14ac:dyDescent="0.2">
      <c r="A211" s="605"/>
    </row>
    <row r="212" spans="1:33" s="592" customFormat="1" x14ac:dyDescent="0.2">
      <c r="A212" s="605"/>
      <c r="D212" s="1738" t="s">
        <v>1847</v>
      </c>
      <c r="E212" s="2012"/>
      <c r="F212" s="2012"/>
      <c r="G212" s="2012"/>
      <c r="H212" s="2012"/>
      <c r="I212" s="2012"/>
      <c r="J212" s="2012"/>
      <c r="K212" s="2012"/>
      <c r="L212" s="2012"/>
      <c r="M212" s="2012"/>
      <c r="N212" s="2012"/>
      <c r="O212" s="2012"/>
      <c r="P212" s="2012"/>
      <c r="Q212" s="2012"/>
      <c r="R212" s="2012"/>
      <c r="S212" s="2012"/>
      <c r="T212" s="2012"/>
      <c r="U212" s="2012"/>
      <c r="V212" s="2012"/>
      <c r="W212" s="2012"/>
      <c r="X212" s="2012"/>
      <c r="Y212" s="2012"/>
      <c r="Z212" s="2012"/>
      <c r="AA212" s="2012"/>
      <c r="AB212" s="2012"/>
      <c r="AC212" s="2012"/>
      <c r="AD212" s="2012"/>
      <c r="AE212" s="2012"/>
      <c r="AF212" s="2012"/>
      <c r="AG212" s="2012"/>
    </row>
    <row r="213" spans="1:33" s="592" customFormat="1" x14ac:dyDescent="0.2">
      <c r="A213" s="605"/>
      <c r="D213" s="2012"/>
      <c r="E213" s="2012"/>
      <c r="F213" s="2012"/>
      <c r="G213" s="2012"/>
      <c r="H213" s="2012"/>
      <c r="I213" s="2012"/>
      <c r="J213" s="2012"/>
      <c r="K213" s="2012"/>
      <c r="L213" s="2012"/>
      <c r="M213" s="2012"/>
      <c r="N213" s="2012"/>
      <c r="O213" s="2012"/>
      <c r="P213" s="2012"/>
      <c r="Q213" s="2012"/>
      <c r="R213" s="2012"/>
      <c r="S213" s="2012"/>
      <c r="T213" s="2012"/>
      <c r="U213" s="2012"/>
      <c r="V213" s="2012"/>
      <c r="W213" s="2012"/>
      <c r="X213" s="2012"/>
      <c r="Y213" s="2012"/>
      <c r="Z213" s="2012"/>
      <c r="AA213" s="2012"/>
      <c r="AB213" s="2012"/>
      <c r="AC213" s="2012"/>
      <c r="AD213" s="2012"/>
      <c r="AE213" s="2012"/>
      <c r="AF213" s="2012"/>
      <c r="AG213" s="2012"/>
    </row>
    <row r="214" spans="1:33" s="592" customFormat="1" x14ac:dyDescent="0.2">
      <c r="A214" s="605"/>
      <c r="D214" s="2012"/>
      <c r="E214" s="2012"/>
      <c r="F214" s="2012"/>
      <c r="G214" s="2012"/>
      <c r="H214" s="2012"/>
      <c r="I214" s="2012"/>
      <c r="J214" s="2012"/>
      <c r="K214" s="2012"/>
      <c r="L214" s="2012"/>
      <c r="M214" s="2012"/>
      <c r="N214" s="2012"/>
      <c r="O214" s="2012"/>
      <c r="P214" s="2012"/>
      <c r="Q214" s="2012"/>
      <c r="R214" s="2012"/>
      <c r="S214" s="2012"/>
      <c r="T214" s="2012"/>
      <c r="U214" s="2012"/>
      <c r="V214" s="2012"/>
      <c r="W214" s="2012"/>
      <c r="X214" s="2012"/>
      <c r="Y214" s="2012"/>
      <c r="Z214" s="2012"/>
      <c r="AA214" s="2012"/>
      <c r="AB214" s="2012"/>
      <c r="AC214" s="2012"/>
      <c r="AD214" s="2012"/>
      <c r="AE214" s="2012"/>
      <c r="AF214" s="2012"/>
      <c r="AG214" s="2012"/>
    </row>
    <row r="215" spans="1:33" s="592" customFormat="1" x14ac:dyDescent="0.2">
      <c r="A215" s="605"/>
      <c r="D215" s="2012"/>
      <c r="E215" s="2012"/>
      <c r="F215" s="2012"/>
      <c r="G215" s="2012"/>
      <c r="H215" s="2012"/>
      <c r="I215" s="2012"/>
      <c r="J215" s="2012"/>
      <c r="K215" s="2012"/>
      <c r="L215" s="2012"/>
      <c r="M215" s="2012"/>
      <c r="N215" s="2012"/>
      <c r="O215" s="2012"/>
      <c r="P215" s="2012"/>
      <c r="Q215" s="2012"/>
      <c r="R215" s="2012"/>
      <c r="S215" s="2012"/>
      <c r="T215" s="2012"/>
      <c r="U215" s="2012"/>
      <c r="V215" s="2012"/>
      <c r="W215" s="2012"/>
      <c r="X215" s="2012"/>
      <c r="Y215" s="2012"/>
      <c r="Z215" s="2012"/>
      <c r="AA215" s="2012"/>
      <c r="AB215" s="2012"/>
      <c r="AC215" s="2012"/>
      <c r="AD215" s="2012"/>
      <c r="AE215" s="2012"/>
      <c r="AF215" s="2012"/>
      <c r="AG215" s="2012"/>
    </row>
    <row r="216" spans="1:33" s="592" customFormat="1" x14ac:dyDescent="0.2">
      <c r="A216" s="605"/>
      <c r="D216" s="2012"/>
      <c r="E216" s="2012"/>
      <c r="F216" s="2012"/>
      <c r="G216" s="2012"/>
      <c r="H216" s="2012"/>
      <c r="I216" s="2012"/>
      <c r="J216" s="2012"/>
      <c r="K216" s="2012"/>
      <c r="L216" s="2012"/>
      <c r="M216" s="2012"/>
      <c r="N216" s="2012"/>
      <c r="O216" s="2012"/>
      <c r="P216" s="2012"/>
      <c r="Q216" s="2012"/>
      <c r="R216" s="2012"/>
      <c r="S216" s="2012"/>
      <c r="T216" s="2012"/>
      <c r="U216" s="2012"/>
      <c r="V216" s="2012"/>
      <c r="W216" s="2012"/>
      <c r="X216" s="2012"/>
      <c r="Y216" s="2012"/>
      <c r="Z216" s="2012"/>
      <c r="AA216" s="2012"/>
      <c r="AB216" s="2012"/>
      <c r="AC216" s="2012"/>
      <c r="AD216" s="2012"/>
      <c r="AE216" s="2012"/>
      <c r="AF216" s="2012"/>
      <c r="AG216" s="2012"/>
    </row>
    <row r="217" spans="1:33" s="592" customFormat="1" x14ac:dyDescent="0.2">
      <c r="A217" s="605"/>
    </row>
    <row r="218" spans="1:33" s="592" customFormat="1" x14ac:dyDescent="0.2">
      <c r="A218" s="605"/>
      <c r="D218" s="1738" t="s">
        <v>1848</v>
      </c>
      <c r="E218" s="2012"/>
      <c r="F218" s="2012"/>
      <c r="G218" s="2012"/>
      <c r="H218" s="2012"/>
      <c r="I218" s="2012"/>
      <c r="J218" s="2012"/>
      <c r="K218" s="2012"/>
      <c r="L218" s="2012"/>
      <c r="M218" s="2012"/>
      <c r="N218" s="2012"/>
      <c r="O218" s="2012"/>
      <c r="P218" s="2012"/>
      <c r="Q218" s="2012"/>
      <c r="R218" s="2012"/>
      <c r="S218" s="2012"/>
      <c r="T218" s="2012"/>
      <c r="U218" s="2012"/>
      <c r="V218" s="2012"/>
      <c r="W218" s="2012"/>
      <c r="X218" s="2012"/>
      <c r="Y218" s="2012"/>
      <c r="Z218" s="2012"/>
      <c r="AA218" s="2012"/>
      <c r="AB218" s="2012"/>
      <c r="AC218" s="2012"/>
      <c r="AD218" s="2012"/>
      <c r="AE218" s="2012"/>
      <c r="AF218" s="2012"/>
      <c r="AG218" s="2012"/>
    </row>
    <row r="219" spans="1:33" s="592" customFormat="1" x14ac:dyDescent="0.2">
      <c r="A219" s="605"/>
      <c r="D219" s="2012"/>
      <c r="E219" s="2012"/>
      <c r="F219" s="2012"/>
      <c r="G219" s="2012"/>
      <c r="H219" s="2012"/>
      <c r="I219" s="2012"/>
      <c r="J219" s="2012"/>
      <c r="K219" s="2012"/>
      <c r="L219" s="2012"/>
      <c r="M219" s="2012"/>
      <c r="N219" s="2012"/>
      <c r="O219" s="2012"/>
      <c r="P219" s="2012"/>
      <c r="Q219" s="2012"/>
      <c r="R219" s="2012"/>
      <c r="S219" s="2012"/>
      <c r="T219" s="2012"/>
      <c r="U219" s="2012"/>
      <c r="V219" s="2012"/>
      <c r="W219" s="2012"/>
      <c r="X219" s="2012"/>
      <c r="Y219" s="2012"/>
      <c r="Z219" s="2012"/>
      <c r="AA219" s="2012"/>
      <c r="AB219" s="2012"/>
      <c r="AC219" s="2012"/>
      <c r="AD219" s="2012"/>
      <c r="AE219" s="2012"/>
      <c r="AF219" s="2012"/>
      <c r="AG219" s="2012"/>
    </row>
    <row r="220" spans="1:33" s="592" customFormat="1" x14ac:dyDescent="0.2">
      <c r="A220" s="605"/>
    </row>
    <row r="221" spans="1:33" s="592" customFormat="1" x14ac:dyDescent="0.2">
      <c r="A221" s="605"/>
      <c r="D221" s="1932" t="s">
        <v>1849</v>
      </c>
      <c r="E221" s="2025"/>
      <c r="F221" s="2025"/>
      <c r="G221" s="2025"/>
      <c r="H221" s="2025"/>
      <c r="I221" s="2025"/>
      <c r="J221" s="2025"/>
      <c r="K221" s="2025"/>
      <c r="L221" s="2025"/>
      <c r="M221" s="2025"/>
      <c r="N221" s="2025"/>
      <c r="O221" s="2025"/>
      <c r="P221" s="2025"/>
      <c r="Q221" s="2025"/>
      <c r="R221" s="2025"/>
      <c r="S221" s="2025"/>
      <c r="T221" s="2025"/>
      <c r="U221" s="2025"/>
      <c r="V221" s="2025"/>
      <c r="W221" s="2025"/>
      <c r="X221" s="2025"/>
      <c r="Y221" s="2025"/>
      <c r="Z221" s="2025"/>
      <c r="AA221" s="2025"/>
      <c r="AB221" s="2025"/>
      <c r="AC221" s="2025"/>
      <c r="AD221" s="2025"/>
      <c r="AE221" s="2025"/>
      <c r="AF221" s="2025"/>
      <c r="AG221" s="2025"/>
    </row>
    <row r="222" spans="1:33" s="592" customFormat="1" x14ac:dyDescent="0.2">
      <c r="A222" s="605"/>
    </row>
    <row r="223" spans="1:33" s="592" customFormat="1" x14ac:dyDescent="0.2">
      <c r="A223" s="605"/>
      <c r="D223" s="1932" t="s">
        <v>1850</v>
      </c>
      <c r="E223" s="2025"/>
      <c r="F223" s="2025"/>
      <c r="G223" s="2025"/>
      <c r="H223" s="2025"/>
      <c r="I223" s="2025"/>
      <c r="J223" s="2025"/>
      <c r="K223" s="2025"/>
      <c r="L223" s="2025"/>
      <c r="M223" s="2025"/>
      <c r="N223" s="2025"/>
      <c r="O223" s="2025"/>
      <c r="P223" s="2025"/>
      <c r="Q223" s="2025"/>
      <c r="R223" s="2025"/>
      <c r="S223" s="2025"/>
      <c r="T223" s="2025"/>
      <c r="U223" s="2025"/>
      <c r="V223" s="2025"/>
      <c r="W223" s="2025"/>
      <c r="X223" s="2025"/>
      <c r="Y223" s="2025"/>
      <c r="Z223" s="2025"/>
      <c r="AA223" s="2025"/>
      <c r="AB223" s="2025"/>
      <c r="AC223" s="2025"/>
      <c r="AD223" s="2025"/>
      <c r="AE223" s="2025"/>
      <c r="AF223" s="2025"/>
      <c r="AG223" s="2025"/>
    </row>
    <row r="224" spans="1:33" s="592" customFormat="1" x14ac:dyDescent="0.2">
      <c r="A224" s="605"/>
    </row>
    <row r="225" spans="1:33" s="592" customFormat="1" x14ac:dyDescent="0.2">
      <c r="A225" s="605"/>
    </row>
    <row r="226" spans="1:33" s="592" customFormat="1" x14ac:dyDescent="0.2">
      <c r="A226" s="605"/>
      <c r="D226" s="590" t="s">
        <v>1851</v>
      </c>
    </row>
    <row r="227" spans="1:33" s="592" customFormat="1" x14ac:dyDescent="0.2">
      <c r="A227" s="605"/>
    </row>
    <row r="228" spans="1:33" s="592" customFormat="1" x14ac:dyDescent="0.2">
      <c r="A228" s="605"/>
      <c r="D228" s="1738" t="s">
        <v>1852</v>
      </c>
      <c r="E228" s="2012"/>
      <c r="F228" s="2012"/>
      <c r="G228" s="2012"/>
      <c r="H228" s="2012"/>
      <c r="I228" s="2012"/>
      <c r="J228" s="2012"/>
      <c r="K228" s="2012"/>
      <c r="L228" s="2012"/>
      <c r="M228" s="2012"/>
      <c r="N228" s="2012"/>
      <c r="O228" s="2012"/>
      <c r="P228" s="2012"/>
      <c r="Q228" s="2012"/>
      <c r="R228" s="2012"/>
      <c r="S228" s="2012"/>
      <c r="T228" s="2012"/>
      <c r="U228" s="2012"/>
      <c r="V228" s="2012"/>
      <c r="W228" s="2012"/>
      <c r="X228" s="2012"/>
      <c r="Y228" s="2012"/>
      <c r="Z228" s="2012"/>
      <c r="AA228" s="2012"/>
      <c r="AB228" s="2012"/>
      <c r="AC228" s="2012"/>
      <c r="AD228" s="2012"/>
      <c r="AE228" s="2012"/>
      <c r="AF228" s="2012"/>
      <c r="AG228" s="2012"/>
    </row>
    <row r="229" spans="1:33" s="592" customFormat="1" x14ac:dyDescent="0.2">
      <c r="A229" s="605"/>
      <c r="D229" s="2012"/>
      <c r="E229" s="2012"/>
      <c r="F229" s="2012"/>
      <c r="G229" s="2012"/>
      <c r="H229" s="2012"/>
      <c r="I229" s="2012"/>
      <c r="J229" s="2012"/>
      <c r="K229" s="2012"/>
      <c r="L229" s="2012"/>
      <c r="M229" s="2012"/>
      <c r="N229" s="2012"/>
      <c r="O229" s="2012"/>
      <c r="P229" s="2012"/>
      <c r="Q229" s="2012"/>
      <c r="R229" s="2012"/>
      <c r="S229" s="2012"/>
      <c r="T229" s="2012"/>
      <c r="U229" s="2012"/>
      <c r="V229" s="2012"/>
      <c r="W229" s="2012"/>
      <c r="X229" s="2012"/>
      <c r="Y229" s="2012"/>
      <c r="Z229" s="2012"/>
      <c r="AA229" s="2012"/>
      <c r="AB229" s="2012"/>
      <c r="AC229" s="2012"/>
      <c r="AD229" s="2012"/>
      <c r="AE229" s="2012"/>
      <c r="AF229" s="2012"/>
      <c r="AG229" s="2012"/>
    </row>
    <row r="230" spans="1:33" s="592" customFormat="1" x14ac:dyDescent="0.2">
      <c r="A230" s="605"/>
      <c r="D230" s="608"/>
      <c r="E230" s="608"/>
      <c r="F230" s="608"/>
      <c r="G230" s="608"/>
      <c r="H230" s="608"/>
      <c r="I230" s="608"/>
      <c r="J230" s="608"/>
      <c r="K230" s="608"/>
      <c r="L230" s="608"/>
      <c r="M230" s="608"/>
      <c r="N230" s="608"/>
      <c r="O230" s="608"/>
      <c r="P230" s="608"/>
      <c r="Q230" s="608"/>
      <c r="R230" s="608"/>
      <c r="S230" s="608"/>
      <c r="T230" s="608"/>
      <c r="U230" s="608"/>
      <c r="V230" s="608"/>
      <c r="W230" s="608"/>
      <c r="X230" s="608"/>
      <c r="Y230" s="608"/>
      <c r="Z230" s="608"/>
      <c r="AA230" s="608"/>
      <c r="AB230" s="608"/>
      <c r="AC230" s="608"/>
      <c r="AD230" s="608"/>
      <c r="AE230" s="608"/>
      <c r="AF230" s="608"/>
      <c r="AG230" s="608"/>
    </row>
    <row r="231" spans="1:33" s="592" customFormat="1" x14ac:dyDescent="0.2">
      <c r="A231" s="605"/>
      <c r="D231" s="592" t="s">
        <v>1344</v>
      </c>
      <c r="E231" s="1738" t="s">
        <v>1853</v>
      </c>
      <c r="F231" s="2012"/>
      <c r="G231" s="2012"/>
      <c r="H231" s="2012"/>
      <c r="I231" s="2012"/>
      <c r="J231" s="2012"/>
      <c r="K231" s="2012"/>
      <c r="L231" s="2012"/>
      <c r="M231" s="2012"/>
      <c r="N231" s="2012"/>
      <c r="O231" s="2012"/>
      <c r="P231" s="2012"/>
      <c r="Q231" s="2012"/>
      <c r="R231" s="2012"/>
      <c r="S231" s="2012"/>
      <c r="T231" s="2012"/>
      <c r="U231" s="2012"/>
      <c r="V231" s="2012"/>
      <c r="W231" s="2012"/>
      <c r="X231" s="2012"/>
      <c r="Y231" s="2012"/>
      <c r="Z231" s="2012"/>
      <c r="AA231" s="2012"/>
      <c r="AB231" s="2012"/>
      <c r="AC231" s="2012"/>
      <c r="AD231" s="2012"/>
      <c r="AE231" s="2012"/>
      <c r="AF231" s="2012"/>
      <c r="AG231" s="2012"/>
    </row>
    <row r="232" spans="1:33" s="592" customFormat="1" x14ac:dyDescent="0.2">
      <c r="A232" s="605"/>
      <c r="D232" s="592" t="s">
        <v>1344</v>
      </c>
      <c r="E232" s="1738" t="s">
        <v>1854</v>
      </c>
      <c r="F232" s="2012"/>
      <c r="G232" s="2012"/>
      <c r="H232" s="2012"/>
      <c r="I232" s="2012"/>
      <c r="J232" s="2012"/>
      <c r="K232" s="2012"/>
      <c r="L232" s="2012"/>
      <c r="M232" s="2012"/>
      <c r="N232" s="2012"/>
      <c r="O232" s="2012"/>
      <c r="P232" s="2012"/>
      <c r="Q232" s="2012"/>
      <c r="R232" s="2012"/>
      <c r="S232" s="2012"/>
      <c r="T232" s="2012"/>
      <c r="U232" s="2012"/>
      <c r="V232" s="2012"/>
      <c r="W232" s="2012"/>
      <c r="X232" s="2012"/>
      <c r="Y232" s="2012"/>
      <c r="Z232" s="2012"/>
      <c r="AA232" s="2012"/>
      <c r="AB232" s="2012"/>
      <c r="AC232" s="2012"/>
      <c r="AD232" s="2012"/>
      <c r="AE232" s="2012"/>
      <c r="AF232" s="2012"/>
      <c r="AG232" s="2012"/>
    </row>
    <row r="233" spans="1:33" s="592" customFormat="1" ht="14.25" customHeight="1" x14ac:dyDescent="0.2">
      <c r="A233" s="605"/>
      <c r="D233" s="592" t="s">
        <v>1344</v>
      </c>
      <c r="E233" s="1733" t="s">
        <v>1855</v>
      </c>
      <c r="F233" s="2644"/>
      <c r="G233" s="2644"/>
      <c r="H233" s="2644"/>
      <c r="I233" s="2644"/>
      <c r="J233" s="2644"/>
      <c r="K233" s="2644"/>
      <c r="L233" s="2644"/>
      <c r="M233" s="2644"/>
      <c r="N233" s="2644"/>
      <c r="O233" s="2644"/>
      <c r="P233" s="2644"/>
      <c r="Q233" s="2644"/>
      <c r="R233" s="2644"/>
      <c r="S233" s="2644"/>
      <c r="T233" s="2644"/>
      <c r="U233" s="2644"/>
      <c r="V233" s="2644"/>
      <c r="W233" s="2644"/>
      <c r="X233" s="2644"/>
      <c r="Y233" s="2644"/>
      <c r="Z233" s="2644"/>
      <c r="AA233" s="2644"/>
      <c r="AB233" s="2644"/>
      <c r="AC233" s="2644"/>
      <c r="AD233" s="2644"/>
      <c r="AE233" s="2644"/>
      <c r="AF233" s="2644"/>
      <c r="AG233" s="2644"/>
    </row>
    <row r="234" spans="1:33" s="592" customFormat="1" x14ac:dyDescent="0.2">
      <c r="A234" s="605"/>
      <c r="E234" s="803"/>
      <c r="F234" s="803"/>
      <c r="G234" s="803"/>
      <c r="H234" s="803"/>
      <c r="I234" s="803"/>
      <c r="J234" s="803"/>
      <c r="K234" s="803"/>
      <c r="L234" s="803"/>
      <c r="M234" s="803"/>
      <c r="N234" s="803"/>
      <c r="O234" s="803"/>
      <c r="P234" s="803"/>
      <c r="Q234" s="803"/>
      <c r="R234" s="803"/>
      <c r="S234" s="803"/>
      <c r="T234" s="803"/>
      <c r="U234" s="803"/>
      <c r="V234" s="803"/>
      <c r="W234" s="803"/>
      <c r="X234" s="803"/>
      <c r="Y234" s="803"/>
      <c r="Z234" s="803"/>
      <c r="AA234" s="803"/>
      <c r="AB234" s="803"/>
      <c r="AC234" s="803"/>
      <c r="AD234" s="803"/>
      <c r="AE234" s="803"/>
      <c r="AF234" s="803"/>
      <c r="AG234" s="803"/>
    </row>
    <row r="235" spans="1:33" s="592" customFormat="1" x14ac:dyDescent="0.2">
      <c r="A235" s="605"/>
      <c r="D235" s="1738" t="s">
        <v>1856</v>
      </c>
      <c r="E235" s="2012"/>
      <c r="F235" s="2012"/>
      <c r="G235" s="2012"/>
      <c r="H235" s="2012"/>
      <c r="I235" s="2012"/>
      <c r="J235" s="2012"/>
      <c r="K235" s="2012"/>
      <c r="L235" s="2012"/>
      <c r="M235" s="2012"/>
      <c r="N235" s="2012"/>
      <c r="O235" s="2012"/>
      <c r="P235" s="2012"/>
      <c r="Q235" s="2012"/>
      <c r="R235" s="2012"/>
      <c r="S235" s="2012"/>
      <c r="T235" s="2012"/>
      <c r="U235" s="2012"/>
      <c r="V235" s="2012"/>
      <c r="W235" s="2012"/>
      <c r="X235" s="2012"/>
      <c r="Y235" s="2012"/>
      <c r="Z235" s="2012"/>
      <c r="AA235" s="2012"/>
      <c r="AB235" s="2012"/>
      <c r="AC235" s="2012"/>
      <c r="AD235" s="2012"/>
      <c r="AE235" s="2012"/>
      <c r="AF235" s="2012"/>
      <c r="AG235" s="2012"/>
    </row>
    <row r="236" spans="1:33" s="592" customFormat="1" x14ac:dyDescent="0.2">
      <c r="A236" s="605"/>
      <c r="D236" s="2012"/>
      <c r="E236" s="2012"/>
      <c r="F236" s="2012"/>
      <c r="G236" s="2012"/>
      <c r="H236" s="2012"/>
      <c r="I236" s="2012"/>
      <c r="J236" s="2012"/>
      <c r="K236" s="2012"/>
      <c r="L236" s="2012"/>
      <c r="M236" s="2012"/>
      <c r="N236" s="2012"/>
      <c r="O236" s="2012"/>
      <c r="P236" s="2012"/>
      <c r="Q236" s="2012"/>
      <c r="R236" s="2012"/>
      <c r="S236" s="2012"/>
      <c r="T236" s="2012"/>
      <c r="U236" s="2012"/>
      <c r="V236" s="2012"/>
      <c r="W236" s="2012"/>
      <c r="X236" s="2012"/>
      <c r="Y236" s="2012"/>
      <c r="Z236" s="2012"/>
      <c r="AA236" s="2012"/>
      <c r="AB236" s="2012"/>
      <c r="AC236" s="2012"/>
      <c r="AD236" s="2012"/>
      <c r="AE236" s="2012"/>
      <c r="AF236" s="2012"/>
      <c r="AG236" s="2012"/>
    </row>
    <row r="237" spans="1:33" s="592" customFormat="1" x14ac:dyDescent="0.2">
      <c r="A237" s="605"/>
      <c r="D237" s="2012"/>
      <c r="E237" s="2012"/>
      <c r="F237" s="2012"/>
      <c r="G237" s="2012"/>
      <c r="H237" s="2012"/>
      <c r="I237" s="2012"/>
      <c r="J237" s="2012"/>
      <c r="K237" s="2012"/>
      <c r="L237" s="2012"/>
      <c r="M237" s="2012"/>
      <c r="N237" s="2012"/>
      <c r="O237" s="2012"/>
      <c r="P237" s="2012"/>
      <c r="Q237" s="2012"/>
      <c r="R237" s="2012"/>
      <c r="S237" s="2012"/>
      <c r="T237" s="2012"/>
      <c r="U237" s="2012"/>
      <c r="V237" s="2012"/>
      <c r="W237" s="2012"/>
      <c r="X237" s="2012"/>
      <c r="Y237" s="2012"/>
      <c r="Z237" s="2012"/>
      <c r="AA237" s="2012"/>
      <c r="AB237" s="2012"/>
      <c r="AC237" s="2012"/>
      <c r="AD237" s="2012"/>
      <c r="AE237" s="2012"/>
      <c r="AF237" s="2012"/>
      <c r="AG237" s="2012"/>
    </row>
    <row r="238" spans="1:33" s="592" customFormat="1" x14ac:dyDescent="0.2">
      <c r="A238" s="605"/>
      <c r="D238" s="2012"/>
      <c r="E238" s="2012"/>
      <c r="F238" s="2012"/>
      <c r="G238" s="2012"/>
      <c r="H238" s="2012"/>
      <c r="I238" s="2012"/>
      <c r="J238" s="2012"/>
      <c r="K238" s="2012"/>
      <c r="L238" s="2012"/>
      <c r="M238" s="2012"/>
      <c r="N238" s="2012"/>
      <c r="O238" s="2012"/>
      <c r="P238" s="2012"/>
      <c r="Q238" s="2012"/>
      <c r="R238" s="2012"/>
      <c r="S238" s="2012"/>
      <c r="T238" s="2012"/>
      <c r="U238" s="2012"/>
      <c r="V238" s="2012"/>
      <c r="W238" s="2012"/>
      <c r="X238" s="2012"/>
      <c r="Y238" s="2012"/>
      <c r="Z238" s="2012"/>
      <c r="AA238" s="2012"/>
      <c r="AB238" s="2012"/>
      <c r="AC238" s="2012"/>
      <c r="AD238" s="2012"/>
      <c r="AE238" s="2012"/>
      <c r="AF238" s="2012"/>
      <c r="AG238" s="2012"/>
    </row>
    <row r="239" spans="1:33" s="592" customFormat="1" x14ac:dyDescent="0.2">
      <c r="A239" s="605"/>
    </row>
    <row r="240" spans="1:33" s="592" customFormat="1" x14ac:dyDescent="0.2">
      <c r="A240" s="605"/>
      <c r="D240" s="590" t="s">
        <v>1857</v>
      </c>
    </row>
    <row r="241" spans="1:33" s="592" customFormat="1" x14ac:dyDescent="0.2">
      <c r="A241" s="605"/>
    </row>
    <row r="242" spans="1:33" s="592" customFormat="1" x14ac:dyDescent="0.2">
      <c r="A242" s="605"/>
      <c r="D242" s="1738" t="s">
        <v>1858</v>
      </c>
      <c r="E242" s="2012"/>
      <c r="F242" s="2012"/>
      <c r="G242" s="2012"/>
      <c r="H242" s="2012"/>
      <c r="I242" s="2012"/>
      <c r="J242" s="2012"/>
      <c r="K242" s="2012"/>
      <c r="L242" s="2012"/>
      <c r="M242" s="2012"/>
      <c r="N242" s="2012"/>
      <c r="O242" s="2012"/>
      <c r="P242" s="2012"/>
      <c r="Q242" s="2012"/>
      <c r="R242" s="2012"/>
      <c r="S242" s="2012"/>
      <c r="T242" s="2012"/>
      <c r="U242" s="2012"/>
      <c r="V242" s="2012"/>
      <c r="W242" s="2012"/>
      <c r="X242" s="2012"/>
      <c r="Y242" s="2012"/>
      <c r="Z242" s="2012"/>
      <c r="AA242" s="2012"/>
      <c r="AB242" s="2012"/>
      <c r="AC242" s="2012"/>
      <c r="AD242" s="2012"/>
      <c r="AE242" s="2012"/>
      <c r="AF242" s="2012"/>
      <c r="AG242" s="2012"/>
    </row>
    <row r="243" spans="1:33" s="592" customFormat="1" x14ac:dyDescent="0.2">
      <c r="A243" s="605"/>
      <c r="D243" s="2012"/>
      <c r="E243" s="2012"/>
      <c r="F243" s="2012"/>
      <c r="G243" s="2012"/>
      <c r="H243" s="2012"/>
      <c r="I243" s="2012"/>
      <c r="J243" s="2012"/>
      <c r="K243" s="2012"/>
      <c r="L243" s="2012"/>
      <c r="M243" s="2012"/>
      <c r="N243" s="2012"/>
      <c r="O243" s="2012"/>
      <c r="P243" s="2012"/>
      <c r="Q243" s="2012"/>
      <c r="R243" s="2012"/>
      <c r="S243" s="2012"/>
      <c r="T243" s="2012"/>
      <c r="U243" s="2012"/>
      <c r="V243" s="2012"/>
      <c r="W243" s="2012"/>
      <c r="X243" s="2012"/>
      <c r="Y243" s="2012"/>
      <c r="Z243" s="2012"/>
      <c r="AA243" s="2012"/>
      <c r="AB243" s="2012"/>
      <c r="AC243" s="2012"/>
      <c r="AD243" s="2012"/>
      <c r="AE243" s="2012"/>
      <c r="AF243" s="2012"/>
      <c r="AG243" s="2012"/>
    </row>
    <row r="244" spans="1:33" s="592" customFormat="1" x14ac:dyDescent="0.2">
      <c r="A244" s="605"/>
      <c r="D244" s="2012"/>
      <c r="E244" s="2012"/>
      <c r="F244" s="2012"/>
      <c r="G244" s="2012"/>
      <c r="H244" s="2012"/>
      <c r="I244" s="2012"/>
      <c r="J244" s="2012"/>
      <c r="K244" s="2012"/>
      <c r="L244" s="2012"/>
      <c r="M244" s="2012"/>
      <c r="N244" s="2012"/>
      <c r="O244" s="2012"/>
      <c r="P244" s="2012"/>
      <c r="Q244" s="2012"/>
      <c r="R244" s="2012"/>
      <c r="S244" s="2012"/>
      <c r="T244" s="2012"/>
      <c r="U244" s="2012"/>
      <c r="V244" s="2012"/>
      <c r="W244" s="2012"/>
      <c r="X244" s="2012"/>
      <c r="Y244" s="2012"/>
      <c r="Z244" s="2012"/>
      <c r="AA244" s="2012"/>
      <c r="AB244" s="2012"/>
      <c r="AC244" s="2012"/>
      <c r="AD244" s="2012"/>
      <c r="AE244" s="2012"/>
      <c r="AF244" s="2012"/>
      <c r="AG244" s="2012"/>
    </row>
    <row r="245" spans="1:33" s="592" customFormat="1" x14ac:dyDescent="0.2">
      <c r="A245" s="605"/>
    </row>
    <row r="246" spans="1:33" s="592" customFormat="1" x14ac:dyDescent="0.2">
      <c r="A246" s="605"/>
      <c r="D246" s="1738" t="s">
        <v>1859</v>
      </c>
      <c r="E246" s="2012"/>
      <c r="F246" s="2012"/>
      <c r="G246" s="2012"/>
      <c r="H246" s="2012"/>
      <c r="I246" s="2012"/>
      <c r="J246" s="2012"/>
      <c r="K246" s="2012"/>
      <c r="L246" s="2012"/>
      <c r="M246" s="2012"/>
      <c r="N246" s="2012"/>
      <c r="O246" s="2012"/>
      <c r="P246" s="2012"/>
      <c r="Q246" s="2012"/>
      <c r="R246" s="2012"/>
      <c r="S246" s="2012"/>
      <c r="T246" s="2012"/>
      <c r="U246" s="2012"/>
      <c r="V246" s="2012"/>
      <c r="W246" s="2012"/>
      <c r="X246" s="2012"/>
      <c r="Y246" s="2012"/>
      <c r="Z246" s="2012"/>
      <c r="AA246" s="2012"/>
      <c r="AB246" s="2012"/>
      <c r="AC246" s="2012"/>
      <c r="AD246" s="2012"/>
      <c r="AE246" s="2012"/>
      <c r="AF246" s="2012"/>
      <c r="AG246" s="2012"/>
    </row>
    <row r="247" spans="1:33" s="592" customFormat="1" x14ac:dyDescent="0.2">
      <c r="A247" s="605"/>
      <c r="D247" s="2012"/>
      <c r="E247" s="2012"/>
      <c r="F247" s="2012"/>
      <c r="G247" s="2012"/>
      <c r="H247" s="2012"/>
      <c r="I247" s="2012"/>
      <c r="J247" s="2012"/>
      <c r="K247" s="2012"/>
      <c r="L247" s="2012"/>
      <c r="M247" s="2012"/>
      <c r="N247" s="2012"/>
      <c r="O247" s="2012"/>
      <c r="P247" s="2012"/>
      <c r="Q247" s="2012"/>
      <c r="R247" s="2012"/>
      <c r="S247" s="2012"/>
      <c r="T247" s="2012"/>
      <c r="U247" s="2012"/>
      <c r="V247" s="2012"/>
      <c r="W247" s="2012"/>
      <c r="X247" s="2012"/>
      <c r="Y247" s="2012"/>
      <c r="Z247" s="2012"/>
      <c r="AA247" s="2012"/>
      <c r="AB247" s="2012"/>
      <c r="AC247" s="2012"/>
      <c r="AD247" s="2012"/>
      <c r="AE247" s="2012"/>
      <c r="AF247" s="2012"/>
      <c r="AG247" s="2012"/>
    </row>
    <row r="248" spans="1:33" s="592" customFormat="1" x14ac:dyDescent="0.2">
      <c r="A248" s="605"/>
    </row>
    <row r="249" spans="1:33" s="592" customFormat="1" x14ac:dyDescent="0.2">
      <c r="A249" s="605"/>
      <c r="D249" s="590" t="s">
        <v>1860</v>
      </c>
    </row>
    <row r="250" spans="1:33" s="592" customFormat="1" x14ac:dyDescent="0.2">
      <c r="A250" s="605"/>
    </row>
    <row r="251" spans="1:33" s="592" customFormat="1" x14ac:dyDescent="0.2">
      <c r="A251" s="605"/>
      <c r="D251" s="1738" t="s">
        <v>1861</v>
      </c>
      <c r="E251" s="2012"/>
      <c r="F251" s="2012"/>
      <c r="G251" s="2012"/>
      <c r="H251" s="2012"/>
      <c r="I251" s="2012"/>
      <c r="J251" s="2012"/>
      <c r="K251" s="2012"/>
      <c r="L251" s="2012"/>
      <c r="M251" s="2012"/>
      <c r="N251" s="2012"/>
      <c r="O251" s="2012"/>
      <c r="P251" s="2012"/>
      <c r="Q251" s="2012"/>
      <c r="R251" s="2012"/>
      <c r="S251" s="2012"/>
      <c r="T251" s="2012"/>
      <c r="U251" s="2012"/>
      <c r="V251" s="2012"/>
      <c r="W251" s="2012"/>
      <c r="X251" s="2012"/>
      <c r="Y251" s="2012"/>
      <c r="Z251" s="2012"/>
      <c r="AA251" s="2012"/>
      <c r="AB251" s="2012"/>
      <c r="AC251" s="2012"/>
      <c r="AD251" s="2012"/>
      <c r="AE251" s="2012"/>
      <c r="AF251" s="2012"/>
      <c r="AG251" s="2012"/>
    </row>
    <row r="252" spans="1:33" s="592" customFormat="1" x14ac:dyDescent="0.2">
      <c r="A252" s="605"/>
      <c r="D252" s="2012"/>
      <c r="E252" s="2012"/>
      <c r="F252" s="2012"/>
      <c r="G252" s="2012"/>
      <c r="H252" s="2012"/>
      <c r="I252" s="2012"/>
      <c r="J252" s="2012"/>
      <c r="K252" s="2012"/>
      <c r="L252" s="2012"/>
      <c r="M252" s="2012"/>
      <c r="N252" s="2012"/>
      <c r="O252" s="2012"/>
      <c r="P252" s="2012"/>
      <c r="Q252" s="2012"/>
      <c r="R252" s="2012"/>
      <c r="S252" s="2012"/>
      <c r="T252" s="2012"/>
      <c r="U252" s="2012"/>
      <c r="V252" s="2012"/>
      <c r="W252" s="2012"/>
      <c r="X252" s="2012"/>
      <c r="Y252" s="2012"/>
      <c r="Z252" s="2012"/>
      <c r="AA252" s="2012"/>
      <c r="AB252" s="2012"/>
      <c r="AC252" s="2012"/>
      <c r="AD252" s="2012"/>
      <c r="AE252" s="2012"/>
      <c r="AF252" s="2012"/>
      <c r="AG252" s="2012"/>
    </row>
    <row r="253" spans="1:33" s="592" customFormat="1" x14ac:dyDescent="0.2">
      <c r="A253" s="605"/>
      <c r="D253" s="2012"/>
      <c r="E253" s="2012"/>
      <c r="F253" s="2012"/>
      <c r="G253" s="2012"/>
      <c r="H253" s="2012"/>
      <c r="I253" s="2012"/>
      <c r="J253" s="2012"/>
      <c r="K253" s="2012"/>
      <c r="L253" s="2012"/>
      <c r="M253" s="2012"/>
      <c r="N253" s="2012"/>
      <c r="O253" s="2012"/>
      <c r="P253" s="2012"/>
      <c r="Q253" s="2012"/>
      <c r="R253" s="2012"/>
      <c r="S253" s="2012"/>
      <c r="T253" s="2012"/>
      <c r="U253" s="2012"/>
      <c r="V253" s="2012"/>
      <c r="W253" s="2012"/>
      <c r="X253" s="2012"/>
      <c r="Y253" s="2012"/>
      <c r="Z253" s="2012"/>
      <c r="AA253" s="2012"/>
      <c r="AB253" s="2012"/>
      <c r="AC253" s="2012"/>
      <c r="AD253" s="2012"/>
      <c r="AE253" s="2012"/>
      <c r="AF253" s="2012"/>
      <c r="AG253" s="2012"/>
    </row>
    <row r="254" spans="1:33" s="592" customFormat="1" x14ac:dyDescent="0.2">
      <c r="A254" s="605"/>
    </row>
    <row r="255" spans="1:33" s="592" customFormat="1" x14ac:dyDescent="0.2">
      <c r="A255" s="605"/>
      <c r="D255" s="1738" t="s">
        <v>1862</v>
      </c>
      <c r="E255" s="2012"/>
      <c r="F255" s="2012"/>
      <c r="G255" s="2012"/>
      <c r="H255" s="2012"/>
      <c r="I255" s="2012"/>
      <c r="J255" s="2012"/>
      <c r="K255" s="2012"/>
      <c r="L255" s="2012"/>
      <c r="M255" s="2012"/>
      <c r="N255" s="2012"/>
      <c r="O255" s="2012"/>
      <c r="P255" s="2012"/>
      <c r="Q255" s="2012"/>
      <c r="R255" s="2012"/>
      <c r="S255" s="2012"/>
      <c r="T255" s="2012"/>
      <c r="U255" s="2012"/>
      <c r="V255" s="2012"/>
      <c r="W255" s="2012"/>
      <c r="X255" s="2012"/>
      <c r="Y255" s="2012"/>
      <c r="Z255" s="2012"/>
      <c r="AA255" s="2012"/>
      <c r="AB255" s="2012"/>
      <c r="AC255" s="2012"/>
      <c r="AD255" s="2012"/>
      <c r="AE255" s="2012"/>
      <c r="AF255" s="2012"/>
      <c r="AG255" s="2012"/>
    </row>
    <row r="256" spans="1:33" s="592" customFormat="1" x14ac:dyDescent="0.2">
      <c r="A256" s="605"/>
      <c r="D256" s="2012"/>
      <c r="E256" s="2012"/>
      <c r="F256" s="2012"/>
      <c r="G256" s="2012"/>
      <c r="H256" s="2012"/>
      <c r="I256" s="2012"/>
      <c r="J256" s="2012"/>
      <c r="K256" s="2012"/>
      <c r="L256" s="2012"/>
      <c r="M256" s="2012"/>
      <c r="N256" s="2012"/>
      <c r="O256" s="2012"/>
      <c r="P256" s="2012"/>
      <c r="Q256" s="2012"/>
      <c r="R256" s="2012"/>
      <c r="S256" s="2012"/>
      <c r="T256" s="2012"/>
      <c r="U256" s="2012"/>
      <c r="V256" s="2012"/>
      <c r="W256" s="2012"/>
      <c r="X256" s="2012"/>
      <c r="Y256" s="2012"/>
      <c r="Z256" s="2012"/>
      <c r="AA256" s="2012"/>
      <c r="AB256" s="2012"/>
      <c r="AC256" s="2012"/>
      <c r="AD256" s="2012"/>
      <c r="AE256" s="2012"/>
      <c r="AF256" s="2012"/>
      <c r="AG256" s="2012"/>
    </row>
    <row r="257" spans="1:33" s="592" customFormat="1" x14ac:dyDescent="0.2">
      <c r="A257" s="605"/>
    </row>
    <row r="258" spans="1:33" s="592" customFormat="1" x14ac:dyDescent="0.2">
      <c r="A258" s="605"/>
      <c r="D258" s="590" t="s">
        <v>1863</v>
      </c>
    </row>
    <row r="259" spans="1:33" s="592" customFormat="1" x14ac:dyDescent="0.2">
      <c r="A259" s="605"/>
    </row>
    <row r="260" spans="1:33" s="592" customFormat="1" x14ac:dyDescent="0.2">
      <c r="A260" s="605"/>
      <c r="D260" s="1738" t="s">
        <v>1864</v>
      </c>
      <c r="E260" s="2012"/>
      <c r="F260" s="2012"/>
      <c r="G260" s="2012"/>
      <c r="H260" s="2012"/>
      <c r="I260" s="2012"/>
      <c r="J260" s="2012"/>
      <c r="K260" s="2012"/>
      <c r="L260" s="2012"/>
      <c r="M260" s="2012"/>
      <c r="N260" s="2012"/>
      <c r="O260" s="2012"/>
      <c r="P260" s="2012"/>
      <c r="Q260" s="2012"/>
      <c r="R260" s="2012"/>
      <c r="S260" s="2012"/>
      <c r="T260" s="2012"/>
      <c r="U260" s="2012"/>
      <c r="V260" s="2012"/>
      <c r="W260" s="2012"/>
      <c r="X260" s="2012"/>
      <c r="Y260" s="2012"/>
      <c r="Z260" s="2012"/>
      <c r="AA260" s="2012"/>
      <c r="AB260" s="2012"/>
      <c r="AC260" s="2012"/>
      <c r="AD260" s="2012"/>
      <c r="AE260" s="2012"/>
      <c r="AF260" s="2012"/>
      <c r="AG260" s="2012"/>
    </row>
    <row r="261" spans="1:33" s="592" customFormat="1" x14ac:dyDescent="0.2">
      <c r="A261" s="605"/>
      <c r="D261" s="2012"/>
      <c r="E261" s="2012"/>
      <c r="F261" s="2012"/>
      <c r="G261" s="2012"/>
      <c r="H261" s="2012"/>
      <c r="I261" s="2012"/>
      <c r="J261" s="2012"/>
      <c r="K261" s="2012"/>
      <c r="L261" s="2012"/>
      <c r="M261" s="2012"/>
      <c r="N261" s="2012"/>
      <c r="O261" s="2012"/>
      <c r="P261" s="2012"/>
      <c r="Q261" s="2012"/>
      <c r="R261" s="2012"/>
      <c r="S261" s="2012"/>
      <c r="T261" s="2012"/>
      <c r="U261" s="2012"/>
      <c r="V261" s="2012"/>
      <c r="W261" s="2012"/>
      <c r="X261" s="2012"/>
      <c r="Y261" s="2012"/>
      <c r="Z261" s="2012"/>
      <c r="AA261" s="2012"/>
      <c r="AB261" s="2012"/>
      <c r="AC261" s="2012"/>
      <c r="AD261" s="2012"/>
      <c r="AE261" s="2012"/>
      <c r="AF261" s="2012"/>
      <c r="AG261" s="2012"/>
    </row>
    <row r="262" spans="1:33" s="592" customFormat="1" x14ac:dyDescent="0.2">
      <c r="A262" s="605"/>
    </row>
    <row r="263" spans="1:33" s="592" customFormat="1" x14ac:dyDescent="0.2">
      <c r="A263" s="605"/>
      <c r="D263" s="590" t="s">
        <v>1865</v>
      </c>
    </row>
    <row r="264" spans="1:33" s="592" customFormat="1" x14ac:dyDescent="0.2">
      <c r="A264" s="605"/>
    </row>
    <row r="265" spans="1:33" s="592" customFormat="1" x14ac:dyDescent="0.2">
      <c r="A265" s="605"/>
      <c r="D265" s="1738" t="s">
        <v>1866</v>
      </c>
      <c r="E265" s="2012"/>
      <c r="F265" s="2012"/>
      <c r="G265" s="2012"/>
      <c r="H265" s="2012"/>
      <c r="I265" s="2012"/>
      <c r="J265" s="2012"/>
      <c r="K265" s="2012"/>
      <c r="L265" s="2012"/>
      <c r="M265" s="2012"/>
      <c r="N265" s="2012"/>
      <c r="O265" s="2012"/>
      <c r="P265" s="2012"/>
      <c r="Q265" s="2012"/>
      <c r="R265" s="2012"/>
      <c r="S265" s="2012"/>
      <c r="T265" s="2012"/>
      <c r="U265" s="2012"/>
      <c r="V265" s="2012"/>
      <c r="W265" s="2012"/>
      <c r="X265" s="2012"/>
      <c r="Y265" s="2012"/>
      <c r="Z265" s="2012"/>
      <c r="AA265" s="2012"/>
      <c r="AB265" s="2012"/>
      <c r="AC265" s="2012"/>
      <c r="AD265" s="2012"/>
      <c r="AE265" s="2012"/>
      <c r="AF265" s="2012"/>
      <c r="AG265" s="2012"/>
    </row>
    <row r="266" spans="1:33" s="592" customFormat="1" x14ac:dyDescent="0.2">
      <c r="A266" s="605"/>
      <c r="D266" s="2012"/>
      <c r="E266" s="2012"/>
      <c r="F266" s="2012"/>
      <c r="G266" s="2012"/>
      <c r="H266" s="2012"/>
      <c r="I266" s="2012"/>
      <c r="J266" s="2012"/>
      <c r="K266" s="2012"/>
      <c r="L266" s="2012"/>
      <c r="M266" s="2012"/>
      <c r="N266" s="2012"/>
      <c r="O266" s="2012"/>
      <c r="P266" s="2012"/>
      <c r="Q266" s="2012"/>
      <c r="R266" s="2012"/>
      <c r="S266" s="2012"/>
      <c r="T266" s="2012"/>
      <c r="U266" s="2012"/>
      <c r="V266" s="2012"/>
      <c r="W266" s="2012"/>
      <c r="X266" s="2012"/>
      <c r="Y266" s="2012"/>
      <c r="Z266" s="2012"/>
      <c r="AA266" s="2012"/>
      <c r="AB266" s="2012"/>
      <c r="AC266" s="2012"/>
      <c r="AD266" s="2012"/>
      <c r="AE266" s="2012"/>
      <c r="AF266" s="2012"/>
      <c r="AG266" s="2012"/>
    </row>
    <row r="267" spans="1:33" s="592" customFormat="1" x14ac:dyDescent="0.2">
      <c r="A267" s="605"/>
    </row>
    <row r="268" spans="1:33" s="592" customFormat="1" x14ac:dyDescent="0.2">
      <c r="A268" s="605"/>
      <c r="D268" s="1738" t="s">
        <v>1867</v>
      </c>
      <c r="E268" s="2012"/>
      <c r="F268" s="2012"/>
      <c r="G268" s="2012"/>
      <c r="H268" s="2012"/>
      <c r="I268" s="2012"/>
      <c r="J268" s="2012"/>
      <c r="K268" s="2012"/>
      <c r="L268" s="2012"/>
      <c r="M268" s="2012"/>
      <c r="N268" s="2012"/>
      <c r="O268" s="2012"/>
      <c r="P268" s="2012"/>
      <c r="Q268" s="2012"/>
      <c r="R268" s="2012"/>
      <c r="S268" s="2012"/>
      <c r="T268" s="2012"/>
      <c r="U268" s="2012"/>
      <c r="V268" s="2012"/>
      <c r="W268" s="2012"/>
      <c r="X268" s="2012"/>
      <c r="Y268" s="2012"/>
      <c r="Z268" s="2012"/>
      <c r="AA268" s="2012"/>
      <c r="AB268" s="2012"/>
      <c r="AC268" s="2012"/>
      <c r="AD268" s="2012"/>
      <c r="AE268" s="2012"/>
      <c r="AF268" s="2012"/>
      <c r="AG268" s="2012"/>
    </row>
    <row r="269" spans="1:33" s="592" customFormat="1" x14ac:dyDescent="0.2">
      <c r="A269" s="605"/>
      <c r="D269" s="2012"/>
      <c r="E269" s="2012"/>
      <c r="F269" s="2012"/>
      <c r="G269" s="2012"/>
      <c r="H269" s="2012"/>
      <c r="I269" s="2012"/>
      <c r="J269" s="2012"/>
      <c r="K269" s="2012"/>
      <c r="L269" s="2012"/>
      <c r="M269" s="2012"/>
      <c r="N269" s="2012"/>
      <c r="O269" s="2012"/>
      <c r="P269" s="2012"/>
      <c r="Q269" s="2012"/>
      <c r="R269" s="2012"/>
      <c r="S269" s="2012"/>
      <c r="T269" s="2012"/>
      <c r="U269" s="2012"/>
      <c r="V269" s="2012"/>
      <c r="W269" s="2012"/>
      <c r="X269" s="2012"/>
      <c r="Y269" s="2012"/>
      <c r="Z269" s="2012"/>
      <c r="AA269" s="2012"/>
      <c r="AB269" s="2012"/>
      <c r="AC269" s="2012"/>
      <c r="AD269" s="2012"/>
      <c r="AE269" s="2012"/>
      <c r="AF269" s="2012"/>
      <c r="AG269" s="2012"/>
    </row>
    <row r="270" spans="1:33" s="592" customFormat="1" x14ac:dyDescent="0.2">
      <c r="A270" s="605"/>
    </row>
    <row r="271" spans="1:33" s="592" customFormat="1" x14ac:dyDescent="0.2">
      <c r="A271" s="605"/>
      <c r="D271" s="590" t="s">
        <v>1868</v>
      </c>
    </row>
    <row r="272" spans="1:33" s="592" customFormat="1" x14ac:dyDescent="0.2">
      <c r="A272" s="605"/>
    </row>
    <row r="273" spans="1:33" s="592" customFormat="1" x14ac:dyDescent="0.2">
      <c r="A273" s="605"/>
      <c r="D273" s="1738" t="s">
        <v>1869</v>
      </c>
      <c r="E273" s="2012"/>
      <c r="F273" s="2012"/>
      <c r="G273" s="2012"/>
      <c r="H273" s="2012"/>
      <c r="I273" s="2012"/>
      <c r="J273" s="2012"/>
      <c r="K273" s="2012"/>
      <c r="L273" s="2012"/>
      <c r="M273" s="2012"/>
      <c r="N273" s="2012"/>
      <c r="O273" s="2012"/>
      <c r="P273" s="2012"/>
      <c r="Q273" s="2012"/>
      <c r="R273" s="2012"/>
      <c r="S273" s="2012"/>
      <c r="T273" s="2012"/>
      <c r="U273" s="2012"/>
      <c r="V273" s="2012"/>
      <c r="W273" s="2012"/>
      <c r="X273" s="2012"/>
      <c r="Y273" s="2012"/>
      <c r="Z273" s="2012"/>
      <c r="AA273" s="2012"/>
      <c r="AB273" s="2012"/>
      <c r="AC273" s="2012"/>
      <c r="AD273" s="2012"/>
      <c r="AE273" s="2012"/>
      <c r="AF273" s="2012"/>
      <c r="AG273" s="2012"/>
    </row>
    <row r="274" spans="1:33" s="592" customFormat="1" x14ac:dyDescent="0.2">
      <c r="A274" s="605"/>
      <c r="D274" s="2012"/>
      <c r="E274" s="2012"/>
      <c r="F274" s="2012"/>
      <c r="G274" s="2012"/>
      <c r="H274" s="2012"/>
      <c r="I274" s="2012"/>
      <c r="J274" s="2012"/>
      <c r="K274" s="2012"/>
      <c r="L274" s="2012"/>
      <c r="M274" s="2012"/>
      <c r="N274" s="2012"/>
      <c r="O274" s="2012"/>
      <c r="P274" s="2012"/>
      <c r="Q274" s="2012"/>
      <c r="R274" s="2012"/>
      <c r="S274" s="2012"/>
      <c r="T274" s="2012"/>
      <c r="U274" s="2012"/>
      <c r="V274" s="2012"/>
      <c r="W274" s="2012"/>
      <c r="X274" s="2012"/>
      <c r="Y274" s="2012"/>
      <c r="Z274" s="2012"/>
      <c r="AA274" s="2012"/>
      <c r="AB274" s="2012"/>
      <c r="AC274" s="2012"/>
      <c r="AD274" s="2012"/>
      <c r="AE274" s="2012"/>
      <c r="AF274" s="2012"/>
      <c r="AG274" s="2012"/>
    </row>
    <row r="275" spans="1:33" s="592" customFormat="1" x14ac:dyDescent="0.2">
      <c r="A275" s="605"/>
    </row>
    <row r="276" spans="1:33" s="592" customFormat="1" x14ac:dyDescent="0.2">
      <c r="A276" s="605"/>
      <c r="D276" s="1738" t="s">
        <v>1870</v>
      </c>
      <c r="E276" s="2012"/>
      <c r="F276" s="2012"/>
      <c r="G276" s="2012"/>
      <c r="H276" s="2012"/>
      <c r="I276" s="2012"/>
      <c r="J276" s="2012"/>
      <c r="K276" s="2012"/>
      <c r="L276" s="2012"/>
      <c r="M276" s="2012"/>
      <c r="N276" s="2012"/>
      <c r="O276" s="2012"/>
      <c r="P276" s="2012"/>
      <c r="Q276" s="2012"/>
      <c r="R276" s="2012"/>
      <c r="S276" s="2012"/>
      <c r="T276" s="2012"/>
      <c r="U276" s="2012"/>
      <c r="V276" s="2012"/>
      <c r="W276" s="2012"/>
      <c r="X276" s="2012"/>
      <c r="Y276" s="2012"/>
      <c r="Z276" s="2012"/>
      <c r="AA276" s="2012"/>
      <c r="AB276" s="2012"/>
      <c r="AC276" s="2012"/>
      <c r="AD276" s="2012"/>
      <c r="AE276" s="2012"/>
      <c r="AF276" s="2012"/>
      <c r="AG276" s="2012"/>
    </row>
    <row r="277" spans="1:33" s="592" customFormat="1" x14ac:dyDescent="0.2">
      <c r="A277" s="605"/>
      <c r="D277" s="2012"/>
      <c r="E277" s="2012"/>
      <c r="F277" s="2012"/>
      <c r="G277" s="2012"/>
      <c r="H277" s="2012"/>
      <c r="I277" s="2012"/>
      <c r="J277" s="2012"/>
      <c r="K277" s="2012"/>
      <c r="L277" s="2012"/>
      <c r="M277" s="2012"/>
      <c r="N277" s="2012"/>
      <c r="O277" s="2012"/>
      <c r="P277" s="2012"/>
      <c r="Q277" s="2012"/>
      <c r="R277" s="2012"/>
      <c r="S277" s="2012"/>
      <c r="T277" s="2012"/>
      <c r="U277" s="2012"/>
      <c r="V277" s="2012"/>
      <c r="W277" s="2012"/>
      <c r="X277" s="2012"/>
      <c r="Y277" s="2012"/>
      <c r="Z277" s="2012"/>
      <c r="AA277" s="2012"/>
      <c r="AB277" s="2012"/>
      <c r="AC277" s="2012"/>
      <c r="AD277" s="2012"/>
      <c r="AE277" s="2012"/>
      <c r="AF277" s="2012"/>
      <c r="AG277" s="2012"/>
    </row>
    <row r="278" spans="1:33" s="592" customFormat="1" x14ac:dyDescent="0.2">
      <c r="A278" s="605"/>
    </row>
    <row r="279" spans="1:33" s="592" customFormat="1" x14ac:dyDescent="0.2">
      <c r="A279" s="605"/>
      <c r="D279" s="590" t="s">
        <v>1871</v>
      </c>
    </row>
    <row r="280" spans="1:33" s="592" customFormat="1" x14ac:dyDescent="0.2">
      <c r="A280" s="605"/>
    </row>
    <row r="281" spans="1:33" s="592" customFormat="1" x14ac:dyDescent="0.2">
      <c r="A281" s="605"/>
      <c r="D281" s="1738" t="s">
        <v>1872</v>
      </c>
      <c r="E281" s="2012"/>
      <c r="F281" s="2012"/>
      <c r="G281" s="2012"/>
      <c r="H281" s="2012"/>
      <c r="I281" s="2012"/>
      <c r="J281" s="2012"/>
      <c r="K281" s="2012"/>
      <c r="L281" s="2012"/>
      <c r="M281" s="2012"/>
      <c r="N281" s="2012"/>
      <c r="O281" s="2012"/>
      <c r="P281" s="2012"/>
      <c r="Q281" s="2012"/>
      <c r="R281" s="2012"/>
      <c r="S281" s="2012"/>
      <c r="T281" s="2012"/>
      <c r="U281" s="2012"/>
      <c r="V281" s="2012"/>
      <c r="W281" s="2012"/>
      <c r="X281" s="2012"/>
      <c r="Y281" s="2012"/>
      <c r="Z281" s="2012"/>
      <c r="AA281" s="2012"/>
      <c r="AB281" s="2012"/>
      <c r="AC281" s="2012"/>
      <c r="AD281" s="2012"/>
      <c r="AE281" s="2012"/>
      <c r="AF281" s="2012"/>
      <c r="AG281" s="2012"/>
    </row>
    <row r="282" spans="1:33" s="592" customFormat="1" x14ac:dyDescent="0.2">
      <c r="A282" s="605"/>
      <c r="D282" s="2012"/>
      <c r="E282" s="2012"/>
      <c r="F282" s="2012"/>
      <c r="G282" s="2012"/>
      <c r="H282" s="2012"/>
      <c r="I282" s="2012"/>
      <c r="J282" s="2012"/>
      <c r="K282" s="2012"/>
      <c r="L282" s="2012"/>
      <c r="M282" s="2012"/>
      <c r="N282" s="2012"/>
      <c r="O282" s="2012"/>
      <c r="P282" s="2012"/>
      <c r="Q282" s="2012"/>
      <c r="R282" s="2012"/>
      <c r="S282" s="2012"/>
      <c r="T282" s="2012"/>
      <c r="U282" s="2012"/>
      <c r="V282" s="2012"/>
      <c r="W282" s="2012"/>
      <c r="X282" s="2012"/>
      <c r="Y282" s="2012"/>
      <c r="Z282" s="2012"/>
      <c r="AA282" s="2012"/>
      <c r="AB282" s="2012"/>
      <c r="AC282" s="2012"/>
      <c r="AD282" s="2012"/>
      <c r="AE282" s="2012"/>
      <c r="AF282" s="2012"/>
      <c r="AG282" s="2012"/>
    </row>
    <row r="283" spans="1:33" s="592" customFormat="1" x14ac:dyDescent="0.2">
      <c r="A283" s="605"/>
    </row>
    <row r="284" spans="1:33" s="592" customFormat="1" x14ac:dyDescent="0.2">
      <c r="A284" s="605"/>
      <c r="D284" s="590" t="s">
        <v>1873</v>
      </c>
    </row>
    <row r="285" spans="1:33" s="592" customFormat="1" x14ac:dyDescent="0.2">
      <c r="A285" s="605"/>
    </row>
    <row r="286" spans="1:33" s="592" customFormat="1" x14ac:dyDescent="0.2">
      <c r="A286" s="605"/>
      <c r="D286" s="1738" t="s">
        <v>1874</v>
      </c>
      <c r="E286" s="2012"/>
      <c r="F286" s="2012"/>
      <c r="G286" s="2012"/>
      <c r="H286" s="2012"/>
      <c r="I286" s="2012"/>
      <c r="J286" s="2012"/>
      <c r="K286" s="2012"/>
      <c r="L286" s="2012"/>
      <c r="M286" s="2012"/>
      <c r="N286" s="2012"/>
      <c r="O286" s="2012"/>
      <c r="P286" s="2012"/>
      <c r="Q286" s="2012"/>
      <c r="R286" s="2012"/>
      <c r="S286" s="2012"/>
      <c r="T286" s="2012"/>
      <c r="U286" s="2012"/>
      <c r="V286" s="2012"/>
      <c r="W286" s="2012"/>
      <c r="X286" s="2012"/>
      <c r="Y286" s="2012"/>
      <c r="Z286" s="2012"/>
      <c r="AA286" s="2012"/>
      <c r="AB286" s="2012"/>
      <c r="AC286" s="2012"/>
      <c r="AD286" s="2012"/>
      <c r="AE286" s="2012"/>
      <c r="AF286" s="2012"/>
      <c r="AG286" s="2012"/>
    </row>
    <row r="287" spans="1:33" s="592" customFormat="1" x14ac:dyDescent="0.2">
      <c r="A287" s="605"/>
      <c r="D287" s="2012"/>
      <c r="E287" s="2012"/>
      <c r="F287" s="2012"/>
      <c r="G287" s="2012"/>
      <c r="H287" s="2012"/>
      <c r="I287" s="2012"/>
      <c r="J287" s="2012"/>
      <c r="K287" s="2012"/>
      <c r="L287" s="2012"/>
      <c r="M287" s="2012"/>
      <c r="N287" s="2012"/>
      <c r="O287" s="2012"/>
      <c r="P287" s="2012"/>
      <c r="Q287" s="2012"/>
      <c r="R287" s="2012"/>
      <c r="S287" s="2012"/>
      <c r="T287" s="2012"/>
      <c r="U287" s="2012"/>
      <c r="V287" s="2012"/>
      <c r="W287" s="2012"/>
      <c r="X287" s="2012"/>
      <c r="Y287" s="2012"/>
      <c r="Z287" s="2012"/>
      <c r="AA287" s="2012"/>
      <c r="AB287" s="2012"/>
      <c r="AC287" s="2012"/>
      <c r="AD287" s="2012"/>
      <c r="AE287" s="2012"/>
      <c r="AF287" s="2012"/>
      <c r="AG287" s="2012"/>
    </row>
    <row r="288" spans="1:33" s="592" customFormat="1" x14ac:dyDescent="0.2">
      <c r="A288" s="605"/>
    </row>
    <row r="289" spans="1:33" s="592" customFormat="1" x14ac:dyDescent="0.2">
      <c r="A289" s="605"/>
      <c r="D289" s="1738" t="s">
        <v>1875</v>
      </c>
      <c r="E289" s="2012"/>
      <c r="F289" s="2012"/>
      <c r="G289" s="2012"/>
      <c r="H289" s="2012"/>
      <c r="I289" s="2012"/>
      <c r="J289" s="2012"/>
      <c r="K289" s="2012"/>
      <c r="L289" s="2012"/>
      <c r="M289" s="2012"/>
      <c r="N289" s="2012"/>
      <c r="O289" s="2012"/>
      <c r="P289" s="2012"/>
      <c r="Q289" s="2012"/>
      <c r="R289" s="2012"/>
      <c r="S289" s="2012"/>
      <c r="T289" s="2012"/>
      <c r="U289" s="2012"/>
      <c r="V289" s="2012"/>
      <c r="W289" s="2012"/>
      <c r="X289" s="2012"/>
      <c r="Y289" s="2012"/>
      <c r="Z289" s="2012"/>
      <c r="AA289" s="2012"/>
      <c r="AB289" s="2012"/>
      <c r="AC289" s="2012"/>
      <c r="AD289" s="2012"/>
      <c r="AE289" s="2012"/>
      <c r="AF289" s="2012"/>
      <c r="AG289" s="2012"/>
    </row>
    <row r="290" spans="1:33" s="592" customFormat="1" x14ac:dyDescent="0.2">
      <c r="A290" s="605"/>
      <c r="D290" s="2012"/>
      <c r="E290" s="2012"/>
      <c r="F290" s="2012"/>
      <c r="G290" s="2012"/>
      <c r="H290" s="2012"/>
      <c r="I290" s="2012"/>
      <c r="J290" s="2012"/>
      <c r="K290" s="2012"/>
      <c r="L290" s="2012"/>
      <c r="M290" s="2012"/>
      <c r="N290" s="2012"/>
      <c r="O290" s="2012"/>
      <c r="P290" s="2012"/>
      <c r="Q290" s="2012"/>
      <c r="R290" s="2012"/>
      <c r="S290" s="2012"/>
      <c r="T290" s="2012"/>
      <c r="U290" s="2012"/>
      <c r="V290" s="2012"/>
      <c r="W290" s="2012"/>
      <c r="X290" s="2012"/>
      <c r="Y290" s="2012"/>
      <c r="Z290" s="2012"/>
      <c r="AA290" s="2012"/>
      <c r="AB290" s="2012"/>
      <c r="AC290" s="2012"/>
      <c r="AD290" s="2012"/>
      <c r="AE290" s="2012"/>
      <c r="AF290" s="2012"/>
      <c r="AG290" s="2012"/>
    </row>
    <row r="291" spans="1:33" s="592" customFormat="1" x14ac:dyDescent="0.2">
      <c r="A291" s="605"/>
      <c r="D291" s="2012"/>
      <c r="E291" s="2012"/>
      <c r="F291" s="2012"/>
      <c r="G291" s="2012"/>
      <c r="H291" s="2012"/>
      <c r="I291" s="2012"/>
      <c r="J291" s="2012"/>
      <c r="K291" s="2012"/>
      <c r="L291" s="2012"/>
      <c r="M291" s="2012"/>
      <c r="N291" s="2012"/>
      <c r="O291" s="2012"/>
      <c r="P291" s="2012"/>
      <c r="Q291" s="2012"/>
      <c r="R291" s="2012"/>
      <c r="S291" s="2012"/>
      <c r="T291" s="2012"/>
      <c r="U291" s="2012"/>
      <c r="V291" s="2012"/>
      <c r="W291" s="2012"/>
      <c r="X291" s="2012"/>
      <c r="Y291" s="2012"/>
      <c r="Z291" s="2012"/>
      <c r="AA291" s="2012"/>
      <c r="AB291" s="2012"/>
      <c r="AC291" s="2012"/>
      <c r="AD291" s="2012"/>
      <c r="AE291" s="2012"/>
      <c r="AF291" s="2012"/>
      <c r="AG291" s="2012"/>
    </row>
    <row r="292" spans="1:33" s="592" customFormat="1" x14ac:dyDescent="0.2">
      <c r="A292" s="605"/>
      <c r="D292" s="2012"/>
      <c r="E292" s="2012"/>
      <c r="F292" s="2012"/>
      <c r="G292" s="2012"/>
      <c r="H292" s="2012"/>
      <c r="I292" s="2012"/>
      <c r="J292" s="2012"/>
      <c r="K292" s="2012"/>
      <c r="L292" s="2012"/>
      <c r="M292" s="2012"/>
      <c r="N292" s="2012"/>
      <c r="O292" s="2012"/>
      <c r="P292" s="2012"/>
      <c r="Q292" s="2012"/>
      <c r="R292" s="2012"/>
      <c r="S292" s="2012"/>
      <c r="T292" s="2012"/>
      <c r="U292" s="2012"/>
      <c r="V292" s="2012"/>
      <c r="W292" s="2012"/>
      <c r="X292" s="2012"/>
      <c r="Y292" s="2012"/>
      <c r="Z292" s="2012"/>
      <c r="AA292" s="2012"/>
      <c r="AB292" s="2012"/>
      <c r="AC292" s="2012"/>
      <c r="AD292" s="2012"/>
      <c r="AE292" s="2012"/>
      <c r="AF292" s="2012"/>
      <c r="AG292" s="2012"/>
    </row>
    <row r="293" spans="1:33" s="592" customFormat="1" x14ac:dyDescent="0.2">
      <c r="A293" s="605"/>
      <c r="D293" s="2012"/>
      <c r="E293" s="2012"/>
      <c r="F293" s="2012"/>
      <c r="G293" s="2012"/>
      <c r="H293" s="2012"/>
      <c r="I293" s="2012"/>
      <c r="J293" s="2012"/>
      <c r="K293" s="2012"/>
      <c r="L293" s="2012"/>
      <c r="M293" s="2012"/>
      <c r="N293" s="2012"/>
      <c r="O293" s="2012"/>
      <c r="P293" s="2012"/>
      <c r="Q293" s="2012"/>
      <c r="R293" s="2012"/>
      <c r="S293" s="2012"/>
      <c r="T293" s="2012"/>
      <c r="U293" s="2012"/>
      <c r="V293" s="2012"/>
      <c r="W293" s="2012"/>
      <c r="X293" s="2012"/>
      <c r="Y293" s="2012"/>
      <c r="Z293" s="2012"/>
      <c r="AA293" s="2012"/>
      <c r="AB293" s="2012"/>
      <c r="AC293" s="2012"/>
      <c r="AD293" s="2012"/>
      <c r="AE293" s="2012"/>
      <c r="AF293" s="2012"/>
      <c r="AG293" s="2012"/>
    </row>
    <row r="294" spans="1:33" s="592" customFormat="1" x14ac:dyDescent="0.2">
      <c r="A294" s="605"/>
    </row>
    <row r="295" spans="1:33" s="592" customFormat="1" x14ac:dyDescent="0.2">
      <c r="A295" s="605"/>
      <c r="D295" s="1932" t="s">
        <v>1876</v>
      </c>
      <c r="E295" s="2025"/>
      <c r="F295" s="2025"/>
      <c r="G295" s="2025"/>
      <c r="H295" s="2025"/>
      <c r="I295" s="2025"/>
      <c r="J295" s="2025"/>
      <c r="K295" s="2025"/>
      <c r="L295" s="2025"/>
      <c r="M295" s="2025"/>
      <c r="N295" s="2025"/>
      <c r="O295" s="2025"/>
      <c r="P295" s="2025"/>
      <c r="Q295" s="2025"/>
      <c r="R295" s="2025"/>
      <c r="S295" s="2025"/>
      <c r="T295" s="2025"/>
      <c r="U295" s="2025"/>
      <c r="V295" s="2025"/>
      <c r="W295" s="2025"/>
      <c r="X295" s="2025"/>
      <c r="Y295" s="2025"/>
      <c r="Z295" s="2025"/>
      <c r="AA295" s="2025"/>
      <c r="AB295" s="2025"/>
      <c r="AC295" s="2025"/>
      <c r="AD295" s="2025"/>
      <c r="AE295" s="2025"/>
      <c r="AF295" s="2025"/>
      <c r="AG295" s="2025"/>
    </row>
    <row r="296" spans="1:33" s="592" customFormat="1" x14ac:dyDescent="0.2">
      <c r="A296" s="605"/>
      <c r="K296" s="783"/>
    </row>
    <row r="297" spans="1:33" s="592" customFormat="1" x14ac:dyDescent="0.2">
      <c r="A297" s="605"/>
      <c r="D297" s="590" t="s">
        <v>1877</v>
      </c>
    </row>
    <row r="298" spans="1:33" s="592" customFormat="1" x14ac:dyDescent="0.2">
      <c r="A298" s="605"/>
    </row>
    <row r="299" spans="1:33" s="592" customFormat="1" x14ac:dyDescent="0.2">
      <c r="A299" s="605"/>
      <c r="D299" s="1738" t="s">
        <v>1878</v>
      </c>
      <c r="E299" s="2012"/>
      <c r="F299" s="2012"/>
      <c r="G299" s="2012"/>
      <c r="H299" s="2012"/>
      <c r="I299" s="2012"/>
      <c r="J299" s="2012"/>
      <c r="K299" s="2012"/>
      <c r="L299" s="2012"/>
      <c r="M299" s="2012"/>
      <c r="N299" s="2012"/>
      <c r="O299" s="2012"/>
      <c r="P299" s="2012"/>
      <c r="Q299" s="2012"/>
      <c r="R299" s="2012"/>
      <c r="S299" s="2012"/>
      <c r="T299" s="2012"/>
      <c r="U299" s="2012"/>
      <c r="V299" s="2012"/>
      <c r="W299" s="2012"/>
      <c r="X299" s="2012"/>
      <c r="Y299" s="2012"/>
      <c r="Z299" s="2012"/>
      <c r="AA299" s="2012"/>
      <c r="AB299" s="2012"/>
      <c r="AC299" s="2012"/>
      <c r="AD299" s="2012"/>
      <c r="AE299" s="2012"/>
      <c r="AF299" s="2012"/>
      <c r="AG299" s="2012"/>
    </row>
    <row r="300" spans="1:33" s="592" customFormat="1" x14ac:dyDescent="0.2">
      <c r="A300" s="605"/>
      <c r="D300" s="2012"/>
      <c r="E300" s="2012"/>
      <c r="F300" s="2012"/>
      <c r="G300" s="2012"/>
      <c r="H300" s="2012"/>
      <c r="I300" s="2012"/>
      <c r="J300" s="2012"/>
      <c r="K300" s="2012"/>
      <c r="L300" s="2012"/>
      <c r="M300" s="2012"/>
      <c r="N300" s="2012"/>
      <c r="O300" s="2012"/>
      <c r="P300" s="2012"/>
      <c r="Q300" s="2012"/>
      <c r="R300" s="2012"/>
      <c r="S300" s="2012"/>
      <c r="T300" s="2012"/>
      <c r="U300" s="2012"/>
      <c r="V300" s="2012"/>
      <c r="W300" s="2012"/>
      <c r="X300" s="2012"/>
      <c r="Y300" s="2012"/>
      <c r="Z300" s="2012"/>
      <c r="AA300" s="2012"/>
      <c r="AB300" s="2012"/>
      <c r="AC300" s="2012"/>
      <c r="AD300" s="2012"/>
      <c r="AE300" s="2012"/>
      <c r="AF300" s="2012"/>
      <c r="AG300" s="2012"/>
    </row>
    <row r="301" spans="1:33" s="592" customFormat="1" x14ac:dyDescent="0.2">
      <c r="A301" s="605"/>
    </row>
    <row r="302" spans="1:33" s="592" customFormat="1" x14ac:dyDescent="0.2">
      <c r="A302" s="605"/>
      <c r="D302" s="1738" t="s">
        <v>1879</v>
      </c>
      <c r="E302" s="2012"/>
      <c r="F302" s="2012"/>
      <c r="G302" s="2012"/>
      <c r="H302" s="2012"/>
      <c r="I302" s="2012"/>
      <c r="J302" s="2012"/>
      <c r="K302" s="2012"/>
      <c r="L302" s="2012"/>
      <c r="M302" s="2012"/>
      <c r="N302" s="2012"/>
      <c r="O302" s="2012"/>
      <c r="P302" s="2012"/>
      <c r="Q302" s="2012"/>
      <c r="R302" s="2012"/>
      <c r="S302" s="2012"/>
      <c r="T302" s="2012"/>
      <c r="U302" s="2012"/>
      <c r="V302" s="2012"/>
      <c r="W302" s="2012"/>
      <c r="X302" s="2012"/>
      <c r="Y302" s="2012"/>
      <c r="Z302" s="2012"/>
      <c r="AA302" s="2012"/>
      <c r="AB302" s="2012"/>
      <c r="AC302" s="2012"/>
      <c r="AD302" s="2012"/>
      <c r="AE302" s="2012"/>
      <c r="AF302" s="2012"/>
      <c r="AG302" s="2012"/>
    </row>
    <row r="303" spans="1:33" s="592" customFormat="1" x14ac:dyDescent="0.2">
      <c r="A303" s="605"/>
      <c r="D303" s="2012"/>
      <c r="E303" s="2012"/>
      <c r="F303" s="2012"/>
      <c r="G303" s="2012"/>
      <c r="H303" s="2012"/>
      <c r="I303" s="2012"/>
      <c r="J303" s="2012"/>
      <c r="K303" s="2012"/>
      <c r="L303" s="2012"/>
      <c r="M303" s="2012"/>
      <c r="N303" s="2012"/>
      <c r="O303" s="2012"/>
      <c r="P303" s="2012"/>
      <c r="Q303" s="2012"/>
      <c r="R303" s="2012"/>
      <c r="S303" s="2012"/>
      <c r="T303" s="2012"/>
      <c r="U303" s="2012"/>
      <c r="V303" s="2012"/>
      <c r="W303" s="2012"/>
      <c r="X303" s="2012"/>
      <c r="Y303" s="2012"/>
      <c r="Z303" s="2012"/>
      <c r="AA303" s="2012"/>
      <c r="AB303" s="2012"/>
      <c r="AC303" s="2012"/>
      <c r="AD303" s="2012"/>
      <c r="AE303" s="2012"/>
      <c r="AF303" s="2012"/>
      <c r="AG303" s="2012"/>
    </row>
    <row r="304" spans="1:33" s="592" customFormat="1" x14ac:dyDescent="0.2">
      <c r="A304" s="605"/>
    </row>
    <row r="305" spans="1:33" s="592" customFormat="1" ht="27.75" customHeight="1" x14ac:dyDescent="0.2">
      <c r="A305" s="605"/>
      <c r="D305" s="1738" t="s">
        <v>1880</v>
      </c>
      <c r="E305" s="2012"/>
      <c r="F305" s="2012"/>
      <c r="G305" s="2012"/>
      <c r="H305" s="2012"/>
      <c r="I305" s="2012"/>
      <c r="J305" s="2012"/>
      <c r="K305" s="2012"/>
      <c r="L305" s="2012"/>
      <c r="M305" s="2012"/>
      <c r="N305" s="2012"/>
      <c r="O305" s="2012"/>
      <c r="P305" s="2012"/>
      <c r="Q305" s="2012"/>
      <c r="R305" s="2012"/>
      <c r="S305" s="2012"/>
      <c r="T305" s="2012"/>
      <c r="U305" s="2012"/>
      <c r="V305" s="2012"/>
      <c r="W305" s="2012"/>
      <c r="X305" s="2012"/>
      <c r="Y305" s="2012"/>
      <c r="Z305" s="2012"/>
      <c r="AA305" s="2012"/>
      <c r="AB305" s="2012"/>
      <c r="AC305" s="2012"/>
      <c r="AD305" s="2012"/>
      <c r="AE305" s="2012"/>
      <c r="AF305" s="2012"/>
      <c r="AG305" s="2012"/>
    </row>
    <row r="306" spans="1:33" s="592" customFormat="1" x14ac:dyDescent="0.2">
      <c r="A306" s="605"/>
    </row>
    <row r="307" spans="1:33" s="592" customFormat="1" x14ac:dyDescent="0.2">
      <c r="A307" s="605"/>
      <c r="D307" s="590" t="s">
        <v>1881</v>
      </c>
    </row>
    <row r="308" spans="1:33" s="592" customFormat="1" x14ac:dyDescent="0.2">
      <c r="A308" s="605"/>
    </row>
    <row r="309" spans="1:33" s="592" customFormat="1" x14ac:dyDescent="0.2">
      <c r="A309" s="605"/>
      <c r="D309" s="1738" t="s">
        <v>1882</v>
      </c>
      <c r="E309" s="2012"/>
      <c r="F309" s="2012"/>
      <c r="G309" s="2012"/>
      <c r="H309" s="2012"/>
      <c r="I309" s="2012"/>
      <c r="J309" s="2012"/>
      <c r="K309" s="2012"/>
      <c r="L309" s="2012"/>
      <c r="M309" s="2012"/>
      <c r="N309" s="2012"/>
      <c r="O309" s="2012"/>
      <c r="P309" s="2012"/>
      <c r="Q309" s="2012"/>
      <c r="R309" s="2012"/>
      <c r="S309" s="2012"/>
      <c r="T309" s="2012"/>
      <c r="U309" s="2012"/>
      <c r="V309" s="2012"/>
      <c r="W309" s="2012"/>
      <c r="X309" s="2012"/>
      <c r="Y309" s="2012"/>
      <c r="Z309" s="2012"/>
      <c r="AA309" s="2012"/>
      <c r="AB309" s="2012"/>
      <c r="AC309" s="2012"/>
      <c r="AD309" s="2012"/>
      <c r="AE309" s="2012"/>
      <c r="AF309" s="2012"/>
      <c r="AG309" s="2012"/>
    </row>
    <row r="310" spans="1:33" s="592" customFormat="1" x14ac:dyDescent="0.2">
      <c r="A310" s="605"/>
      <c r="D310" s="2012"/>
      <c r="E310" s="2012"/>
      <c r="F310" s="2012"/>
      <c r="G310" s="2012"/>
      <c r="H310" s="2012"/>
      <c r="I310" s="2012"/>
      <c r="J310" s="2012"/>
      <c r="K310" s="2012"/>
      <c r="L310" s="2012"/>
      <c r="M310" s="2012"/>
      <c r="N310" s="2012"/>
      <c r="O310" s="2012"/>
      <c r="P310" s="2012"/>
      <c r="Q310" s="2012"/>
      <c r="R310" s="2012"/>
      <c r="S310" s="2012"/>
      <c r="T310" s="2012"/>
      <c r="U310" s="2012"/>
      <c r="V310" s="2012"/>
      <c r="W310" s="2012"/>
      <c r="X310" s="2012"/>
      <c r="Y310" s="2012"/>
      <c r="Z310" s="2012"/>
      <c r="AA310" s="2012"/>
      <c r="AB310" s="2012"/>
      <c r="AC310" s="2012"/>
      <c r="AD310" s="2012"/>
      <c r="AE310" s="2012"/>
      <c r="AF310" s="2012"/>
      <c r="AG310" s="2012"/>
    </row>
    <row r="311" spans="1:33" s="592" customFormat="1" x14ac:dyDescent="0.2">
      <c r="A311" s="605"/>
    </row>
    <row r="312" spans="1:33" s="592" customFormat="1" x14ac:dyDescent="0.2">
      <c r="A312" s="605"/>
      <c r="D312" s="1738" t="s">
        <v>1883</v>
      </c>
      <c r="E312" s="2012"/>
      <c r="F312" s="2012"/>
      <c r="G312" s="2012"/>
      <c r="H312" s="2012"/>
      <c r="I312" s="2012"/>
      <c r="J312" s="2012"/>
      <c r="K312" s="2012"/>
      <c r="L312" s="2012"/>
      <c r="M312" s="2012"/>
      <c r="N312" s="2012"/>
      <c r="O312" s="2012"/>
      <c r="P312" s="2012"/>
      <c r="Q312" s="2012"/>
      <c r="R312" s="2012"/>
      <c r="S312" s="2012"/>
      <c r="T312" s="2012"/>
      <c r="U312" s="2012"/>
      <c r="V312" s="2012"/>
      <c r="W312" s="2012"/>
      <c r="X312" s="2012"/>
      <c r="Y312" s="2012"/>
      <c r="Z312" s="2012"/>
      <c r="AA312" s="2012"/>
      <c r="AB312" s="2012"/>
      <c r="AC312" s="2012"/>
      <c r="AD312" s="2012"/>
      <c r="AE312" s="2012"/>
      <c r="AF312" s="2012"/>
      <c r="AG312" s="2012"/>
    </row>
    <row r="313" spans="1:33" s="592" customFormat="1" x14ac:dyDescent="0.2">
      <c r="A313" s="605"/>
    </row>
    <row r="314" spans="1:33" s="592" customFormat="1" x14ac:dyDescent="0.2">
      <c r="A314" s="605"/>
      <c r="D314" s="590" t="s">
        <v>1884</v>
      </c>
    </row>
    <row r="315" spans="1:33" s="592" customFormat="1" x14ac:dyDescent="0.2">
      <c r="A315" s="605"/>
    </row>
    <row r="316" spans="1:33" s="592" customFormat="1" x14ac:dyDescent="0.2">
      <c r="A316" s="605"/>
      <c r="D316" s="1738" t="s">
        <v>1885</v>
      </c>
      <c r="E316" s="2012"/>
      <c r="F316" s="2012"/>
      <c r="G316" s="2012"/>
      <c r="H316" s="2012"/>
      <c r="I316" s="2012"/>
      <c r="J316" s="2012"/>
      <c r="K316" s="2012"/>
      <c r="L316" s="2012"/>
      <c r="M316" s="2012"/>
      <c r="N316" s="2012"/>
      <c r="O316" s="2012"/>
      <c r="P316" s="2012"/>
      <c r="Q316" s="2012"/>
      <c r="R316" s="2012"/>
      <c r="S316" s="2012"/>
      <c r="T316" s="2012"/>
      <c r="U316" s="2012"/>
      <c r="V316" s="2012"/>
      <c r="W316" s="2012"/>
      <c r="X316" s="2012"/>
      <c r="Y316" s="2012"/>
      <c r="Z316" s="2012"/>
      <c r="AA316" s="2012"/>
      <c r="AB316" s="2012"/>
      <c r="AC316" s="2012"/>
      <c r="AD316" s="2012"/>
      <c r="AE316" s="2012"/>
      <c r="AF316" s="2012"/>
      <c r="AG316" s="2012"/>
    </row>
    <row r="317" spans="1:33" s="592" customFormat="1" x14ac:dyDescent="0.2">
      <c r="A317" s="605"/>
      <c r="D317" s="2012"/>
      <c r="E317" s="2012"/>
      <c r="F317" s="2012"/>
      <c r="G317" s="2012"/>
      <c r="H317" s="2012"/>
      <c r="I317" s="2012"/>
      <c r="J317" s="2012"/>
      <c r="K317" s="2012"/>
      <c r="L317" s="2012"/>
      <c r="M317" s="2012"/>
      <c r="N317" s="2012"/>
      <c r="O317" s="2012"/>
      <c r="P317" s="2012"/>
      <c r="Q317" s="2012"/>
      <c r="R317" s="2012"/>
      <c r="S317" s="2012"/>
      <c r="T317" s="2012"/>
      <c r="U317" s="2012"/>
      <c r="V317" s="2012"/>
      <c r="W317" s="2012"/>
      <c r="X317" s="2012"/>
      <c r="Y317" s="2012"/>
      <c r="Z317" s="2012"/>
      <c r="AA317" s="2012"/>
      <c r="AB317" s="2012"/>
      <c r="AC317" s="2012"/>
      <c r="AD317" s="2012"/>
      <c r="AE317" s="2012"/>
      <c r="AF317" s="2012"/>
      <c r="AG317" s="2012"/>
    </row>
    <row r="318" spans="1:33" s="592" customFormat="1" x14ac:dyDescent="0.2">
      <c r="A318" s="605"/>
    </row>
    <row r="319" spans="1:33" s="592" customFormat="1" x14ac:dyDescent="0.2">
      <c r="A319" s="605"/>
      <c r="D319" s="592" t="s">
        <v>1344</v>
      </c>
      <c r="E319" s="1738" t="s">
        <v>1886</v>
      </c>
      <c r="F319" s="2012"/>
      <c r="G319" s="2012"/>
      <c r="H319" s="2012"/>
      <c r="I319" s="2012"/>
      <c r="J319" s="2012"/>
      <c r="K319" s="2012"/>
      <c r="L319" s="2012"/>
      <c r="M319" s="2012"/>
      <c r="N319" s="2012"/>
      <c r="O319" s="2012"/>
      <c r="P319" s="2012"/>
      <c r="Q319" s="2012"/>
      <c r="R319" s="2012"/>
      <c r="S319" s="2012"/>
      <c r="T319" s="2012"/>
      <c r="U319" s="2012"/>
      <c r="V319" s="2012"/>
      <c r="W319" s="2012"/>
      <c r="X319" s="2012"/>
      <c r="Y319" s="2012"/>
      <c r="Z319" s="2012"/>
      <c r="AA319" s="2012"/>
      <c r="AB319" s="2012"/>
      <c r="AC319" s="2012"/>
      <c r="AD319" s="2012"/>
      <c r="AE319" s="2012"/>
      <c r="AF319" s="2012"/>
      <c r="AG319" s="2012"/>
    </row>
    <row r="320" spans="1:33" s="592" customFormat="1" x14ac:dyDescent="0.2">
      <c r="A320" s="605"/>
      <c r="D320" s="592" t="s">
        <v>1344</v>
      </c>
      <c r="E320" s="1738" t="s">
        <v>1887</v>
      </c>
      <c r="F320" s="2012"/>
      <c r="G320" s="2012"/>
      <c r="H320" s="2012"/>
      <c r="I320" s="2012"/>
      <c r="J320" s="2012"/>
      <c r="K320" s="2012"/>
      <c r="L320" s="2012"/>
      <c r="M320" s="2012"/>
      <c r="N320" s="2012"/>
      <c r="O320" s="2012"/>
      <c r="P320" s="2012"/>
      <c r="Q320" s="2012"/>
      <c r="R320" s="2012"/>
      <c r="S320" s="2012"/>
      <c r="T320" s="2012"/>
      <c r="U320" s="2012"/>
      <c r="V320" s="2012"/>
      <c r="W320" s="2012"/>
      <c r="X320" s="2012"/>
      <c r="Y320" s="2012"/>
      <c r="Z320" s="2012"/>
      <c r="AA320" s="2012"/>
      <c r="AB320" s="2012"/>
      <c r="AC320" s="2012"/>
      <c r="AD320" s="2012"/>
      <c r="AE320" s="2012"/>
      <c r="AF320" s="2012"/>
      <c r="AG320" s="2012"/>
    </row>
    <row r="321" spans="1:33" s="592" customFormat="1" x14ac:dyDescent="0.2">
      <c r="A321" s="605"/>
      <c r="D321" s="592" t="s">
        <v>1344</v>
      </c>
      <c r="E321" s="1738" t="s">
        <v>1888</v>
      </c>
      <c r="F321" s="2012"/>
      <c r="G321" s="2012"/>
      <c r="H321" s="2012"/>
      <c r="I321" s="2012"/>
      <c r="J321" s="2012"/>
      <c r="K321" s="2012"/>
      <c r="L321" s="2012"/>
      <c r="M321" s="2012"/>
      <c r="N321" s="2012"/>
      <c r="O321" s="2012"/>
      <c r="P321" s="2012"/>
      <c r="Q321" s="2012"/>
      <c r="R321" s="2012"/>
      <c r="S321" s="2012"/>
      <c r="T321" s="2012"/>
      <c r="U321" s="2012"/>
      <c r="V321" s="2012"/>
      <c r="W321" s="2012"/>
      <c r="X321" s="2012"/>
      <c r="Y321" s="2012"/>
      <c r="Z321" s="2012"/>
      <c r="AA321" s="2012"/>
      <c r="AB321" s="2012"/>
      <c r="AC321" s="2012"/>
      <c r="AD321" s="2012"/>
      <c r="AE321" s="2012"/>
      <c r="AF321" s="2012"/>
      <c r="AG321" s="2012"/>
    </row>
    <row r="322" spans="1:33" s="592" customFormat="1" x14ac:dyDescent="0.2">
      <c r="A322" s="605"/>
      <c r="E322" s="2012"/>
      <c r="F322" s="2012"/>
      <c r="G322" s="2012"/>
      <c r="H322" s="2012"/>
      <c r="I322" s="2012"/>
      <c r="J322" s="2012"/>
      <c r="K322" s="2012"/>
      <c r="L322" s="2012"/>
      <c r="M322" s="2012"/>
      <c r="N322" s="2012"/>
      <c r="O322" s="2012"/>
      <c r="P322" s="2012"/>
      <c r="Q322" s="2012"/>
      <c r="R322" s="2012"/>
      <c r="S322" s="2012"/>
      <c r="T322" s="2012"/>
      <c r="U322" s="2012"/>
      <c r="V322" s="2012"/>
      <c r="W322" s="2012"/>
      <c r="X322" s="2012"/>
      <c r="Y322" s="2012"/>
      <c r="Z322" s="2012"/>
      <c r="AA322" s="2012"/>
      <c r="AB322" s="2012"/>
      <c r="AC322" s="2012"/>
      <c r="AD322" s="2012"/>
      <c r="AE322" s="2012"/>
      <c r="AF322" s="2012"/>
      <c r="AG322" s="2012"/>
    </row>
    <row r="323" spans="1:33" s="592" customFormat="1" x14ac:dyDescent="0.2">
      <c r="A323" s="605"/>
      <c r="E323" s="2012"/>
      <c r="F323" s="2012"/>
      <c r="G323" s="2012"/>
      <c r="H323" s="2012"/>
      <c r="I323" s="2012"/>
      <c r="J323" s="2012"/>
      <c r="K323" s="2012"/>
      <c r="L323" s="2012"/>
      <c r="M323" s="2012"/>
      <c r="N323" s="2012"/>
      <c r="O323" s="2012"/>
      <c r="P323" s="2012"/>
      <c r="Q323" s="2012"/>
      <c r="R323" s="2012"/>
      <c r="S323" s="2012"/>
      <c r="T323" s="2012"/>
      <c r="U323" s="2012"/>
      <c r="V323" s="2012"/>
      <c r="W323" s="2012"/>
      <c r="X323" s="2012"/>
      <c r="Y323" s="2012"/>
      <c r="Z323" s="2012"/>
      <c r="AA323" s="2012"/>
      <c r="AB323" s="2012"/>
      <c r="AC323" s="2012"/>
      <c r="AD323" s="2012"/>
      <c r="AE323" s="2012"/>
      <c r="AF323" s="2012"/>
      <c r="AG323" s="2012"/>
    </row>
    <row r="324" spans="1:33" s="592" customFormat="1" x14ac:dyDescent="0.2">
      <c r="A324" s="605"/>
      <c r="E324" s="2012"/>
      <c r="F324" s="2012"/>
      <c r="G324" s="2012"/>
      <c r="H324" s="2012"/>
      <c r="I324" s="2012"/>
      <c r="J324" s="2012"/>
      <c r="K324" s="2012"/>
      <c r="L324" s="2012"/>
      <c r="M324" s="2012"/>
      <c r="N324" s="2012"/>
      <c r="O324" s="2012"/>
      <c r="P324" s="2012"/>
      <c r="Q324" s="2012"/>
      <c r="R324" s="2012"/>
      <c r="S324" s="2012"/>
      <c r="T324" s="2012"/>
      <c r="U324" s="2012"/>
      <c r="V324" s="2012"/>
      <c r="W324" s="2012"/>
      <c r="X324" s="2012"/>
      <c r="Y324" s="2012"/>
      <c r="Z324" s="2012"/>
      <c r="AA324" s="2012"/>
      <c r="AB324" s="2012"/>
      <c r="AC324" s="2012"/>
      <c r="AD324" s="2012"/>
      <c r="AE324" s="2012"/>
      <c r="AF324" s="2012"/>
      <c r="AG324" s="2012"/>
    </row>
    <row r="325" spans="1:33" s="592" customFormat="1" x14ac:dyDescent="0.2">
      <c r="A325" s="605"/>
      <c r="E325" s="2012"/>
      <c r="F325" s="2012"/>
      <c r="G325" s="2012"/>
      <c r="H325" s="2012"/>
      <c r="I325" s="2012"/>
      <c r="J325" s="2012"/>
      <c r="K325" s="2012"/>
      <c r="L325" s="2012"/>
      <c r="M325" s="2012"/>
      <c r="N325" s="2012"/>
      <c r="O325" s="2012"/>
      <c r="P325" s="2012"/>
      <c r="Q325" s="2012"/>
      <c r="R325" s="2012"/>
      <c r="S325" s="2012"/>
      <c r="T325" s="2012"/>
      <c r="U325" s="2012"/>
      <c r="V325" s="2012"/>
      <c r="W325" s="2012"/>
      <c r="X325" s="2012"/>
      <c r="Y325" s="2012"/>
      <c r="Z325" s="2012"/>
      <c r="AA325" s="2012"/>
      <c r="AB325" s="2012"/>
      <c r="AC325" s="2012"/>
      <c r="AD325" s="2012"/>
      <c r="AE325" s="2012"/>
      <c r="AF325" s="2012"/>
      <c r="AG325" s="2012"/>
    </row>
    <row r="326" spans="1:33" s="592" customFormat="1" x14ac:dyDescent="0.2">
      <c r="A326" s="605"/>
      <c r="E326" s="2012"/>
      <c r="F326" s="2012"/>
      <c r="G326" s="2012"/>
      <c r="H326" s="2012"/>
      <c r="I326" s="2012"/>
      <c r="J326" s="2012"/>
      <c r="K326" s="2012"/>
      <c r="L326" s="2012"/>
      <c r="M326" s="2012"/>
      <c r="N326" s="2012"/>
      <c r="O326" s="2012"/>
      <c r="P326" s="2012"/>
      <c r="Q326" s="2012"/>
      <c r="R326" s="2012"/>
      <c r="S326" s="2012"/>
      <c r="T326" s="2012"/>
      <c r="U326" s="2012"/>
      <c r="V326" s="2012"/>
      <c r="W326" s="2012"/>
      <c r="X326" s="2012"/>
      <c r="Y326" s="2012"/>
      <c r="Z326" s="2012"/>
      <c r="AA326" s="2012"/>
      <c r="AB326" s="2012"/>
      <c r="AC326" s="2012"/>
      <c r="AD326" s="2012"/>
      <c r="AE326" s="2012"/>
      <c r="AF326" s="2012"/>
      <c r="AG326" s="2012"/>
    </row>
    <row r="327" spans="1:33" s="592" customFormat="1" x14ac:dyDescent="0.2">
      <c r="A327" s="605"/>
    </row>
    <row r="328" spans="1:33" s="592" customFormat="1" x14ac:dyDescent="0.2">
      <c r="A328" s="605"/>
      <c r="D328" s="1738" t="s">
        <v>1889</v>
      </c>
      <c r="E328" s="2012"/>
      <c r="F328" s="2012"/>
      <c r="G328" s="2012"/>
      <c r="H328" s="2012"/>
      <c r="I328" s="2012"/>
      <c r="J328" s="2012"/>
      <c r="K328" s="2012"/>
      <c r="L328" s="2012"/>
      <c r="M328" s="2012"/>
      <c r="N328" s="2012"/>
      <c r="O328" s="2012"/>
      <c r="P328" s="2012"/>
      <c r="Q328" s="2012"/>
      <c r="R328" s="2012"/>
      <c r="S328" s="2012"/>
      <c r="T328" s="2012"/>
      <c r="U328" s="2012"/>
      <c r="V328" s="2012"/>
      <c r="W328" s="2012"/>
      <c r="X328" s="2012"/>
      <c r="Y328" s="2012"/>
      <c r="Z328" s="2012"/>
      <c r="AA328" s="2012"/>
      <c r="AB328" s="2012"/>
      <c r="AC328" s="2012"/>
      <c r="AD328" s="2012"/>
      <c r="AE328" s="2012"/>
      <c r="AF328" s="2012"/>
      <c r="AG328" s="2012"/>
    </row>
    <row r="329" spans="1:33" s="592" customFormat="1" x14ac:dyDescent="0.2">
      <c r="A329" s="605"/>
    </row>
    <row r="330" spans="1:33" s="592" customFormat="1" x14ac:dyDescent="0.2">
      <c r="A330" s="605"/>
      <c r="D330" s="1738" t="s">
        <v>1890</v>
      </c>
      <c r="E330" s="2012"/>
      <c r="F330" s="2012"/>
      <c r="G330" s="2012"/>
      <c r="H330" s="2012"/>
      <c r="I330" s="2012"/>
      <c r="J330" s="2012"/>
      <c r="K330" s="2012"/>
      <c r="L330" s="2012"/>
      <c r="M330" s="2012"/>
      <c r="N330" s="2012"/>
      <c r="O330" s="2012"/>
      <c r="P330" s="2012"/>
      <c r="Q330" s="2012"/>
      <c r="R330" s="2012"/>
      <c r="S330" s="2012"/>
      <c r="T330" s="2012"/>
      <c r="U330" s="2012"/>
      <c r="V330" s="2012"/>
      <c r="W330" s="2012"/>
      <c r="X330" s="2012"/>
      <c r="Y330" s="2012"/>
      <c r="Z330" s="2012"/>
      <c r="AA330" s="2012"/>
      <c r="AB330" s="2012"/>
      <c r="AC330" s="2012"/>
      <c r="AD330" s="2012"/>
      <c r="AE330" s="2012"/>
      <c r="AF330" s="2012"/>
      <c r="AG330" s="2012"/>
    </row>
    <row r="331" spans="1:33" s="592" customFormat="1" x14ac:dyDescent="0.2">
      <c r="A331" s="605"/>
      <c r="D331" s="2012"/>
      <c r="E331" s="2012"/>
      <c r="F331" s="2012"/>
      <c r="G331" s="2012"/>
      <c r="H331" s="2012"/>
      <c r="I331" s="2012"/>
      <c r="J331" s="2012"/>
      <c r="K331" s="2012"/>
      <c r="L331" s="2012"/>
      <c r="M331" s="2012"/>
      <c r="N331" s="2012"/>
      <c r="O331" s="2012"/>
      <c r="P331" s="2012"/>
      <c r="Q331" s="2012"/>
      <c r="R331" s="2012"/>
      <c r="S331" s="2012"/>
      <c r="T331" s="2012"/>
      <c r="U331" s="2012"/>
      <c r="V331" s="2012"/>
      <c r="W331" s="2012"/>
      <c r="X331" s="2012"/>
      <c r="Y331" s="2012"/>
      <c r="Z331" s="2012"/>
      <c r="AA331" s="2012"/>
      <c r="AB331" s="2012"/>
      <c r="AC331" s="2012"/>
      <c r="AD331" s="2012"/>
      <c r="AE331" s="2012"/>
      <c r="AF331" s="2012"/>
      <c r="AG331" s="2012"/>
    </row>
    <row r="332" spans="1:33" s="592" customFormat="1" x14ac:dyDescent="0.2">
      <c r="A332" s="605"/>
    </row>
    <row r="333" spans="1:33" s="592" customFormat="1" x14ac:dyDescent="0.2">
      <c r="A333" s="605"/>
      <c r="D333" s="1738" t="s">
        <v>1891</v>
      </c>
      <c r="E333" s="2012"/>
      <c r="F333" s="2012"/>
      <c r="G333" s="2012"/>
      <c r="H333" s="2012"/>
      <c r="I333" s="2012"/>
      <c r="J333" s="2012"/>
      <c r="K333" s="2012"/>
      <c r="L333" s="2012"/>
      <c r="M333" s="2012"/>
      <c r="N333" s="2012"/>
      <c r="O333" s="2012"/>
      <c r="P333" s="2012"/>
      <c r="Q333" s="2012"/>
      <c r="R333" s="2012"/>
      <c r="S333" s="2012"/>
      <c r="T333" s="2012"/>
      <c r="U333" s="2012"/>
      <c r="V333" s="2012"/>
      <c r="W333" s="2012"/>
      <c r="X333" s="2012"/>
      <c r="Y333" s="2012"/>
      <c r="Z333" s="2012"/>
      <c r="AA333" s="2012"/>
      <c r="AB333" s="2012"/>
      <c r="AC333" s="2012"/>
      <c r="AD333" s="2012"/>
      <c r="AE333" s="2012"/>
      <c r="AF333" s="2012"/>
      <c r="AG333" s="2012"/>
    </row>
    <row r="334" spans="1:33" s="592" customFormat="1" x14ac:dyDescent="0.2">
      <c r="A334" s="605"/>
      <c r="D334" s="2012"/>
      <c r="E334" s="2012"/>
      <c r="F334" s="2012"/>
      <c r="G334" s="2012"/>
      <c r="H334" s="2012"/>
      <c r="I334" s="2012"/>
      <c r="J334" s="2012"/>
      <c r="K334" s="2012"/>
      <c r="L334" s="2012"/>
      <c r="M334" s="2012"/>
      <c r="N334" s="2012"/>
      <c r="O334" s="2012"/>
      <c r="P334" s="2012"/>
      <c r="Q334" s="2012"/>
      <c r="R334" s="2012"/>
      <c r="S334" s="2012"/>
      <c r="T334" s="2012"/>
      <c r="U334" s="2012"/>
      <c r="V334" s="2012"/>
      <c r="W334" s="2012"/>
      <c r="X334" s="2012"/>
      <c r="Y334" s="2012"/>
      <c r="Z334" s="2012"/>
      <c r="AA334" s="2012"/>
      <c r="AB334" s="2012"/>
      <c r="AC334" s="2012"/>
      <c r="AD334" s="2012"/>
      <c r="AE334" s="2012"/>
      <c r="AF334" s="2012"/>
      <c r="AG334" s="2012"/>
    </row>
    <row r="335" spans="1:33" s="592" customFormat="1" x14ac:dyDescent="0.2">
      <c r="A335" s="605"/>
      <c r="D335" s="2012"/>
      <c r="E335" s="2012"/>
      <c r="F335" s="2012"/>
      <c r="G335" s="2012"/>
      <c r="H335" s="2012"/>
      <c r="I335" s="2012"/>
      <c r="J335" s="2012"/>
      <c r="K335" s="2012"/>
      <c r="L335" s="2012"/>
      <c r="M335" s="2012"/>
      <c r="N335" s="2012"/>
      <c r="O335" s="2012"/>
      <c r="P335" s="2012"/>
      <c r="Q335" s="2012"/>
      <c r="R335" s="2012"/>
      <c r="S335" s="2012"/>
      <c r="T335" s="2012"/>
      <c r="U335" s="2012"/>
      <c r="V335" s="2012"/>
      <c r="W335" s="2012"/>
      <c r="X335" s="2012"/>
      <c r="Y335" s="2012"/>
      <c r="Z335" s="2012"/>
      <c r="AA335" s="2012"/>
      <c r="AB335" s="2012"/>
      <c r="AC335" s="2012"/>
      <c r="AD335" s="2012"/>
      <c r="AE335" s="2012"/>
      <c r="AF335" s="2012"/>
      <c r="AG335" s="2012"/>
    </row>
    <row r="336" spans="1:33" s="592" customFormat="1" x14ac:dyDescent="0.2">
      <c r="A336" s="605"/>
      <c r="D336" s="2012"/>
      <c r="E336" s="2012"/>
      <c r="F336" s="2012"/>
      <c r="G336" s="2012"/>
      <c r="H336" s="2012"/>
      <c r="I336" s="2012"/>
      <c r="J336" s="2012"/>
      <c r="K336" s="2012"/>
      <c r="L336" s="2012"/>
      <c r="M336" s="2012"/>
      <c r="N336" s="2012"/>
      <c r="O336" s="2012"/>
      <c r="P336" s="2012"/>
      <c r="Q336" s="2012"/>
      <c r="R336" s="2012"/>
      <c r="S336" s="2012"/>
      <c r="T336" s="2012"/>
      <c r="U336" s="2012"/>
      <c r="V336" s="2012"/>
      <c r="W336" s="2012"/>
      <c r="X336" s="2012"/>
      <c r="Y336" s="2012"/>
      <c r="Z336" s="2012"/>
      <c r="AA336" s="2012"/>
      <c r="AB336" s="2012"/>
      <c r="AC336" s="2012"/>
      <c r="AD336" s="2012"/>
      <c r="AE336" s="2012"/>
      <c r="AF336" s="2012"/>
      <c r="AG336" s="2012"/>
    </row>
    <row r="337" spans="1:33" s="592" customFormat="1" x14ac:dyDescent="0.2">
      <c r="A337" s="605"/>
      <c r="D337" s="2012"/>
      <c r="E337" s="2012"/>
      <c r="F337" s="2012"/>
      <c r="G337" s="2012"/>
      <c r="H337" s="2012"/>
      <c r="I337" s="2012"/>
      <c r="J337" s="2012"/>
      <c r="K337" s="2012"/>
      <c r="L337" s="2012"/>
      <c r="M337" s="2012"/>
      <c r="N337" s="2012"/>
      <c r="O337" s="2012"/>
      <c r="P337" s="2012"/>
      <c r="Q337" s="2012"/>
      <c r="R337" s="2012"/>
      <c r="S337" s="2012"/>
      <c r="T337" s="2012"/>
      <c r="U337" s="2012"/>
      <c r="V337" s="2012"/>
      <c r="W337" s="2012"/>
      <c r="X337" s="2012"/>
      <c r="Y337" s="2012"/>
      <c r="Z337" s="2012"/>
      <c r="AA337" s="2012"/>
      <c r="AB337" s="2012"/>
      <c r="AC337" s="2012"/>
      <c r="AD337" s="2012"/>
      <c r="AE337" s="2012"/>
      <c r="AF337" s="2012"/>
      <c r="AG337" s="2012"/>
    </row>
    <row r="338" spans="1:33" s="592" customFormat="1" x14ac:dyDescent="0.2">
      <c r="A338" s="605"/>
      <c r="D338" s="2012"/>
      <c r="E338" s="2012"/>
      <c r="F338" s="2012"/>
      <c r="G338" s="2012"/>
      <c r="H338" s="2012"/>
      <c r="I338" s="2012"/>
      <c r="J338" s="2012"/>
      <c r="K338" s="2012"/>
      <c r="L338" s="2012"/>
      <c r="M338" s="2012"/>
      <c r="N338" s="2012"/>
      <c r="O338" s="2012"/>
      <c r="P338" s="2012"/>
      <c r="Q338" s="2012"/>
      <c r="R338" s="2012"/>
      <c r="S338" s="2012"/>
      <c r="T338" s="2012"/>
      <c r="U338" s="2012"/>
      <c r="V338" s="2012"/>
      <c r="W338" s="2012"/>
      <c r="X338" s="2012"/>
      <c r="Y338" s="2012"/>
      <c r="Z338" s="2012"/>
      <c r="AA338" s="2012"/>
      <c r="AB338" s="2012"/>
      <c r="AC338" s="2012"/>
      <c r="AD338" s="2012"/>
      <c r="AE338" s="2012"/>
      <c r="AF338" s="2012"/>
      <c r="AG338" s="2012"/>
    </row>
    <row r="339" spans="1:33" s="592" customFormat="1" x14ac:dyDescent="0.2">
      <c r="A339" s="605"/>
    </row>
    <row r="340" spans="1:33" s="592" customFormat="1" x14ac:dyDescent="0.2">
      <c r="A340" s="605"/>
      <c r="D340" s="1738" t="s">
        <v>1892</v>
      </c>
      <c r="E340" s="2012"/>
      <c r="F340" s="2012"/>
      <c r="G340" s="2012"/>
      <c r="H340" s="2012"/>
      <c r="I340" s="2012"/>
      <c r="J340" s="2012"/>
      <c r="K340" s="2012"/>
      <c r="L340" s="2012"/>
      <c r="M340" s="2012"/>
      <c r="N340" s="2012"/>
      <c r="O340" s="2012"/>
      <c r="P340" s="2012"/>
      <c r="Q340" s="2012"/>
      <c r="R340" s="2012"/>
      <c r="S340" s="2012"/>
      <c r="T340" s="2012"/>
      <c r="U340" s="2012"/>
      <c r="V340" s="2012"/>
      <c r="W340" s="2012"/>
      <c r="X340" s="2012"/>
      <c r="Y340" s="2012"/>
      <c r="Z340" s="2012"/>
      <c r="AA340" s="2012"/>
      <c r="AB340" s="2012"/>
      <c r="AC340" s="2012"/>
      <c r="AD340" s="2012"/>
      <c r="AE340" s="2012"/>
      <c r="AF340" s="2012"/>
      <c r="AG340" s="2012"/>
    </row>
    <row r="341" spans="1:33" s="592" customFormat="1" x14ac:dyDescent="0.2">
      <c r="A341" s="605"/>
      <c r="D341" s="2012"/>
      <c r="E341" s="2012"/>
      <c r="F341" s="2012"/>
      <c r="G341" s="2012"/>
      <c r="H341" s="2012"/>
      <c r="I341" s="2012"/>
      <c r="J341" s="2012"/>
      <c r="K341" s="2012"/>
      <c r="L341" s="2012"/>
      <c r="M341" s="2012"/>
      <c r="N341" s="2012"/>
      <c r="O341" s="2012"/>
      <c r="P341" s="2012"/>
      <c r="Q341" s="2012"/>
      <c r="R341" s="2012"/>
      <c r="S341" s="2012"/>
      <c r="T341" s="2012"/>
      <c r="U341" s="2012"/>
      <c r="V341" s="2012"/>
      <c r="W341" s="2012"/>
      <c r="X341" s="2012"/>
      <c r="Y341" s="2012"/>
      <c r="Z341" s="2012"/>
      <c r="AA341" s="2012"/>
      <c r="AB341" s="2012"/>
      <c r="AC341" s="2012"/>
      <c r="AD341" s="2012"/>
      <c r="AE341" s="2012"/>
      <c r="AF341" s="2012"/>
      <c r="AG341" s="2012"/>
    </row>
    <row r="342" spans="1:33" s="592" customFormat="1" x14ac:dyDescent="0.2">
      <c r="A342" s="605"/>
      <c r="D342" s="2012"/>
      <c r="E342" s="2012"/>
      <c r="F342" s="2012"/>
      <c r="G342" s="2012"/>
      <c r="H342" s="2012"/>
      <c r="I342" s="2012"/>
      <c r="J342" s="2012"/>
      <c r="K342" s="2012"/>
      <c r="L342" s="2012"/>
      <c r="M342" s="2012"/>
      <c r="N342" s="2012"/>
      <c r="O342" s="2012"/>
      <c r="P342" s="2012"/>
      <c r="Q342" s="2012"/>
      <c r="R342" s="2012"/>
      <c r="S342" s="2012"/>
      <c r="T342" s="2012"/>
      <c r="U342" s="2012"/>
      <c r="V342" s="2012"/>
      <c r="W342" s="2012"/>
      <c r="X342" s="2012"/>
      <c r="Y342" s="2012"/>
      <c r="Z342" s="2012"/>
      <c r="AA342" s="2012"/>
      <c r="AB342" s="2012"/>
      <c r="AC342" s="2012"/>
      <c r="AD342" s="2012"/>
      <c r="AE342" s="2012"/>
      <c r="AF342" s="2012"/>
      <c r="AG342" s="2012"/>
    </row>
    <row r="343" spans="1:33" s="592" customFormat="1" x14ac:dyDescent="0.2">
      <c r="A343" s="605"/>
      <c r="D343" s="2012"/>
      <c r="E343" s="2012"/>
      <c r="F343" s="2012"/>
      <c r="G343" s="2012"/>
      <c r="H343" s="2012"/>
      <c r="I343" s="2012"/>
      <c r="J343" s="2012"/>
      <c r="K343" s="2012"/>
      <c r="L343" s="2012"/>
      <c r="M343" s="2012"/>
      <c r="N343" s="2012"/>
      <c r="O343" s="2012"/>
      <c r="P343" s="2012"/>
      <c r="Q343" s="2012"/>
      <c r="R343" s="2012"/>
      <c r="S343" s="2012"/>
      <c r="T343" s="2012"/>
      <c r="U343" s="2012"/>
      <c r="V343" s="2012"/>
      <c r="W343" s="2012"/>
      <c r="X343" s="2012"/>
      <c r="Y343" s="2012"/>
      <c r="Z343" s="2012"/>
      <c r="AA343" s="2012"/>
      <c r="AB343" s="2012"/>
      <c r="AC343" s="2012"/>
      <c r="AD343" s="2012"/>
      <c r="AE343" s="2012"/>
      <c r="AF343" s="2012"/>
      <c r="AG343" s="2012"/>
    </row>
    <row r="344" spans="1:33" s="592" customFormat="1" x14ac:dyDescent="0.2">
      <c r="A344" s="605"/>
    </row>
    <row r="345" spans="1:33" s="592" customFormat="1" x14ac:dyDescent="0.2">
      <c r="A345" s="605"/>
      <c r="D345" s="1738" t="s">
        <v>1893</v>
      </c>
      <c r="E345" s="2012"/>
      <c r="F345" s="2012"/>
      <c r="G345" s="2012"/>
      <c r="H345" s="2012"/>
      <c r="I345" s="2012"/>
      <c r="J345" s="2012"/>
      <c r="K345" s="2012"/>
      <c r="L345" s="2012"/>
      <c r="M345" s="2012"/>
      <c r="N345" s="2012"/>
      <c r="O345" s="2012"/>
      <c r="P345" s="2012"/>
      <c r="Q345" s="2012"/>
      <c r="R345" s="2012"/>
      <c r="S345" s="2012"/>
      <c r="T345" s="2012"/>
      <c r="U345" s="2012"/>
      <c r="V345" s="2012"/>
      <c r="W345" s="2012"/>
      <c r="X345" s="2012"/>
      <c r="Y345" s="2012"/>
      <c r="Z345" s="2012"/>
      <c r="AA345" s="2012"/>
      <c r="AB345" s="2012"/>
      <c r="AC345" s="2012"/>
      <c r="AD345" s="2012"/>
      <c r="AE345" s="2012"/>
      <c r="AF345" s="2012"/>
      <c r="AG345" s="2012"/>
    </row>
    <row r="346" spans="1:33" s="592" customFormat="1" x14ac:dyDescent="0.2">
      <c r="A346" s="605"/>
      <c r="D346" s="2012"/>
      <c r="E346" s="2012"/>
      <c r="F346" s="2012"/>
      <c r="G346" s="2012"/>
      <c r="H346" s="2012"/>
      <c r="I346" s="2012"/>
      <c r="J346" s="2012"/>
      <c r="K346" s="2012"/>
      <c r="L346" s="2012"/>
      <c r="M346" s="2012"/>
      <c r="N346" s="2012"/>
      <c r="O346" s="2012"/>
      <c r="P346" s="2012"/>
      <c r="Q346" s="2012"/>
      <c r="R346" s="2012"/>
      <c r="S346" s="2012"/>
      <c r="T346" s="2012"/>
      <c r="U346" s="2012"/>
      <c r="V346" s="2012"/>
      <c r="W346" s="2012"/>
      <c r="X346" s="2012"/>
      <c r="Y346" s="2012"/>
      <c r="Z346" s="2012"/>
      <c r="AA346" s="2012"/>
      <c r="AB346" s="2012"/>
      <c r="AC346" s="2012"/>
      <c r="AD346" s="2012"/>
      <c r="AE346" s="2012"/>
      <c r="AF346" s="2012"/>
      <c r="AG346" s="2012"/>
    </row>
    <row r="347" spans="1:33" s="592" customFormat="1" x14ac:dyDescent="0.2">
      <c r="A347" s="605"/>
      <c r="D347" s="2012"/>
      <c r="E347" s="2012"/>
      <c r="F347" s="2012"/>
      <c r="G347" s="2012"/>
      <c r="H347" s="2012"/>
      <c r="I347" s="2012"/>
      <c r="J347" s="2012"/>
      <c r="K347" s="2012"/>
      <c r="L347" s="2012"/>
      <c r="M347" s="2012"/>
      <c r="N347" s="2012"/>
      <c r="O347" s="2012"/>
      <c r="P347" s="2012"/>
      <c r="Q347" s="2012"/>
      <c r="R347" s="2012"/>
      <c r="S347" s="2012"/>
      <c r="T347" s="2012"/>
      <c r="U347" s="2012"/>
      <c r="V347" s="2012"/>
      <c r="W347" s="2012"/>
      <c r="X347" s="2012"/>
      <c r="Y347" s="2012"/>
      <c r="Z347" s="2012"/>
      <c r="AA347" s="2012"/>
      <c r="AB347" s="2012"/>
      <c r="AC347" s="2012"/>
      <c r="AD347" s="2012"/>
      <c r="AE347" s="2012"/>
      <c r="AF347" s="2012"/>
      <c r="AG347" s="2012"/>
    </row>
    <row r="348" spans="1:33" s="592" customFormat="1" x14ac:dyDescent="0.2">
      <c r="A348" s="605"/>
      <c r="D348" s="2012"/>
      <c r="E348" s="2012"/>
      <c r="F348" s="2012"/>
      <c r="G348" s="2012"/>
      <c r="H348" s="2012"/>
      <c r="I348" s="2012"/>
      <c r="J348" s="2012"/>
      <c r="K348" s="2012"/>
      <c r="L348" s="2012"/>
      <c r="M348" s="2012"/>
      <c r="N348" s="2012"/>
      <c r="O348" s="2012"/>
      <c r="P348" s="2012"/>
      <c r="Q348" s="2012"/>
      <c r="R348" s="2012"/>
      <c r="S348" s="2012"/>
      <c r="T348" s="2012"/>
      <c r="U348" s="2012"/>
      <c r="V348" s="2012"/>
      <c r="W348" s="2012"/>
      <c r="X348" s="2012"/>
      <c r="Y348" s="2012"/>
      <c r="Z348" s="2012"/>
      <c r="AA348" s="2012"/>
      <c r="AB348" s="2012"/>
      <c r="AC348" s="2012"/>
      <c r="AD348" s="2012"/>
      <c r="AE348" s="2012"/>
      <c r="AF348" s="2012"/>
      <c r="AG348" s="2012"/>
    </row>
    <row r="349" spans="1:33" s="592" customFormat="1" x14ac:dyDescent="0.2">
      <c r="A349" s="605"/>
      <c r="D349" s="2012"/>
      <c r="E349" s="2012"/>
      <c r="F349" s="2012"/>
      <c r="G349" s="2012"/>
      <c r="H349" s="2012"/>
      <c r="I349" s="2012"/>
      <c r="J349" s="2012"/>
      <c r="K349" s="2012"/>
      <c r="L349" s="2012"/>
      <c r="M349" s="2012"/>
      <c r="N349" s="2012"/>
      <c r="O349" s="2012"/>
      <c r="P349" s="2012"/>
      <c r="Q349" s="2012"/>
      <c r="R349" s="2012"/>
      <c r="S349" s="2012"/>
      <c r="T349" s="2012"/>
      <c r="U349" s="2012"/>
      <c r="V349" s="2012"/>
      <c r="W349" s="2012"/>
      <c r="X349" s="2012"/>
      <c r="Y349" s="2012"/>
      <c r="Z349" s="2012"/>
      <c r="AA349" s="2012"/>
      <c r="AB349" s="2012"/>
      <c r="AC349" s="2012"/>
      <c r="AD349" s="2012"/>
      <c r="AE349" s="2012"/>
      <c r="AF349" s="2012"/>
      <c r="AG349" s="2012"/>
    </row>
    <row r="350" spans="1:33" s="592" customFormat="1" x14ac:dyDescent="0.2">
      <c r="A350" s="605"/>
      <c r="D350" s="2012"/>
      <c r="E350" s="2012"/>
      <c r="F350" s="2012"/>
      <c r="G350" s="2012"/>
      <c r="H350" s="2012"/>
      <c r="I350" s="2012"/>
      <c r="J350" s="2012"/>
      <c r="K350" s="2012"/>
      <c r="L350" s="2012"/>
      <c r="M350" s="2012"/>
      <c r="N350" s="2012"/>
      <c r="O350" s="2012"/>
      <c r="P350" s="2012"/>
      <c r="Q350" s="2012"/>
      <c r="R350" s="2012"/>
      <c r="S350" s="2012"/>
      <c r="T350" s="2012"/>
      <c r="U350" s="2012"/>
      <c r="V350" s="2012"/>
      <c r="W350" s="2012"/>
      <c r="X350" s="2012"/>
      <c r="Y350" s="2012"/>
      <c r="Z350" s="2012"/>
      <c r="AA350" s="2012"/>
      <c r="AB350" s="2012"/>
      <c r="AC350" s="2012"/>
      <c r="AD350" s="2012"/>
      <c r="AE350" s="2012"/>
      <c r="AF350" s="2012"/>
      <c r="AG350" s="2012"/>
    </row>
    <row r="351" spans="1:33" s="592" customFormat="1" x14ac:dyDescent="0.2">
      <c r="A351" s="605"/>
    </row>
    <row r="352" spans="1:33" s="592" customFormat="1" x14ac:dyDescent="0.2">
      <c r="A352" s="605"/>
      <c r="D352" s="590" t="s">
        <v>1894</v>
      </c>
    </row>
    <row r="353" spans="1:33" s="592" customFormat="1" x14ac:dyDescent="0.2">
      <c r="A353" s="605"/>
    </row>
    <row r="354" spans="1:33" s="592" customFormat="1" x14ac:dyDescent="0.2">
      <c r="A354" s="605"/>
      <c r="D354" s="1738" t="s">
        <v>2415</v>
      </c>
      <c r="E354" s="2012"/>
      <c r="F354" s="2012"/>
      <c r="G354" s="2012"/>
      <c r="H354" s="2012"/>
      <c r="I354" s="2012"/>
      <c r="J354" s="2012"/>
      <c r="K354" s="2012"/>
      <c r="L354" s="2012"/>
      <c r="M354" s="2012"/>
      <c r="N354" s="2012"/>
      <c r="O354" s="2012"/>
      <c r="P354" s="2012"/>
      <c r="Q354" s="2012"/>
      <c r="R354" s="2012"/>
      <c r="S354" s="2012"/>
      <c r="T354" s="2012"/>
      <c r="U354" s="2012"/>
      <c r="V354" s="2012"/>
      <c r="W354" s="2012"/>
      <c r="X354" s="2012"/>
      <c r="Y354" s="2012"/>
      <c r="Z354" s="2012"/>
      <c r="AA354" s="2012"/>
      <c r="AB354" s="2012"/>
      <c r="AC354" s="2012"/>
      <c r="AD354" s="2012"/>
      <c r="AE354" s="2012"/>
      <c r="AF354" s="2012"/>
      <c r="AG354" s="2012"/>
    </row>
    <row r="355" spans="1:33" s="592" customFormat="1" x14ac:dyDescent="0.2">
      <c r="A355" s="605"/>
      <c r="D355" s="608"/>
      <c r="E355" s="608"/>
      <c r="F355" s="608"/>
      <c r="G355" s="608"/>
      <c r="H355" s="608"/>
      <c r="I355" s="608"/>
      <c r="J355" s="608"/>
      <c r="K355" s="608"/>
      <c r="L355" s="608"/>
      <c r="M355" s="608"/>
      <c r="N355" s="608"/>
      <c r="O355" s="608"/>
      <c r="P355" s="608"/>
      <c r="Q355" s="608"/>
      <c r="R355" s="608"/>
      <c r="S355" s="608"/>
      <c r="T355" s="608"/>
      <c r="U355" s="608"/>
      <c r="V355" s="608"/>
      <c r="W355" s="608"/>
      <c r="X355" s="608"/>
      <c r="Y355" s="608"/>
      <c r="Z355" s="608"/>
      <c r="AA355" s="608"/>
      <c r="AB355" s="608"/>
      <c r="AC355" s="608"/>
      <c r="AD355" s="608"/>
      <c r="AE355" s="608"/>
      <c r="AF355" s="608"/>
      <c r="AG355" s="608"/>
    </row>
    <row r="356" spans="1:33" s="592" customFormat="1" ht="14.25" customHeight="1" x14ac:dyDescent="0.2">
      <c r="A356" s="605"/>
      <c r="D356" s="592" t="s">
        <v>1344</v>
      </c>
      <c r="E356" s="1738" t="s">
        <v>1895</v>
      </c>
      <c r="F356" s="2012"/>
      <c r="G356" s="2012"/>
      <c r="H356" s="2012"/>
      <c r="I356" s="2012"/>
      <c r="J356" s="2012"/>
      <c r="K356" s="2012"/>
      <c r="L356" s="2012"/>
      <c r="M356" s="2012"/>
      <c r="N356" s="2012"/>
      <c r="O356" s="2012"/>
      <c r="P356" s="2012"/>
      <c r="Q356" s="2012"/>
      <c r="R356" s="2012"/>
      <c r="S356" s="2012"/>
      <c r="T356" s="2012"/>
      <c r="U356" s="2012"/>
      <c r="V356" s="2012"/>
      <c r="W356" s="2012"/>
      <c r="X356" s="2012"/>
      <c r="Y356" s="2012"/>
      <c r="Z356" s="2012"/>
      <c r="AA356" s="2012"/>
      <c r="AB356" s="2012"/>
      <c r="AC356" s="2012"/>
      <c r="AD356" s="2012"/>
      <c r="AE356" s="2012"/>
      <c r="AF356" s="2012"/>
      <c r="AG356" s="2012"/>
    </row>
    <row r="357" spans="1:33" s="592" customFormat="1" ht="25.5" customHeight="1" x14ac:dyDescent="0.2">
      <c r="A357" s="605"/>
      <c r="E357" s="2012"/>
      <c r="F357" s="2012"/>
      <c r="G357" s="2012"/>
      <c r="H357" s="2012"/>
      <c r="I357" s="2012"/>
      <c r="J357" s="2012"/>
      <c r="K357" s="2012"/>
      <c r="L357" s="2012"/>
      <c r="M357" s="2012"/>
      <c r="N357" s="2012"/>
      <c r="O357" s="2012"/>
      <c r="P357" s="2012"/>
      <c r="Q357" s="2012"/>
      <c r="R357" s="2012"/>
      <c r="S357" s="2012"/>
      <c r="T357" s="2012"/>
      <c r="U357" s="2012"/>
      <c r="V357" s="2012"/>
      <c r="W357" s="2012"/>
      <c r="X357" s="2012"/>
      <c r="Y357" s="2012"/>
      <c r="Z357" s="2012"/>
      <c r="AA357" s="2012"/>
      <c r="AB357" s="2012"/>
      <c r="AC357" s="2012"/>
      <c r="AD357" s="2012"/>
      <c r="AE357" s="2012"/>
      <c r="AF357" s="2012"/>
      <c r="AG357" s="2012"/>
    </row>
    <row r="358" spans="1:33" s="592" customFormat="1" x14ac:dyDescent="0.2">
      <c r="A358" s="605"/>
      <c r="E358" s="612"/>
      <c r="F358" s="612"/>
      <c r="G358" s="612"/>
      <c r="H358" s="612"/>
      <c r="I358" s="612"/>
      <c r="J358" s="612"/>
      <c r="K358" s="612"/>
      <c r="L358" s="612"/>
      <c r="M358" s="612"/>
      <c r="N358" s="612"/>
      <c r="O358" s="612"/>
      <c r="P358" s="612"/>
      <c r="Q358" s="612"/>
      <c r="R358" s="612"/>
      <c r="S358" s="612"/>
      <c r="T358" s="612"/>
      <c r="U358" s="612"/>
      <c r="V358" s="612"/>
      <c r="W358" s="612"/>
      <c r="X358" s="612"/>
      <c r="Y358" s="612"/>
      <c r="Z358" s="612"/>
      <c r="AA358" s="612"/>
      <c r="AB358" s="612"/>
      <c r="AC358" s="612"/>
      <c r="AD358" s="612"/>
      <c r="AE358" s="612"/>
      <c r="AF358" s="612"/>
      <c r="AG358" s="612"/>
    </row>
    <row r="359" spans="1:33" s="592" customFormat="1" ht="14.25" customHeight="1" x14ac:dyDescent="0.2">
      <c r="A359" s="605"/>
      <c r="D359" s="592" t="s">
        <v>1344</v>
      </c>
      <c r="E359" s="1738" t="s">
        <v>1896</v>
      </c>
      <c r="F359" s="2012"/>
      <c r="G359" s="2012"/>
      <c r="H359" s="2012"/>
      <c r="I359" s="2012"/>
      <c r="J359" s="2012"/>
      <c r="K359" s="2012"/>
      <c r="L359" s="2012"/>
      <c r="M359" s="2012"/>
      <c r="N359" s="2012"/>
      <c r="O359" s="2012"/>
      <c r="P359" s="2012"/>
      <c r="Q359" s="2012"/>
      <c r="R359" s="2012"/>
      <c r="S359" s="2012"/>
      <c r="T359" s="2012"/>
      <c r="U359" s="2012"/>
      <c r="V359" s="2012"/>
      <c r="W359" s="2012"/>
      <c r="X359" s="2012"/>
      <c r="Y359" s="2012"/>
      <c r="Z359" s="2012"/>
      <c r="AA359" s="2012"/>
      <c r="AB359" s="2012"/>
      <c r="AC359" s="2012"/>
      <c r="AD359" s="2012"/>
      <c r="AE359" s="2012"/>
      <c r="AF359" s="2012"/>
      <c r="AG359" s="2012"/>
    </row>
    <row r="360" spans="1:33" s="592" customFormat="1" ht="39" customHeight="1" x14ac:dyDescent="0.2">
      <c r="A360" s="605"/>
      <c r="E360" s="2012"/>
      <c r="F360" s="2012"/>
      <c r="G360" s="2012"/>
      <c r="H360" s="2012"/>
      <c r="I360" s="2012"/>
      <c r="J360" s="2012"/>
      <c r="K360" s="2012"/>
      <c r="L360" s="2012"/>
      <c r="M360" s="2012"/>
      <c r="N360" s="2012"/>
      <c r="O360" s="2012"/>
      <c r="P360" s="2012"/>
      <c r="Q360" s="2012"/>
      <c r="R360" s="2012"/>
      <c r="S360" s="2012"/>
      <c r="T360" s="2012"/>
      <c r="U360" s="2012"/>
      <c r="V360" s="2012"/>
      <c r="W360" s="2012"/>
      <c r="X360" s="2012"/>
      <c r="Y360" s="2012"/>
      <c r="Z360" s="2012"/>
      <c r="AA360" s="2012"/>
      <c r="AB360" s="2012"/>
      <c r="AC360" s="2012"/>
      <c r="AD360" s="2012"/>
      <c r="AE360" s="2012"/>
      <c r="AF360" s="2012"/>
      <c r="AG360" s="2012"/>
    </row>
    <row r="361" spans="1:33" s="592" customFormat="1" x14ac:dyDescent="0.2">
      <c r="A361" s="605"/>
    </row>
    <row r="362" spans="1:33" s="592" customFormat="1" x14ac:dyDescent="0.2">
      <c r="A362" s="605"/>
      <c r="D362" s="1738" t="s">
        <v>1897</v>
      </c>
      <c r="E362" s="2012"/>
      <c r="F362" s="2012"/>
      <c r="G362" s="2012"/>
      <c r="H362" s="2012"/>
      <c r="I362" s="2012"/>
      <c r="J362" s="2012"/>
      <c r="K362" s="2012"/>
      <c r="L362" s="2012"/>
      <c r="M362" s="2012"/>
      <c r="N362" s="2012"/>
      <c r="O362" s="2012"/>
      <c r="P362" s="2012"/>
      <c r="Q362" s="2012"/>
      <c r="R362" s="2012"/>
      <c r="S362" s="2012"/>
      <c r="T362" s="2012"/>
      <c r="U362" s="2012"/>
      <c r="V362" s="2012"/>
      <c r="W362" s="2012"/>
      <c r="X362" s="2012"/>
      <c r="Y362" s="2012"/>
      <c r="Z362" s="2012"/>
      <c r="AA362" s="2012"/>
      <c r="AB362" s="2012"/>
      <c r="AC362" s="2012"/>
      <c r="AD362" s="2012"/>
      <c r="AE362" s="2012"/>
      <c r="AF362" s="2012"/>
      <c r="AG362" s="2012"/>
    </row>
    <row r="363" spans="1:33" s="592" customFormat="1" x14ac:dyDescent="0.2">
      <c r="A363" s="605"/>
      <c r="D363" s="2012"/>
      <c r="E363" s="2012"/>
      <c r="F363" s="2012"/>
      <c r="G363" s="2012"/>
      <c r="H363" s="2012"/>
      <c r="I363" s="2012"/>
      <c r="J363" s="2012"/>
      <c r="K363" s="2012"/>
      <c r="L363" s="2012"/>
      <c r="M363" s="2012"/>
      <c r="N363" s="2012"/>
      <c r="O363" s="2012"/>
      <c r="P363" s="2012"/>
      <c r="Q363" s="2012"/>
      <c r="R363" s="2012"/>
      <c r="S363" s="2012"/>
      <c r="T363" s="2012"/>
      <c r="U363" s="2012"/>
      <c r="V363" s="2012"/>
      <c r="W363" s="2012"/>
      <c r="X363" s="2012"/>
      <c r="Y363" s="2012"/>
      <c r="Z363" s="2012"/>
      <c r="AA363" s="2012"/>
      <c r="AB363" s="2012"/>
      <c r="AC363" s="2012"/>
      <c r="AD363" s="2012"/>
      <c r="AE363" s="2012"/>
      <c r="AF363" s="2012"/>
      <c r="AG363" s="2012"/>
    </row>
    <row r="364" spans="1:33" s="592" customFormat="1" x14ac:dyDescent="0.2">
      <c r="A364" s="605"/>
      <c r="D364" s="2012"/>
      <c r="E364" s="2012"/>
      <c r="F364" s="2012"/>
      <c r="G364" s="2012"/>
      <c r="H364" s="2012"/>
      <c r="I364" s="2012"/>
      <c r="J364" s="2012"/>
      <c r="K364" s="2012"/>
      <c r="L364" s="2012"/>
      <c r="M364" s="2012"/>
      <c r="N364" s="2012"/>
      <c r="O364" s="2012"/>
      <c r="P364" s="2012"/>
      <c r="Q364" s="2012"/>
      <c r="R364" s="2012"/>
      <c r="S364" s="2012"/>
      <c r="T364" s="2012"/>
      <c r="U364" s="2012"/>
      <c r="V364" s="2012"/>
      <c r="W364" s="2012"/>
      <c r="X364" s="2012"/>
      <c r="Y364" s="2012"/>
      <c r="Z364" s="2012"/>
      <c r="AA364" s="2012"/>
      <c r="AB364" s="2012"/>
      <c r="AC364" s="2012"/>
      <c r="AD364" s="2012"/>
      <c r="AE364" s="2012"/>
      <c r="AF364" s="2012"/>
      <c r="AG364" s="2012"/>
    </row>
    <row r="365" spans="1:33" s="592" customFormat="1" x14ac:dyDescent="0.2">
      <c r="A365" s="605"/>
    </row>
    <row r="366" spans="1:33" s="592" customFormat="1" x14ac:dyDescent="0.2">
      <c r="A366" s="605"/>
      <c r="D366" s="590" t="s">
        <v>1898</v>
      </c>
    </row>
    <row r="367" spans="1:33" s="592" customFormat="1" x14ac:dyDescent="0.2">
      <c r="A367" s="605"/>
    </row>
    <row r="368" spans="1:33" s="592" customFormat="1" x14ac:dyDescent="0.2">
      <c r="A368" s="605"/>
      <c r="D368" s="1738" t="s">
        <v>1899</v>
      </c>
      <c r="E368" s="2012"/>
      <c r="F368" s="2012"/>
      <c r="G368" s="2012"/>
      <c r="H368" s="2012"/>
      <c r="I368" s="2012"/>
      <c r="J368" s="2012"/>
      <c r="K368" s="2012"/>
      <c r="L368" s="2012"/>
      <c r="M368" s="2012"/>
      <c r="N368" s="2012"/>
      <c r="O368" s="2012"/>
      <c r="P368" s="2012"/>
      <c r="Q368" s="2012"/>
      <c r="R368" s="2012"/>
      <c r="S368" s="2012"/>
      <c r="T368" s="2012"/>
      <c r="U368" s="2012"/>
      <c r="V368" s="2012"/>
      <c r="W368" s="2012"/>
      <c r="X368" s="2012"/>
      <c r="Y368" s="2012"/>
      <c r="Z368" s="2012"/>
      <c r="AA368" s="2012"/>
      <c r="AB368" s="2012"/>
      <c r="AC368" s="2012"/>
      <c r="AD368" s="2012"/>
      <c r="AE368" s="2012"/>
      <c r="AF368" s="2012"/>
      <c r="AG368" s="2012"/>
    </row>
    <row r="369" spans="1:33" s="592" customFormat="1" x14ac:dyDescent="0.2">
      <c r="A369" s="605"/>
      <c r="D369" s="2012"/>
      <c r="E369" s="2012"/>
      <c r="F369" s="2012"/>
      <c r="G369" s="2012"/>
      <c r="H369" s="2012"/>
      <c r="I369" s="2012"/>
      <c r="J369" s="2012"/>
      <c r="K369" s="2012"/>
      <c r="L369" s="2012"/>
      <c r="M369" s="2012"/>
      <c r="N369" s="2012"/>
      <c r="O369" s="2012"/>
      <c r="P369" s="2012"/>
      <c r="Q369" s="2012"/>
      <c r="R369" s="2012"/>
      <c r="S369" s="2012"/>
      <c r="T369" s="2012"/>
      <c r="U369" s="2012"/>
      <c r="V369" s="2012"/>
      <c r="W369" s="2012"/>
      <c r="X369" s="2012"/>
      <c r="Y369" s="2012"/>
      <c r="Z369" s="2012"/>
      <c r="AA369" s="2012"/>
      <c r="AB369" s="2012"/>
      <c r="AC369" s="2012"/>
      <c r="AD369" s="2012"/>
      <c r="AE369" s="2012"/>
      <c r="AF369" s="2012"/>
      <c r="AG369" s="2012"/>
    </row>
    <row r="370" spans="1:33" s="592" customFormat="1" x14ac:dyDescent="0.2">
      <c r="A370" s="605"/>
      <c r="D370" s="2012"/>
      <c r="E370" s="2012"/>
      <c r="F370" s="2012"/>
      <c r="G370" s="2012"/>
      <c r="H370" s="2012"/>
      <c r="I370" s="2012"/>
      <c r="J370" s="2012"/>
      <c r="K370" s="2012"/>
      <c r="L370" s="2012"/>
      <c r="M370" s="2012"/>
      <c r="N370" s="2012"/>
      <c r="O370" s="2012"/>
      <c r="P370" s="2012"/>
      <c r="Q370" s="2012"/>
      <c r="R370" s="2012"/>
      <c r="S370" s="2012"/>
      <c r="T370" s="2012"/>
      <c r="U370" s="2012"/>
      <c r="V370" s="2012"/>
      <c r="W370" s="2012"/>
      <c r="X370" s="2012"/>
      <c r="Y370" s="2012"/>
      <c r="Z370" s="2012"/>
      <c r="AA370" s="2012"/>
      <c r="AB370" s="2012"/>
      <c r="AC370" s="2012"/>
      <c r="AD370" s="2012"/>
      <c r="AE370" s="2012"/>
      <c r="AF370" s="2012"/>
      <c r="AG370" s="2012"/>
    </row>
    <row r="371" spans="1:33" s="592" customFormat="1" x14ac:dyDescent="0.2">
      <c r="A371" s="605"/>
    </row>
    <row r="372" spans="1:33" s="592" customFormat="1" x14ac:dyDescent="0.2">
      <c r="A372" s="605"/>
      <c r="D372" s="592" t="s">
        <v>1344</v>
      </c>
      <c r="E372" s="1738" t="s">
        <v>1900</v>
      </c>
      <c r="F372" s="2012"/>
      <c r="G372" s="2012"/>
      <c r="H372" s="2012"/>
      <c r="I372" s="2012"/>
      <c r="J372" s="2012"/>
      <c r="K372" s="2012"/>
      <c r="L372" s="2012"/>
      <c r="M372" s="2012"/>
      <c r="N372" s="2012"/>
      <c r="O372" s="2012"/>
      <c r="P372" s="2012"/>
      <c r="Q372" s="2012"/>
      <c r="R372" s="2012"/>
      <c r="S372" s="2012"/>
      <c r="T372" s="2012"/>
      <c r="U372" s="2012"/>
      <c r="V372" s="2012"/>
      <c r="W372" s="2012"/>
      <c r="X372" s="2012"/>
      <c r="Y372" s="2012"/>
      <c r="Z372" s="2012"/>
      <c r="AA372" s="2012"/>
      <c r="AB372" s="2012"/>
      <c r="AC372" s="2012"/>
      <c r="AD372" s="2012"/>
      <c r="AE372" s="2012"/>
      <c r="AF372" s="2012"/>
      <c r="AG372" s="2012"/>
    </row>
    <row r="373" spans="1:33" s="592" customFormat="1" x14ac:dyDescent="0.2">
      <c r="A373" s="605"/>
      <c r="E373" s="2012"/>
      <c r="F373" s="2012"/>
      <c r="G373" s="2012"/>
      <c r="H373" s="2012"/>
      <c r="I373" s="2012"/>
      <c r="J373" s="2012"/>
      <c r="K373" s="2012"/>
      <c r="L373" s="2012"/>
      <c r="M373" s="2012"/>
      <c r="N373" s="2012"/>
      <c r="O373" s="2012"/>
      <c r="P373" s="2012"/>
      <c r="Q373" s="2012"/>
      <c r="R373" s="2012"/>
      <c r="S373" s="2012"/>
      <c r="T373" s="2012"/>
      <c r="U373" s="2012"/>
      <c r="V373" s="2012"/>
      <c r="W373" s="2012"/>
      <c r="X373" s="2012"/>
      <c r="Y373" s="2012"/>
      <c r="Z373" s="2012"/>
      <c r="AA373" s="2012"/>
      <c r="AB373" s="2012"/>
      <c r="AC373" s="2012"/>
      <c r="AD373" s="2012"/>
      <c r="AE373" s="2012"/>
      <c r="AF373" s="2012"/>
      <c r="AG373" s="2012"/>
    </row>
    <row r="374" spans="1:33" s="592" customFormat="1" x14ac:dyDescent="0.2">
      <c r="A374" s="605"/>
      <c r="E374" s="612"/>
      <c r="F374" s="612"/>
      <c r="G374" s="612"/>
      <c r="H374" s="612"/>
      <c r="I374" s="612"/>
      <c r="J374" s="612"/>
      <c r="K374" s="612"/>
      <c r="L374" s="612"/>
      <c r="M374" s="612"/>
      <c r="N374" s="612"/>
      <c r="O374" s="612"/>
      <c r="P374" s="612"/>
      <c r="Q374" s="612"/>
      <c r="R374" s="612"/>
      <c r="S374" s="612"/>
      <c r="T374" s="612"/>
      <c r="U374" s="612"/>
      <c r="V374" s="612"/>
      <c r="W374" s="612"/>
      <c r="X374" s="612"/>
      <c r="Y374" s="612"/>
      <c r="Z374" s="612"/>
      <c r="AA374" s="612"/>
      <c r="AB374" s="612"/>
      <c r="AC374" s="612"/>
      <c r="AD374" s="612"/>
      <c r="AE374" s="612"/>
      <c r="AF374" s="612"/>
      <c r="AG374" s="612"/>
    </row>
    <row r="375" spans="1:33" s="592" customFormat="1" x14ac:dyDescent="0.2">
      <c r="A375" s="605"/>
      <c r="D375" s="592" t="s">
        <v>1344</v>
      </c>
      <c r="E375" s="1738" t="s">
        <v>1901</v>
      </c>
      <c r="F375" s="2012"/>
      <c r="G375" s="2012"/>
      <c r="H375" s="2012"/>
      <c r="I375" s="2012"/>
      <c r="J375" s="2012"/>
      <c r="K375" s="2012"/>
      <c r="L375" s="2012"/>
      <c r="M375" s="2012"/>
      <c r="N375" s="2012"/>
      <c r="O375" s="2012"/>
      <c r="P375" s="2012"/>
      <c r="Q375" s="2012"/>
      <c r="R375" s="2012"/>
      <c r="S375" s="2012"/>
      <c r="T375" s="2012"/>
      <c r="U375" s="2012"/>
      <c r="V375" s="2012"/>
      <c r="W375" s="2012"/>
      <c r="X375" s="2012"/>
      <c r="Y375" s="2012"/>
      <c r="Z375" s="2012"/>
      <c r="AA375" s="2012"/>
      <c r="AB375" s="2012"/>
      <c r="AC375" s="2012"/>
      <c r="AD375" s="2012"/>
      <c r="AE375" s="2012"/>
      <c r="AF375" s="2012"/>
      <c r="AG375" s="2012"/>
    </row>
    <row r="376" spans="1:33" s="592" customFormat="1" x14ac:dyDescent="0.2">
      <c r="A376" s="605"/>
      <c r="E376" s="2012"/>
      <c r="F376" s="2012"/>
      <c r="G376" s="2012"/>
      <c r="H376" s="2012"/>
      <c r="I376" s="2012"/>
      <c r="J376" s="2012"/>
      <c r="K376" s="2012"/>
      <c r="L376" s="2012"/>
      <c r="M376" s="2012"/>
      <c r="N376" s="2012"/>
      <c r="O376" s="2012"/>
      <c r="P376" s="2012"/>
      <c r="Q376" s="2012"/>
      <c r="R376" s="2012"/>
      <c r="S376" s="2012"/>
      <c r="T376" s="2012"/>
      <c r="U376" s="2012"/>
      <c r="V376" s="2012"/>
      <c r="W376" s="2012"/>
      <c r="X376" s="2012"/>
      <c r="Y376" s="2012"/>
      <c r="Z376" s="2012"/>
      <c r="AA376" s="2012"/>
      <c r="AB376" s="2012"/>
      <c r="AC376" s="2012"/>
      <c r="AD376" s="2012"/>
      <c r="AE376" s="2012"/>
      <c r="AF376" s="2012"/>
      <c r="AG376" s="2012"/>
    </row>
    <row r="377" spans="1:33" s="592" customFormat="1" x14ac:dyDescent="0.2">
      <c r="A377" s="605"/>
    </row>
    <row r="378" spans="1:33" s="592" customFormat="1" x14ac:dyDescent="0.2">
      <c r="A378" s="605"/>
      <c r="D378" s="592" t="s">
        <v>1344</v>
      </c>
      <c r="E378" s="1738" t="s">
        <v>1902</v>
      </c>
      <c r="F378" s="2012"/>
      <c r="G378" s="2012"/>
      <c r="H378" s="2012"/>
      <c r="I378" s="2012"/>
      <c r="J378" s="2012"/>
      <c r="K378" s="2012"/>
      <c r="L378" s="2012"/>
      <c r="M378" s="2012"/>
      <c r="N378" s="2012"/>
      <c r="O378" s="2012"/>
      <c r="P378" s="2012"/>
      <c r="Q378" s="2012"/>
      <c r="R378" s="2012"/>
      <c r="S378" s="2012"/>
      <c r="T378" s="2012"/>
      <c r="U378" s="2012"/>
      <c r="V378" s="2012"/>
      <c r="W378" s="2012"/>
      <c r="X378" s="2012"/>
      <c r="Y378" s="2012"/>
      <c r="Z378" s="2012"/>
      <c r="AA378" s="2012"/>
      <c r="AB378" s="2012"/>
      <c r="AC378" s="2012"/>
      <c r="AD378" s="2012"/>
      <c r="AE378" s="2012"/>
      <c r="AF378" s="2012"/>
      <c r="AG378" s="2012"/>
    </row>
    <row r="379" spans="1:33" s="592" customFormat="1" x14ac:dyDescent="0.2">
      <c r="A379" s="605"/>
    </row>
    <row r="380" spans="1:33" s="592" customFormat="1" x14ac:dyDescent="0.2">
      <c r="A380" s="605"/>
      <c r="D380" s="1738" t="s">
        <v>1903</v>
      </c>
      <c r="E380" s="2012"/>
      <c r="F380" s="2012"/>
      <c r="G380" s="2012"/>
      <c r="H380" s="2012"/>
      <c r="I380" s="2012"/>
      <c r="J380" s="2012"/>
      <c r="K380" s="2012"/>
      <c r="L380" s="2012"/>
      <c r="M380" s="2012"/>
      <c r="N380" s="2012"/>
      <c r="O380" s="2012"/>
      <c r="P380" s="2012"/>
      <c r="Q380" s="2012"/>
      <c r="R380" s="2012"/>
      <c r="S380" s="2012"/>
      <c r="T380" s="2012"/>
      <c r="U380" s="2012"/>
      <c r="V380" s="2012"/>
      <c r="W380" s="2012"/>
      <c r="X380" s="2012"/>
      <c r="Y380" s="2012"/>
      <c r="Z380" s="2012"/>
      <c r="AA380" s="2012"/>
      <c r="AB380" s="2012"/>
      <c r="AC380" s="2012"/>
      <c r="AD380" s="2012"/>
      <c r="AE380" s="2012"/>
      <c r="AF380" s="2012"/>
      <c r="AG380" s="2012"/>
    </row>
    <row r="381" spans="1:33" s="592" customFormat="1" x14ac:dyDescent="0.2">
      <c r="A381" s="605"/>
    </row>
    <row r="382" spans="1:33" s="592" customFormat="1" x14ac:dyDescent="0.2">
      <c r="A382" s="605"/>
      <c r="D382" s="590" t="s">
        <v>1904</v>
      </c>
    </row>
    <row r="383" spans="1:33" s="592" customFormat="1" x14ac:dyDescent="0.2">
      <c r="A383" s="605"/>
    </row>
    <row r="384" spans="1:33" s="592" customFormat="1" x14ac:dyDescent="0.2">
      <c r="A384" s="605"/>
      <c r="D384" s="1738" t="s">
        <v>1905</v>
      </c>
      <c r="E384" s="2012"/>
      <c r="F384" s="2012"/>
      <c r="G384" s="2012"/>
      <c r="H384" s="2012"/>
      <c r="I384" s="2012"/>
      <c r="J384" s="2012"/>
      <c r="K384" s="2012"/>
      <c r="L384" s="2012"/>
      <c r="M384" s="2012"/>
      <c r="N384" s="2012"/>
      <c r="O384" s="2012"/>
      <c r="P384" s="2012"/>
      <c r="Q384" s="2012"/>
      <c r="R384" s="2012"/>
      <c r="S384" s="2012"/>
      <c r="T384" s="2012"/>
      <c r="U384" s="2012"/>
      <c r="V384" s="2012"/>
      <c r="W384" s="2012"/>
      <c r="X384" s="2012"/>
      <c r="Y384" s="2012"/>
      <c r="Z384" s="2012"/>
      <c r="AA384" s="2012"/>
      <c r="AB384" s="2012"/>
      <c r="AC384" s="2012"/>
      <c r="AD384" s="2012"/>
      <c r="AE384" s="2012"/>
      <c r="AF384" s="2012"/>
      <c r="AG384" s="2012"/>
    </row>
    <row r="385" spans="1:33" s="592" customFormat="1" x14ac:dyDescent="0.2">
      <c r="A385" s="605"/>
      <c r="D385" s="930"/>
      <c r="E385" s="930"/>
      <c r="F385" s="930"/>
      <c r="G385" s="930"/>
      <c r="H385" s="930"/>
      <c r="I385" s="930"/>
      <c r="J385" s="930"/>
      <c r="K385" s="930"/>
      <c r="L385" s="930"/>
      <c r="M385" s="930"/>
      <c r="N385" s="930"/>
      <c r="O385" s="930"/>
      <c r="P385" s="930"/>
      <c r="Q385" s="930"/>
      <c r="R385" s="930"/>
      <c r="S385" s="930"/>
      <c r="T385" s="930"/>
      <c r="U385" s="930"/>
      <c r="V385" s="930"/>
      <c r="W385" s="930"/>
      <c r="X385" s="930"/>
      <c r="Y385" s="930"/>
      <c r="Z385" s="930"/>
      <c r="AA385" s="930"/>
      <c r="AB385" s="930"/>
      <c r="AC385" s="930"/>
      <c r="AD385" s="930"/>
      <c r="AE385" s="930"/>
      <c r="AF385" s="930"/>
      <c r="AG385" s="930"/>
    </row>
    <row r="386" spans="1:33" s="592" customFormat="1" x14ac:dyDescent="0.2">
      <c r="A386" s="605"/>
      <c r="D386" s="2641" t="s">
        <v>2384</v>
      </c>
      <c r="E386" s="2641"/>
      <c r="F386" s="2641"/>
      <c r="G386" s="2641"/>
      <c r="H386" s="2641"/>
      <c r="I386" s="2641"/>
      <c r="J386" s="2641"/>
      <c r="K386" s="2641"/>
      <c r="L386" s="2641"/>
      <c r="M386" s="2641"/>
      <c r="N386" s="2641"/>
      <c r="O386" s="2641"/>
      <c r="P386" s="2641"/>
      <c r="Q386" s="2641"/>
      <c r="R386" s="2641"/>
      <c r="S386" s="2641"/>
      <c r="T386" s="2641"/>
      <c r="U386" s="2641"/>
      <c r="V386" s="2641"/>
      <c r="W386" s="2641"/>
      <c r="X386" s="2641"/>
      <c r="Y386" s="2641"/>
      <c r="Z386" s="2641"/>
      <c r="AA386" s="2641"/>
      <c r="AB386" s="2641"/>
      <c r="AC386" s="2641"/>
      <c r="AD386" s="2641"/>
      <c r="AE386" s="2641"/>
      <c r="AF386" s="2641"/>
      <c r="AG386" s="2641"/>
    </row>
    <row r="387" spans="1:33" s="592" customFormat="1" x14ac:dyDescent="0.2">
      <c r="A387" s="605"/>
      <c r="D387" s="2641"/>
      <c r="E387" s="2641"/>
      <c r="F387" s="2641"/>
      <c r="G387" s="2641"/>
      <c r="H387" s="2641"/>
      <c r="I387" s="2641"/>
      <c r="J387" s="2641"/>
      <c r="K387" s="2641"/>
      <c r="L387" s="2641"/>
      <c r="M387" s="2641"/>
      <c r="N387" s="2641"/>
      <c r="O387" s="2641"/>
      <c r="P387" s="2641"/>
      <c r="Q387" s="2641"/>
      <c r="R387" s="2641"/>
      <c r="S387" s="2641"/>
      <c r="T387" s="2641"/>
      <c r="U387" s="2641"/>
      <c r="V387" s="2641"/>
      <c r="W387" s="2641"/>
      <c r="X387" s="2641"/>
      <c r="Y387" s="2641"/>
      <c r="Z387" s="2641"/>
      <c r="AA387" s="2641"/>
      <c r="AB387" s="2641"/>
      <c r="AC387" s="2641"/>
      <c r="AD387" s="2641"/>
      <c r="AE387" s="2641"/>
      <c r="AF387" s="2641"/>
      <c r="AG387" s="2641"/>
    </row>
    <row r="388" spans="1:33" s="592" customFormat="1" x14ac:dyDescent="0.2">
      <c r="A388" s="605"/>
      <c r="D388" s="2642" t="s">
        <v>2385</v>
      </c>
      <c r="E388" s="2642"/>
      <c r="F388" s="2642"/>
      <c r="G388" s="2642"/>
      <c r="H388" s="2642"/>
      <c r="I388" s="2642"/>
      <c r="J388" s="2642"/>
      <c r="K388" s="2642"/>
      <c r="L388" s="2642"/>
      <c r="M388" s="2642"/>
      <c r="N388" s="2642"/>
      <c r="O388" s="2642"/>
      <c r="P388" s="2642"/>
      <c r="Q388" s="2642"/>
      <c r="R388" s="2642"/>
      <c r="S388" s="2642"/>
      <c r="T388" s="2642"/>
      <c r="U388" s="2642"/>
      <c r="V388" s="2642"/>
      <c r="W388" s="2642"/>
      <c r="X388" s="2642"/>
      <c r="Y388" s="2642"/>
      <c r="Z388" s="2642"/>
      <c r="AA388" s="2642"/>
      <c r="AB388" s="2642"/>
      <c r="AC388" s="2642"/>
      <c r="AD388" s="2642"/>
      <c r="AE388" s="2642"/>
      <c r="AF388" s="2642"/>
      <c r="AG388" s="2642"/>
    </row>
    <row r="389" spans="1:33" s="592" customFormat="1" x14ac:dyDescent="0.2">
      <c r="A389" s="605"/>
      <c r="D389" s="2643" t="s">
        <v>2386</v>
      </c>
      <c r="E389" s="2643"/>
      <c r="F389" s="2643"/>
      <c r="G389" s="2643"/>
      <c r="H389" s="2643"/>
      <c r="I389" s="2643"/>
      <c r="J389" s="2643"/>
      <c r="K389" s="2643"/>
      <c r="L389" s="2643"/>
      <c r="M389" s="2643"/>
      <c r="N389" s="2643"/>
      <c r="O389" s="2643"/>
      <c r="P389" s="2643"/>
      <c r="Q389" s="2643"/>
      <c r="R389" s="2643"/>
      <c r="S389" s="2643"/>
      <c r="T389" s="2643"/>
      <c r="U389" s="2643"/>
      <c r="V389" s="2643"/>
      <c r="W389" s="2643"/>
      <c r="X389" s="2643"/>
      <c r="Y389" s="2643"/>
      <c r="Z389" s="2643"/>
      <c r="AA389" s="2643"/>
      <c r="AB389" s="2643"/>
      <c r="AC389" s="2643"/>
      <c r="AD389" s="2643"/>
      <c r="AE389" s="2643"/>
      <c r="AF389" s="2643"/>
      <c r="AG389" s="2643"/>
    </row>
    <row r="390" spans="1:33" s="592" customFormat="1" x14ac:dyDescent="0.2">
      <c r="A390" s="605"/>
      <c r="D390" s="2643"/>
      <c r="E390" s="2643"/>
      <c r="F390" s="2643"/>
      <c r="G390" s="2643"/>
      <c r="H390" s="2643"/>
      <c r="I390" s="2643"/>
      <c r="J390" s="2643"/>
      <c r="K390" s="2643"/>
      <c r="L390" s="2643"/>
      <c r="M390" s="2643"/>
      <c r="N390" s="2643"/>
      <c r="O390" s="2643"/>
      <c r="P390" s="2643"/>
      <c r="Q390" s="2643"/>
      <c r="R390" s="2643"/>
      <c r="S390" s="2643"/>
      <c r="T390" s="2643"/>
      <c r="U390" s="2643"/>
      <c r="V390" s="2643"/>
      <c r="W390" s="2643"/>
      <c r="X390" s="2643"/>
      <c r="Y390" s="2643"/>
      <c r="Z390" s="2643"/>
      <c r="AA390" s="2643"/>
      <c r="AB390" s="2643"/>
      <c r="AC390" s="2643"/>
      <c r="AD390" s="2643"/>
      <c r="AE390" s="2643"/>
      <c r="AF390" s="2643"/>
      <c r="AG390" s="2643"/>
    </row>
    <row r="391" spans="1:33" s="592" customFormat="1" x14ac:dyDescent="0.2">
      <c r="A391" s="605"/>
      <c r="D391" s="2643" t="s">
        <v>2387</v>
      </c>
      <c r="E391" s="2643"/>
      <c r="F391" s="2643"/>
      <c r="G391" s="2643"/>
      <c r="H391" s="2643"/>
      <c r="I391" s="2643"/>
      <c r="J391" s="2643"/>
      <c r="K391" s="2643"/>
      <c r="L391" s="2643"/>
      <c r="M391" s="2643"/>
      <c r="N391" s="2643"/>
      <c r="O391" s="2643"/>
      <c r="P391" s="2643"/>
      <c r="Q391" s="2643"/>
      <c r="R391" s="2643"/>
      <c r="S391" s="2643"/>
      <c r="T391" s="2643"/>
      <c r="U391" s="2643"/>
      <c r="V391" s="2643"/>
      <c r="W391" s="2643"/>
      <c r="X391" s="2643"/>
      <c r="Y391" s="2643"/>
      <c r="Z391" s="2643"/>
      <c r="AA391" s="2643"/>
      <c r="AB391" s="2643"/>
      <c r="AC391" s="2643"/>
      <c r="AD391" s="2643"/>
      <c r="AE391" s="2643"/>
      <c r="AF391" s="2643"/>
      <c r="AG391" s="2643"/>
    </row>
    <row r="392" spans="1:33" s="592" customFormat="1" x14ac:dyDescent="0.2">
      <c r="A392" s="605"/>
      <c r="D392" s="2643"/>
      <c r="E392" s="2643"/>
      <c r="F392" s="2643"/>
      <c r="G392" s="2643"/>
      <c r="H392" s="2643"/>
      <c r="I392" s="2643"/>
      <c r="J392" s="2643"/>
      <c r="K392" s="2643"/>
      <c r="L392" s="2643"/>
      <c r="M392" s="2643"/>
      <c r="N392" s="2643"/>
      <c r="O392" s="2643"/>
      <c r="P392" s="2643"/>
      <c r="Q392" s="2643"/>
      <c r="R392" s="2643"/>
      <c r="S392" s="2643"/>
      <c r="T392" s="2643"/>
      <c r="U392" s="2643"/>
      <c r="V392" s="2643"/>
      <c r="W392" s="2643"/>
      <c r="X392" s="2643"/>
      <c r="Y392" s="2643"/>
      <c r="Z392" s="2643"/>
      <c r="AA392" s="2643"/>
      <c r="AB392" s="2643"/>
      <c r="AC392" s="2643"/>
      <c r="AD392" s="2643"/>
      <c r="AE392" s="2643"/>
      <c r="AF392" s="2643"/>
      <c r="AG392" s="2643"/>
    </row>
    <row r="393" spans="1:33" s="592" customFormat="1" x14ac:dyDescent="0.2">
      <c r="A393" s="605"/>
    </row>
    <row r="394" spans="1:33" s="592" customFormat="1" x14ac:dyDescent="0.2">
      <c r="A394" s="605"/>
    </row>
    <row r="395" spans="1:33" s="592" customFormat="1" x14ac:dyDescent="0.2">
      <c r="A395" s="605"/>
      <c r="D395" s="590" t="s">
        <v>1906</v>
      </c>
    </row>
    <row r="396" spans="1:33" s="592" customFormat="1" x14ac:dyDescent="0.2">
      <c r="A396" s="605"/>
    </row>
    <row r="397" spans="1:33" s="592" customFormat="1" x14ac:dyDescent="0.2">
      <c r="A397" s="605"/>
      <c r="D397" s="590" t="s">
        <v>1907</v>
      </c>
      <c r="E397" s="790"/>
      <c r="F397" s="790"/>
    </row>
    <row r="398" spans="1:33" s="592" customFormat="1" x14ac:dyDescent="0.2">
      <c r="A398" s="605"/>
    </row>
    <row r="399" spans="1:33" s="592" customFormat="1" x14ac:dyDescent="0.2">
      <c r="A399" s="605"/>
      <c r="D399" s="929" t="s">
        <v>1908</v>
      </c>
    </row>
    <row r="400" spans="1:33" s="592" customFormat="1" ht="15" thickBot="1" x14ac:dyDescent="0.25">
      <c r="A400" s="605"/>
    </row>
    <row r="401" spans="1:34" s="592" customFormat="1" ht="15" customHeight="1" thickBot="1" x14ac:dyDescent="0.25">
      <c r="A401" s="605" t="s">
        <v>1434</v>
      </c>
      <c r="D401" s="1767" t="s">
        <v>1909</v>
      </c>
      <c r="E401" s="1768"/>
      <c r="F401" s="1768"/>
      <c r="G401" s="1768"/>
      <c r="H401" s="1768"/>
      <c r="I401" s="1769"/>
      <c r="J401" s="1703" t="s">
        <v>1778</v>
      </c>
      <c r="K401" s="1703"/>
      <c r="L401" s="1703"/>
      <c r="M401" s="1703"/>
      <c r="N401" s="1703"/>
      <c r="O401" s="1703"/>
      <c r="P401" s="1703"/>
      <c r="Q401" s="1703"/>
      <c r="R401" s="1703"/>
      <c r="S401" s="1703"/>
      <c r="T401" s="1703"/>
      <c r="U401" s="1703"/>
      <c r="V401" s="1703"/>
      <c r="W401" s="1703"/>
      <c r="X401" s="1703"/>
      <c r="Y401" s="1703"/>
      <c r="Z401" s="1703"/>
      <c r="AA401" s="1703"/>
      <c r="AB401" s="1703"/>
      <c r="AC401" s="1703"/>
      <c r="AD401" s="1703"/>
      <c r="AE401" s="1703"/>
      <c r="AF401" s="1703"/>
      <c r="AG401" s="1703"/>
    </row>
    <row r="402" spans="1:34" s="592" customFormat="1" ht="46.5" customHeight="1" thickBot="1" x14ac:dyDescent="0.25">
      <c r="A402" s="605"/>
      <c r="D402" s="1770"/>
      <c r="E402" s="1771"/>
      <c r="F402" s="1771"/>
      <c r="G402" s="1771"/>
      <c r="H402" s="1771"/>
      <c r="I402" s="1772"/>
      <c r="J402" s="1873" t="s">
        <v>1910</v>
      </c>
      <c r="K402" s="1874"/>
      <c r="L402" s="1875"/>
      <c r="M402" s="1873" t="s">
        <v>1818</v>
      </c>
      <c r="N402" s="1874"/>
      <c r="O402" s="1875"/>
      <c r="P402" s="1704" t="s">
        <v>1819</v>
      </c>
      <c r="Q402" s="1704"/>
      <c r="R402" s="1704"/>
      <c r="S402" s="1704" t="s">
        <v>22</v>
      </c>
      <c r="T402" s="1704"/>
      <c r="U402" s="1704"/>
      <c r="V402" s="1704" t="s">
        <v>1911</v>
      </c>
      <c r="W402" s="1704"/>
      <c r="X402" s="1704"/>
      <c r="Y402" s="1704" t="s">
        <v>1912</v>
      </c>
      <c r="Z402" s="1704"/>
      <c r="AA402" s="1704"/>
      <c r="AB402" s="1704" t="s">
        <v>1913</v>
      </c>
      <c r="AC402" s="1704"/>
      <c r="AD402" s="1704"/>
      <c r="AE402" s="1704" t="s">
        <v>1790</v>
      </c>
      <c r="AF402" s="1704"/>
      <c r="AG402" s="1704"/>
    </row>
    <row r="403" spans="1:34" s="592" customFormat="1" ht="15" thickBot="1" x14ac:dyDescent="0.25">
      <c r="A403" s="605"/>
      <c r="D403" s="2313" t="s">
        <v>1914</v>
      </c>
      <c r="E403" s="1777"/>
      <c r="F403" s="1777"/>
      <c r="G403" s="1777"/>
      <c r="H403" s="1777"/>
      <c r="I403" s="1777"/>
      <c r="J403" s="1777"/>
      <c r="K403" s="1777"/>
      <c r="L403" s="1777"/>
      <c r="M403" s="1777"/>
      <c r="N403" s="1777"/>
      <c r="O403" s="1777"/>
      <c r="P403" s="1777"/>
      <c r="Q403" s="1777"/>
      <c r="R403" s="1777"/>
      <c r="S403" s="1777"/>
      <c r="T403" s="1777"/>
      <c r="U403" s="1777"/>
      <c r="V403" s="1777"/>
      <c r="W403" s="1777"/>
      <c r="X403" s="1777"/>
      <c r="Y403" s="1777"/>
      <c r="Z403" s="1777"/>
      <c r="AA403" s="1777"/>
      <c r="AB403" s="1777"/>
      <c r="AC403" s="1777"/>
      <c r="AD403" s="1777"/>
      <c r="AE403" s="1777"/>
      <c r="AF403" s="1777"/>
      <c r="AG403" s="1777"/>
      <c r="AH403" s="616"/>
    </row>
    <row r="404" spans="1:34" s="592" customFormat="1" ht="21.75" customHeight="1" x14ac:dyDescent="0.2">
      <c r="A404" s="605"/>
      <c r="D404" s="1765" t="s">
        <v>1915</v>
      </c>
      <c r="E404" s="1765"/>
      <c r="F404" s="1765"/>
      <c r="G404" s="1765"/>
      <c r="H404" s="1765"/>
      <c r="I404" s="1765"/>
      <c r="J404" s="1797">
        <f>'Notes- SK Template'!J235</f>
        <v>0</v>
      </c>
      <c r="K404" s="1797"/>
      <c r="L404" s="1797"/>
      <c r="M404" s="1797">
        <f>'Notes- SK Template'!M235</f>
        <v>1958</v>
      </c>
      <c r="N404" s="1797"/>
      <c r="O404" s="1797"/>
      <c r="P404" s="1797">
        <f>'Notes- SK Template'!P235</f>
        <v>0</v>
      </c>
      <c r="Q404" s="1797"/>
      <c r="R404" s="1797"/>
      <c r="S404" s="1797">
        <f>'Notes- SK Template'!S235</f>
        <v>0</v>
      </c>
      <c r="T404" s="1797"/>
      <c r="U404" s="1797"/>
      <c r="V404" s="1797">
        <f>'Notes- SK Template'!V235</f>
        <v>0</v>
      </c>
      <c r="W404" s="1797"/>
      <c r="X404" s="1797"/>
      <c r="Y404" s="1797">
        <f>'Notes- SK Template'!Y235</f>
        <v>0</v>
      </c>
      <c r="Z404" s="1797"/>
      <c r="AA404" s="1797"/>
      <c r="AB404" s="1797">
        <f>'Notes- SK Template'!AB235</f>
        <v>0</v>
      </c>
      <c r="AC404" s="1797"/>
      <c r="AD404" s="1797"/>
      <c r="AE404" s="1759">
        <f>'Notes- SK Template'!AE235</f>
        <v>1958</v>
      </c>
      <c r="AF404" s="1759"/>
      <c r="AG404" s="1759"/>
    </row>
    <row r="405" spans="1:34" s="592" customFormat="1" x14ac:dyDescent="0.2">
      <c r="A405" s="605"/>
      <c r="D405" s="2305" t="s">
        <v>1916</v>
      </c>
      <c r="E405" s="1739"/>
      <c r="F405" s="1739"/>
      <c r="G405" s="1739"/>
      <c r="H405" s="1739"/>
      <c r="I405" s="1739"/>
      <c r="J405" s="1716">
        <f>'Notes- SK Template'!J236</f>
        <v>0</v>
      </c>
      <c r="K405" s="1716"/>
      <c r="L405" s="1716"/>
      <c r="M405" s="1716">
        <f>'Notes- SK Template'!M236</f>
        <v>0</v>
      </c>
      <c r="N405" s="1716"/>
      <c r="O405" s="1716"/>
      <c r="P405" s="1716">
        <f>'Notes- SK Template'!P236</f>
        <v>0</v>
      </c>
      <c r="Q405" s="1716"/>
      <c r="R405" s="1716"/>
      <c r="S405" s="1716">
        <f>'Notes- SK Template'!S236</f>
        <v>0</v>
      </c>
      <c r="T405" s="1716"/>
      <c r="U405" s="1716"/>
      <c r="V405" s="1716">
        <f>'Notes- SK Template'!V236</f>
        <v>0</v>
      </c>
      <c r="W405" s="1716"/>
      <c r="X405" s="1716"/>
      <c r="Y405" s="1716">
        <f>'Notes- SK Template'!Y236</f>
        <v>0</v>
      </c>
      <c r="Z405" s="1716"/>
      <c r="AA405" s="1716"/>
      <c r="AB405" s="1716">
        <f>'Notes- SK Template'!AB236</f>
        <v>0</v>
      </c>
      <c r="AC405" s="1716"/>
      <c r="AD405" s="1716"/>
      <c r="AE405" s="1720">
        <f>'Notes- SK Template'!AE236</f>
        <v>0</v>
      </c>
      <c r="AF405" s="1720"/>
      <c r="AG405" s="1720"/>
    </row>
    <row r="406" spans="1:34" s="592" customFormat="1" x14ac:dyDescent="0.2">
      <c r="A406" s="605"/>
      <c r="D406" s="2305" t="s">
        <v>1917</v>
      </c>
      <c r="E406" s="1739"/>
      <c r="F406" s="1739"/>
      <c r="G406" s="1739"/>
      <c r="H406" s="1739"/>
      <c r="I406" s="1739"/>
      <c r="J406" s="1716">
        <f>'Notes- SK Template'!J237</f>
        <v>0</v>
      </c>
      <c r="K406" s="1716"/>
      <c r="L406" s="1716"/>
      <c r="M406" s="1716">
        <f>'Notes- SK Template'!M237</f>
        <v>0</v>
      </c>
      <c r="N406" s="1716"/>
      <c r="O406" s="1716"/>
      <c r="P406" s="1716">
        <f>'Notes- SK Template'!P237</f>
        <v>0</v>
      </c>
      <c r="Q406" s="1716"/>
      <c r="R406" s="1716"/>
      <c r="S406" s="1716">
        <f>'Notes- SK Template'!S237</f>
        <v>0</v>
      </c>
      <c r="T406" s="1716"/>
      <c r="U406" s="1716"/>
      <c r="V406" s="1716">
        <f>'Notes- SK Template'!V237</f>
        <v>0</v>
      </c>
      <c r="W406" s="1716"/>
      <c r="X406" s="1716"/>
      <c r="Y406" s="1716">
        <f>'Notes- SK Template'!Y237</f>
        <v>0</v>
      </c>
      <c r="Z406" s="1716"/>
      <c r="AA406" s="1716"/>
      <c r="AB406" s="1716">
        <f>'Notes- SK Template'!AB237</f>
        <v>0</v>
      </c>
      <c r="AC406" s="1716"/>
      <c r="AD406" s="1716"/>
      <c r="AE406" s="1720">
        <f>'Notes- SK Template'!AE237</f>
        <v>0</v>
      </c>
      <c r="AF406" s="1720"/>
      <c r="AG406" s="1720"/>
    </row>
    <row r="407" spans="1:34" s="592" customFormat="1" x14ac:dyDescent="0.2">
      <c r="A407" s="605"/>
      <c r="D407" s="2305" t="s">
        <v>1918</v>
      </c>
      <c r="E407" s="1739"/>
      <c r="F407" s="1739"/>
      <c r="G407" s="1739"/>
      <c r="H407" s="1739"/>
      <c r="I407" s="1739"/>
      <c r="J407" s="1716">
        <f>'Notes- SK Template'!J238</f>
        <v>0</v>
      </c>
      <c r="K407" s="1716"/>
      <c r="L407" s="1716"/>
      <c r="M407" s="1716">
        <f>'Notes- SK Template'!M238</f>
        <v>0</v>
      </c>
      <c r="N407" s="1716"/>
      <c r="O407" s="1716"/>
      <c r="P407" s="1716">
        <f>'Notes- SK Template'!P238</f>
        <v>0</v>
      </c>
      <c r="Q407" s="1716"/>
      <c r="R407" s="1716"/>
      <c r="S407" s="1716">
        <f>'Notes- SK Template'!S238</f>
        <v>0</v>
      </c>
      <c r="T407" s="1716"/>
      <c r="U407" s="1716"/>
      <c r="V407" s="1716">
        <f>'Notes- SK Template'!V238</f>
        <v>0</v>
      </c>
      <c r="W407" s="1716"/>
      <c r="X407" s="1716"/>
      <c r="Y407" s="1716">
        <f>'Notes- SK Template'!Y238</f>
        <v>0</v>
      </c>
      <c r="Z407" s="1716"/>
      <c r="AA407" s="1716"/>
      <c r="AB407" s="1716">
        <f>'Notes- SK Template'!AB238</f>
        <v>0</v>
      </c>
      <c r="AC407" s="1716"/>
      <c r="AD407" s="1716"/>
      <c r="AE407" s="1720">
        <f>'Notes- SK Template'!AE238</f>
        <v>0</v>
      </c>
      <c r="AF407" s="1720"/>
      <c r="AG407" s="1720"/>
    </row>
    <row r="408" spans="1:34" s="592" customFormat="1" ht="21.75" customHeight="1" thickBot="1" x14ac:dyDescent="0.25">
      <c r="A408" s="605"/>
      <c r="D408" s="1735" t="s">
        <v>1919</v>
      </c>
      <c r="E408" s="1735"/>
      <c r="F408" s="1735"/>
      <c r="G408" s="1735"/>
      <c r="H408" s="1735"/>
      <c r="I408" s="1735"/>
      <c r="J408" s="1773">
        <f>'Notes- SK Template'!J239</f>
        <v>0</v>
      </c>
      <c r="K408" s="1773"/>
      <c r="L408" s="1773"/>
      <c r="M408" s="1773">
        <f>'Notes- SK Template'!M239</f>
        <v>1958</v>
      </c>
      <c r="N408" s="1773"/>
      <c r="O408" s="1773"/>
      <c r="P408" s="1773">
        <f>'Notes- SK Template'!P239</f>
        <v>0</v>
      </c>
      <c r="Q408" s="1773"/>
      <c r="R408" s="1773"/>
      <c r="S408" s="1773">
        <f>'Notes- SK Template'!S239</f>
        <v>0</v>
      </c>
      <c r="T408" s="1773"/>
      <c r="U408" s="1773"/>
      <c r="V408" s="1773">
        <f>'Notes- SK Template'!V239</f>
        <v>0</v>
      </c>
      <c r="W408" s="1773"/>
      <c r="X408" s="1773"/>
      <c r="Y408" s="1773">
        <f>'Notes- SK Template'!Y239</f>
        <v>0</v>
      </c>
      <c r="Z408" s="1773"/>
      <c r="AA408" s="1773"/>
      <c r="AB408" s="1773">
        <f>'Notes- SK Template'!AB239</f>
        <v>0</v>
      </c>
      <c r="AC408" s="1773"/>
      <c r="AD408" s="1773"/>
      <c r="AE408" s="1773">
        <f>'Notes- SK Template'!AE239</f>
        <v>1958</v>
      </c>
      <c r="AF408" s="1773"/>
      <c r="AG408" s="1773"/>
    </row>
    <row r="409" spans="1:34" s="592" customFormat="1" ht="15" thickBot="1" x14ac:dyDescent="0.25">
      <c r="A409" s="605"/>
      <c r="D409" s="2313" t="s">
        <v>1920</v>
      </c>
      <c r="E409" s="1777"/>
      <c r="F409" s="1777"/>
      <c r="G409" s="1777"/>
      <c r="H409" s="1777"/>
      <c r="I409" s="1777"/>
      <c r="J409" s="1777"/>
      <c r="K409" s="1777"/>
      <c r="L409" s="1777"/>
      <c r="M409" s="1777"/>
      <c r="N409" s="1777"/>
      <c r="O409" s="1777"/>
      <c r="P409" s="1777"/>
      <c r="Q409" s="1777"/>
      <c r="R409" s="1777"/>
      <c r="S409" s="1777"/>
      <c r="T409" s="1777"/>
      <c r="U409" s="1777"/>
      <c r="V409" s="1777"/>
      <c r="W409" s="1777"/>
      <c r="X409" s="1777"/>
      <c r="Y409" s="1777"/>
      <c r="Z409" s="1777"/>
      <c r="AA409" s="1777"/>
      <c r="AB409" s="1777"/>
      <c r="AC409" s="1777"/>
      <c r="AD409" s="1777"/>
      <c r="AE409" s="1777"/>
      <c r="AF409" s="1777"/>
      <c r="AG409" s="1777"/>
      <c r="AH409" s="616"/>
    </row>
    <row r="410" spans="1:34" s="592" customFormat="1" ht="21.75" customHeight="1" x14ac:dyDescent="0.2">
      <c r="A410" s="605"/>
      <c r="D410" s="1765" t="s">
        <v>1915</v>
      </c>
      <c r="E410" s="1765"/>
      <c r="F410" s="1765"/>
      <c r="G410" s="1765"/>
      <c r="H410" s="1765"/>
      <c r="I410" s="1765"/>
      <c r="J410" s="1797">
        <f>'Notes- SK Template'!J241</f>
        <v>0</v>
      </c>
      <c r="K410" s="1797"/>
      <c r="L410" s="1797"/>
      <c r="M410" s="1797">
        <f>'Notes- SK Template'!M241</f>
        <v>1958</v>
      </c>
      <c r="N410" s="1797"/>
      <c r="O410" s="1797"/>
      <c r="P410" s="1797">
        <f>'Notes- SK Template'!P241</f>
        <v>0</v>
      </c>
      <c r="Q410" s="1797"/>
      <c r="R410" s="1797"/>
      <c r="S410" s="1797">
        <f>'Notes- SK Template'!S241</f>
        <v>0</v>
      </c>
      <c r="T410" s="1797"/>
      <c r="U410" s="1797"/>
      <c r="V410" s="1797">
        <f>'Notes- SK Template'!V241</f>
        <v>0</v>
      </c>
      <c r="W410" s="1797"/>
      <c r="X410" s="1797"/>
      <c r="Y410" s="1797">
        <f>'Notes- SK Template'!Y241</f>
        <v>0</v>
      </c>
      <c r="Z410" s="1797"/>
      <c r="AA410" s="1797"/>
      <c r="AB410" s="1797">
        <f>'Notes- SK Template'!AB241</f>
        <v>0</v>
      </c>
      <c r="AC410" s="1797"/>
      <c r="AD410" s="1797"/>
      <c r="AE410" s="1759">
        <f>'Notes- SK Template'!AE241</f>
        <v>1958</v>
      </c>
      <c r="AF410" s="1759"/>
      <c r="AG410" s="1759"/>
    </row>
    <row r="411" spans="1:34" s="592" customFormat="1" x14ac:dyDescent="0.2">
      <c r="A411" s="605"/>
      <c r="D411" s="2305" t="s">
        <v>1916</v>
      </c>
      <c r="E411" s="1739"/>
      <c r="F411" s="1739"/>
      <c r="G411" s="1739"/>
      <c r="H411" s="1739"/>
      <c r="I411" s="1739"/>
      <c r="J411" s="1716">
        <f>'Notes- SK Template'!J242</f>
        <v>0</v>
      </c>
      <c r="K411" s="1716"/>
      <c r="L411" s="1716"/>
      <c r="M411" s="1716">
        <f>'Notes- SK Template'!M242</f>
        <v>0</v>
      </c>
      <c r="N411" s="1716"/>
      <c r="O411" s="1716"/>
      <c r="P411" s="1716">
        <f>'Notes- SK Template'!P242</f>
        <v>0</v>
      </c>
      <c r="Q411" s="1716"/>
      <c r="R411" s="1716"/>
      <c r="S411" s="1716">
        <f>'Notes- SK Template'!S242</f>
        <v>0</v>
      </c>
      <c r="T411" s="1716"/>
      <c r="U411" s="1716"/>
      <c r="V411" s="1716">
        <f>'Notes- SK Template'!V242</f>
        <v>0</v>
      </c>
      <c r="W411" s="1716"/>
      <c r="X411" s="1716"/>
      <c r="Y411" s="1716">
        <f>'Notes- SK Template'!Y242</f>
        <v>0</v>
      </c>
      <c r="Z411" s="1716"/>
      <c r="AA411" s="1716"/>
      <c r="AB411" s="1716">
        <f>'Notes- SK Template'!AB242</f>
        <v>0</v>
      </c>
      <c r="AC411" s="1716"/>
      <c r="AD411" s="1716"/>
      <c r="AE411" s="1720">
        <f>'Notes- SK Template'!AE242</f>
        <v>0</v>
      </c>
      <c r="AF411" s="1720"/>
      <c r="AG411" s="1720"/>
    </row>
    <row r="412" spans="1:34" s="592" customFormat="1" x14ac:dyDescent="0.2">
      <c r="A412" s="605"/>
      <c r="D412" s="2305" t="s">
        <v>1917</v>
      </c>
      <c r="E412" s="1739"/>
      <c r="F412" s="1739"/>
      <c r="G412" s="1739"/>
      <c r="H412" s="1739"/>
      <c r="I412" s="1739"/>
      <c r="J412" s="1716">
        <f>'Notes- SK Template'!J243</f>
        <v>0</v>
      </c>
      <c r="K412" s="1716"/>
      <c r="L412" s="1716"/>
      <c r="M412" s="1716">
        <f>'Notes- SK Template'!M243</f>
        <v>0</v>
      </c>
      <c r="N412" s="1716"/>
      <c r="O412" s="1716"/>
      <c r="P412" s="1716">
        <f>'Notes- SK Template'!P243</f>
        <v>0</v>
      </c>
      <c r="Q412" s="1716"/>
      <c r="R412" s="1716"/>
      <c r="S412" s="1716">
        <f>'Notes- SK Template'!S243</f>
        <v>0</v>
      </c>
      <c r="T412" s="1716"/>
      <c r="U412" s="1716"/>
      <c r="V412" s="1716">
        <f>'Notes- SK Template'!V243</f>
        <v>0</v>
      </c>
      <c r="W412" s="1716"/>
      <c r="X412" s="1716"/>
      <c r="Y412" s="1716">
        <f>'Notes- SK Template'!Y243</f>
        <v>0</v>
      </c>
      <c r="Z412" s="1716"/>
      <c r="AA412" s="1716"/>
      <c r="AB412" s="1716">
        <f>'Notes- SK Template'!AB243</f>
        <v>0</v>
      </c>
      <c r="AC412" s="1716"/>
      <c r="AD412" s="1716"/>
      <c r="AE412" s="1720">
        <f>'Notes- SK Template'!AE243</f>
        <v>0</v>
      </c>
      <c r="AF412" s="1720"/>
      <c r="AG412" s="1720"/>
    </row>
    <row r="413" spans="1:34" s="592" customFormat="1" x14ac:dyDescent="0.2">
      <c r="A413" s="605"/>
      <c r="D413" s="2305" t="s">
        <v>1918</v>
      </c>
      <c r="E413" s="1739"/>
      <c r="F413" s="1739"/>
      <c r="G413" s="1739"/>
      <c r="H413" s="1739"/>
      <c r="I413" s="1739"/>
      <c r="J413" s="1716">
        <f>'Notes- SK Template'!J244</f>
        <v>0</v>
      </c>
      <c r="K413" s="1716"/>
      <c r="L413" s="1716"/>
      <c r="M413" s="1716">
        <f>'Notes- SK Template'!M244</f>
        <v>0</v>
      </c>
      <c r="N413" s="1716"/>
      <c r="O413" s="1716"/>
      <c r="P413" s="1716">
        <f>'Notes- SK Template'!P244</f>
        <v>0</v>
      </c>
      <c r="Q413" s="1716"/>
      <c r="R413" s="1716"/>
      <c r="S413" s="1716">
        <f>'Notes- SK Template'!S244</f>
        <v>0</v>
      </c>
      <c r="T413" s="1716"/>
      <c r="U413" s="1716"/>
      <c r="V413" s="1716">
        <f>'Notes- SK Template'!V244</f>
        <v>0</v>
      </c>
      <c r="W413" s="1716"/>
      <c r="X413" s="1716"/>
      <c r="Y413" s="1716">
        <f>'Notes- SK Template'!Y244</f>
        <v>0</v>
      </c>
      <c r="Z413" s="1716"/>
      <c r="AA413" s="1716"/>
      <c r="AB413" s="1716">
        <f>'Notes- SK Template'!AB244</f>
        <v>0</v>
      </c>
      <c r="AC413" s="1716"/>
      <c r="AD413" s="1716"/>
      <c r="AE413" s="1720">
        <f>'Notes- SK Template'!AE244</f>
        <v>0</v>
      </c>
      <c r="AF413" s="1720"/>
      <c r="AG413" s="1720"/>
    </row>
    <row r="414" spans="1:34" s="592" customFormat="1" ht="21.75" customHeight="1" thickBot="1" x14ac:dyDescent="0.25">
      <c r="A414" s="605"/>
      <c r="D414" s="1735" t="s">
        <v>1919</v>
      </c>
      <c r="E414" s="1735"/>
      <c r="F414" s="1735"/>
      <c r="G414" s="1735"/>
      <c r="H414" s="1735"/>
      <c r="I414" s="1735"/>
      <c r="J414" s="1773">
        <f>'Notes- SK Template'!J245</f>
        <v>0</v>
      </c>
      <c r="K414" s="1773"/>
      <c r="L414" s="1773"/>
      <c r="M414" s="1773">
        <f>'Notes- SK Template'!M245</f>
        <v>1958</v>
      </c>
      <c r="N414" s="1773"/>
      <c r="O414" s="1773"/>
      <c r="P414" s="1773">
        <f>'Notes- SK Template'!P245</f>
        <v>0</v>
      </c>
      <c r="Q414" s="1773"/>
      <c r="R414" s="1773"/>
      <c r="S414" s="1773">
        <f>'Notes- SK Template'!S245</f>
        <v>0</v>
      </c>
      <c r="T414" s="1773"/>
      <c r="U414" s="1773"/>
      <c r="V414" s="1773">
        <f>'Notes- SK Template'!V245</f>
        <v>0</v>
      </c>
      <c r="W414" s="1773"/>
      <c r="X414" s="1773"/>
      <c r="Y414" s="1773">
        <f>'Notes- SK Template'!Y245</f>
        <v>0</v>
      </c>
      <c r="Z414" s="1773"/>
      <c r="AA414" s="1773"/>
      <c r="AB414" s="1773">
        <f>'Notes- SK Template'!AB245</f>
        <v>0</v>
      </c>
      <c r="AC414" s="1773"/>
      <c r="AD414" s="1773"/>
      <c r="AE414" s="1773">
        <f>'Notes- SK Template'!AE245</f>
        <v>1958</v>
      </c>
      <c r="AF414" s="1773"/>
      <c r="AG414" s="1773"/>
    </row>
    <row r="415" spans="1:34" s="592" customFormat="1" ht="15" thickBot="1" x14ac:dyDescent="0.25">
      <c r="A415" s="605"/>
      <c r="D415" s="2313" t="s">
        <v>1921</v>
      </c>
      <c r="E415" s="1777"/>
      <c r="F415" s="1777"/>
      <c r="G415" s="1777"/>
      <c r="H415" s="1777"/>
      <c r="I415" s="1777"/>
      <c r="J415" s="1777"/>
      <c r="K415" s="1777"/>
      <c r="L415" s="1777"/>
      <c r="M415" s="1777"/>
      <c r="N415" s="1777"/>
      <c r="O415" s="1777"/>
      <c r="P415" s="1777"/>
      <c r="Q415" s="1777"/>
      <c r="R415" s="1777"/>
      <c r="S415" s="1777"/>
      <c r="T415" s="1777"/>
      <c r="U415" s="1777"/>
      <c r="V415" s="1777"/>
      <c r="W415" s="1777"/>
      <c r="X415" s="1777"/>
      <c r="Y415" s="1777"/>
      <c r="Z415" s="1777"/>
      <c r="AA415" s="1777"/>
      <c r="AB415" s="1777"/>
      <c r="AC415" s="1777"/>
      <c r="AD415" s="1777"/>
      <c r="AE415" s="1777"/>
      <c r="AF415" s="1777"/>
      <c r="AG415" s="1777"/>
      <c r="AH415" s="616"/>
    </row>
    <row r="416" spans="1:34" s="592" customFormat="1" ht="21.75" customHeight="1" x14ac:dyDescent="0.2">
      <c r="A416" s="605"/>
      <c r="D416" s="1765" t="s">
        <v>1915</v>
      </c>
      <c r="E416" s="1765"/>
      <c r="F416" s="1765"/>
      <c r="G416" s="1765"/>
      <c r="H416" s="1765"/>
      <c r="I416" s="1765"/>
      <c r="J416" s="1797">
        <f>'Notes- SK Template'!J247</f>
        <v>0</v>
      </c>
      <c r="K416" s="1797"/>
      <c r="L416" s="1797"/>
      <c r="M416" s="1797">
        <f>'Notes- SK Template'!M247</f>
        <v>0</v>
      </c>
      <c r="N416" s="1797"/>
      <c r="O416" s="1797"/>
      <c r="P416" s="1797">
        <f>'Notes- SK Template'!P247</f>
        <v>0</v>
      </c>
      <c r="Q416" s="1797"/>
      <c r="R416" s="1797"/>
      <c r="S416" s="1797">
        <f>'Notes- SK Template'!S247</f>
        <v>0</v>
      </c>
      <c r="T416" s="1797"/>
      <c r="U416" s="1797"/>
      <c r="V416" s="1797">
        <f>'Notes- SK Template'!V247</f>
        <v>0</v>
      </c>
      <c r="W416" s="1797"/>
      <c r="X416" s="1797"/>
      <c r="Y416" s="1797">
        <f>'Notes- SK Template'!Y247</f>
        <v>0</v>
      </c>
      <c r="Z416" s="1797"/>
      <c r="AA416" s="1797"/>
      <c r="AB416" s="1797">
        <f>'Notes- SK Template'!AB247</f>
        <v>0</v>
      </c>
      <c r="AC416" s="1797"/>
      <c r="AD416" s="1797"/>
      <c r="AE416" s="1759">
        <f>'Notes- SK Template'!AE247</f>
        <v>0</v>
      </c>
      <c r="AF416" s="1759"/>
      <c r="AG416" s="1759"/>
    </row>
    <row r="417" spans="1:34" s="592" customFormat="1" x14ac:dyDescent="0.2">
      <c r="A417" s="605"/>
      <c r="D417" s="2305" t="s">
        <v>1916</v>
      </c>
      <c r="E417" s="1739"/>
      <c r="F417" s="1739"/>
      <c r="G417" s="1739"/>
      <c r="H417" s="1739"/>
      <c r="I417" s="1739"/>
      <c r="J417" s="1716">
        <f>'Notes- SK Template'!J248</f>
        <v>0</v>
      </c>
      <c r="K417" s="1716"/>
      <c r="L417" s="1716"/>
      <c r="M417" s="1716">
        <f>'Notes- SK Template'!M248</f>
        <v>0</v>
      </c>
      <c r="N417" s="1716"/>
      <c r="O417" s="1716"/>
      <c r="P417" s="1716">
        <f>'Notes- SK Template'!P248</f>
        <v>0</v>
      </c>
      <c r="Q417" s="1716"/>
      <c r="R417" s="1716"/>
      <c r="S417" s="1716">
        <f>'Notes- SK Template'!S248</f>
        <v>0</v>
      </c>
      <c r="T417" s="1716"/>
      <c r="U417" s="1716"/>
      <c r="V417" s="1716">
        <f>'Notes- SK Template'!V248</f>
        <v>0</v>
      </c>
      <c r="W417" s="1716"/>
      <c r="X417" s="1716"/>
      <c r="Y417" s="1716">
        <f>'Notes- SK Template'!Y248</f>
        <v>0</v>
      </c>
      <c r="Z417" s="1716"/>
      <c r="AA417" s="1716"/>
      <c r="AB417" s="1716">
        <f>'Notes- SK Template'!AB248</f>
        <v>0</v>
      </c>
      <c r="AC417" s="1716"/>
      <c r="AD417" s="1716"/>
      <c r="AE417" s="1720">
        <f>'Notes- SK Template'!AE248</f>
        <v>0</v>
      </c>
      <c r="AF417" s="1720"/>
      <c r="AG417" s="1720"/>
    </row>
    <row r="418" spans="1:34" s="592" customFormat="1" x14ac:dyDescent="0.2">
      <c r="A418" s="605"/>
      <c r="D418" s="2305" t="s">
        <v>1917</v>
      </c>
      <c r="E418" s="1739"/>
      <c r="F418" s="1739"/>
      <c r="G418" s="1739"/>
      <c r="H418" s="1739"/>
      <c r="I418" s="1739"/>
      <c r="J418" s="1716">
        <f>'Notes- SK Template'!J249</f>
        <v>0</v>
      </c>
      <c r="K418" s="1716"/>
      <c r="L418" s="1716"/>
      <c r="M418" s="1716">
        <f>'Notes- SK Template'!M249</f>
        <v>0</v>
      </c>
      <c r="N418" s="1716"/>
      <c r="O418" s="1716"/>
      <c r="P418" s="1716">
        <f>'Notes- SK Template'!P249</f>
        <v>0</v>
      </c>
      <c r="Q418" s="1716"/>
      <c r="R418" s="1716"/>
      <c r="S418" s="1716">
        <f>'Notes- SK Template'!S249</f>
        <v>0</v>
      </c>
      <c r="T418" s="1716"/>
      <c r="U418" s="1716"/>
      <c r="V418" s="1716">
        <f>'Notes- SK Template'!V249</f>
        <v>0</v>
      </c>
      <c r="W418" s="1716"/>
      <c r="X418" s="1716"/>
      <c r="Y418" s="1716">
        <f>'Notes- SK Template'!Y249</f>
        <v>0</v>
      </c>
      <c r="Z418" s="1716"/>
      <c r="AA418" s="1716"/>
      <c r="AB418" s="1716">
        <f>'Notes- SK Template'!AB249</f>
        <v>0</v>
      </c>
      <c r="AC418" s="1716"/>
      <c r="AD418" s="1716"/>
      <c r="AE418" s="1720">
        <f>'Notes- SK Template'!AE249</f>
        <v>0</v>
      </c>
      <c r="AF418" s="1720"/>
      <c r="AG418" s="1720"/>
    </row>
    <row r="419" spans="1:34" s="592" customFormat="1" x14ac:dyDescent="0.2">
      <c r="A419" s="605"/>
      <c r="D419" s="2305" t="s">
        <v>1918</v>
      </c>
      <c r="E419" s="1739"/>
      <c r="F419" s="1739"/>
      <c r="G419" s="1739"/>
      <c r="H419" s="1739"/>
      <c r="I419" s="1739"/>
      <c r="J419" s="1716">
        <f>'Notes- SK Template'!J250</f>
        <v>0</v>
      </c>
      <c r="K419" s="1716"/>
      <c r="L419" s="1716"/>
      <c r="M419" s="1716">
        <f>'Notes- SK Template'!M250</f>
        <v>0</v>
      </c>
      <c r="N419" s="1716"/>
      <c r="O419" s="1716"/>
      <c r="P419" s="1716">
        <f>'Notes- SK Template'!P250</f>
        <v>0</v>
      </c>
      <c r="Q419" s="1716"/>
      <c r="R419" s="1716"/>
      <c r="S419" s="1716">
        <f>'Notes- SK Template'!S250</f>
        <v>0</v>
      </c>
      <c r="T419" s="1716"/>
      <c r="U419" s="1716"/>
      <c r="V419" s="1716">
        <f>'Notes- SK Template'!V250</f>
        <v>0</v>
      </c>
      <c r="W419" s="1716"/>
      <c r="X419" s="1716"/>
      <c r="Y419" s="1716">
        <f>'Notes- SK Template'!Y250</f>
        <v>0</v>
      </c>
      <c r="Z419" s="1716"/>
      <c r="AA419" s="1716"/>
      <c r="AB419" s="1716">
        <f>'Notes- SK Template'!AB250</f>
        <v>0</v>
      </c>
      <c r="AC419" s="1716"/>
      <c r="AD419" s="1716"/>
      <c r="AE419" s="1720">
        <f>'Notes- SK Template'!AE250</f>
        <v>0</v>
      </c>
      <c r="AF419" s="1720"/>
      <c r="AG419" s="1720"/>
    </row>
    <row r="420" spans="1:34" s="592" customFormat="1" ht="21.75" customHeight="1" thickBot="1" x14ac:dyDescent="0.25">
      <c r="A420" s="605"/>
      <c r="D420" s="1735" t="s">
        <v>1919</v>
      </c>
      <c r="E420" s="1735"/>
      <c r="F420" s="1735"/>
      <c r="G420" s="1735"/>
      <c r="H420" s="1735"/>
      <c r="I420" s="1735"/>
      <c r="J420" s="1773">
        <f>'Notes- SK Template'!J251</f>
        <v>0</v>
      </c>
      <c r="K420" s="1773"/>
      <c r="L420" s="1773"/>
      <c r="M420" s="1773">
        <f>'Notes- SK Template'!M251</f>
        <v>0</v>
      </c>
      <c r="N420" s="1773"/>
      <c r="O420" s="1773"/>
      <c r="P420" s="1773">
        <f>'Notes- SK Template'!P251</f>
        <v>0</v>
      </c>
      <c r="Q420" s="1773"/>
      <c r="R420" s="1773"/>
      <c r="S420" s="1773">
        <f>'Notes- SK Template'!S251</f>
        <v>0</v>
      </c>
      <c r="T420" s="1773"/>
      <c r="U420" s="1773"/>
      <c r="V420" s="1773">
        <f>'Notes- SK Template'!V251</f>
        <v>0</v>
      </c>
      <c r="W420" s="1773"/>
      <c r="X420" s="1773"/>
      <c r="Y420" s="1773">
        <f>'Notes- SK Template'!Y251</f>
        <v>0</v>
      </c>
      <c r="Z420" s="1773"/>
      <c r="AA420" s="1773"/>
      <c r="AB420" s="1773">
        <f>'Notes- SK Template'!AB251</f>
        <v>0</v>
      </c>
      <c r="AC420" s="1773"/>
      <c r="AD420" s="1773"/>
      <c r="AE420" s="1773">
        <f>'Notes- SK Template'!AE251</f>
        <v>0</v>
      </c>
      <c r="AF420" s="1773"/>
      <c r="AG420" s="1773"/>
    </row>
    <row r="421" spans="1:34" s="592" customFormat="1" ht="15" thickBot="1" x14ac:dyDescent="0.25">
      <c r="A421" s="605"/>
      <c r="D421" s="2313" t="s">
        <v>1922</v>
      </c>
      <c r="E421" s="1777"/>
      <c r="F421" s="1777"/>
      <c r="G421" s="1777"/>
      <c r="H421" s="1777"/>
      <c r="I421" s="1777"/>
      <c r="J421" s="1777"/>
      <c r="K421" s="1777"/>
      <c r="L421" s="1777"/>
      <c r="M421" s="1777"/>
      <c r="N421" s="1777"/>
      <c r="O421" s="1777"/>
      <c r="P421" s="1777"/>
      <c r="Q421" s="1777"/>
      <c r="R421" s="1777"/>
      <c r="S421" s="1777"/>
      <c r="T421" s="1777"/>
      <c r="U421" s="1777"/>
      <c r="V421" s="1777"/>
      <c r="W421" s="1777"/>
      <c r="X421" s="1777"/>
      <c r="Y421" s="1777"/>
      <c r="Z421" s="1777"/>
      <c r="AA421" s="1777"/>
      <c r="AB421" s="1777"/>
      <c r="AC421" s="1777"/>
      <c r="AD421" s="1777"/>
      <c r="AE421" s="1777"/>
      <c r="AF421" s="1777"/>
      <c r="AG421" s="1777"/>
      <c r="AH421" s="616"/>
    </row>
    <row r="422" spans="1:34" s="592" customFormat="1" ht="21.75" customHeight="1" x14ac:dyDescent="0.2">
      <c r="A422" s="605"/>
      <c r="D422" s="1788" t="s">
        <v>1915</v>
      </c>
      <c r="E422" s="1789"/>
      <c r="F422" s="1789"/>
      <c r="G422" s="1789"/>
      <c r="H422" s="1789"/>
      <c r="I422" s="1790"/>
      <c r="J422" s="1778">
        <f>'Notes- SK Template'!J253</f>
        <v>0</v>
      </c>
      <c r="K422" s="1778"/>
      <c r="L422" s="1778"/>
      <c r="M422" s="1778">
        <f>'Notes- SK Template'!M253</f>
        <v>0</v>
      </c>
      <c r="N422" s="1778"/>
      <c r="O422" s="1778"/>
      <c r="P422" s="1778">
        <f>'Notes- SK Template'!P253</f>
        <v>0</v>
      </c>
      <c r="Q422" s="1778"/>
      <c r="R422" s="1778"/>
      <c r="S422" s="1778">
        <f>'Notes- SK Template'!S253</f>
        <v>0</v>
      </c>
      <c r="T422" s="1778"/>
      <c r="U422" s="1778"/>
      <c r="V422" s="1778">
        <f>'Notes- SK Template'!V253</f>
        <v>0</v>
      </c>
      <c r="W422" s="1778"/>
      <c r="X422" s="1778"/>
      <c r="Y422" s="1778">
        <f>'Notes- SK Template'!Y253</f>
        <v>0</v>
      </c>
      <c r="Z422" s="1778"/>
      <c r="AA422" s="1778"/>
      <c r="AB422" s="1778">
        <f>'Notes- SK Template'!AB253</f>
        <v>0</v>
      </c>
      <c r="AC422" s="1778"/>
      <c r="AD422" s="1778"/>
      <c r="AE422" s="1778">
        <f>'Notes- SK Template'!AE253</f>
        <v>0</v>
      </c>
      <c r="AF422" s="1778"/>
      <c r="AG422" s="1778"/>
    </row>
    <row r="423" spans="1:34" s="592" customFormat="1" ht="21.75" customHeight="1" thickBot="1" x14ac:dyDescent="0.25">
      <c r="A423" s="605"/>
      <c r="D423" s="1735" t="s">
        <v>1919</v>
      </c>
      <c r="E423" s="1735"/>
      <c r="F423" s="1735"/>
      <c r="G423" s="1735"/>
      <c r="H423" s="1735"/>
      <c r="I423" s="1735"/>
      <c r="J423" s="1773">
        <f>'Notes- SK Template'!J254</f>
        <v>0</v>
      </c>
      <c r="K423" s="1773"/>
      <c r="L423" s="1773"/>
      <c r="M423" s="1773">
        <f>'Notes- SK Template'!M254</f>
        <v>0</v>
      </c>
      <c r="N423" s="1773"/>
      <c r="O423" s="1773"/>
      <c r="P423" s="1773">
        <f>'Notes- SK Template'!P254</f>
        <v>0</v>
      </c>
      <c r="Q423" s="1773"/>
      <c r="R423" s="1773"/>
      <c r="S423" s="1773">
        <f>'Notes- SK Template'!S254</f>
        <v>0</v>
      </c>
      <c r="T423" s="1773"/>
      <c r="U423" s="1773"/>
      <c r="V423" s="1773">
        <f>'Notes- SK Template'!V254</f>
        <v>0</v>
      </c>
      <c r="W423" s="1773"/>
      <c r="X423" s="1773"/>
      <c r="Y423" s="1773">
        <f>'Notes- SK Template'!Y254</f>
        <v>0</v>
      </c>
      <c r="Z423" s="1773"/>
      <c r="AA423" s="1773"/>
      <c r="AB423" s="1773">
        <f>'Notes- SK Template'!AB254</f>
        <v>0</v>
      </c>
      <c r="AC423" s="1773"/>
      <c r="AD423" s="1773"/>
      <c r="AE423" s="1773">
        <f>'Notes- SK Template'!AE254</f>
        <v>0</v>
      </c>
      <c r="AF423" s="1773"/>
      <c r="AG423" s="1773"/>
    </row>
    <row r="424" spans="1:34" s="592" customFormat="1" x14ac:dyDescent="0.2">
      <c r="A424" s="605"/>
      <c r="D424" s="789"/>
      <c r="E424" s="789"/>
      <c r="F424" s="789"/>
      <c r="G424" s="789"/>
    </row>
    <row r="425" spans="1:34" s="592" customFormat="1" ht="15" thickBot="1" x14ac:dyDescent="0.25">
      <c r="A425" s="605"/>
      <c r="D425" s="789"/>
      <c r="E425" s="789"/>
      <c r="F425" s="789"/>
      <c r="G425" s="789"/>
    </row>
    <row r="426" spans="1:34" s="592" customFormat="1" ht="15" customHeight="1" thickBot="1" x14ac:dyDescent="0.25">
      <c r="A426" s="605" t="s">
        <v>1438</v>
      </c>
      <c r="D426" s="1767" t="s">
        <v>1909</v>
      </c>
      <c r="E426" s="1768"/>
      <c r="F426" s="1768"/>
      <c r="G426" s="1768"/>
      <c r="H426" s="1768"/>
      <c r="I426" s="1769"/>
      <c r="J426" s="1703" t="s">
        <v>1923</v>
      </c>
      <c r="K426" s="1703"/>
      <c r="L426" s="1703"/>
      <c r="M426" s="1703"/>
      <c r="N426" s="1703"/>
      <c r="O426" s="1703"/>
      <c r="P426" s="1703"/>
      <c r="Q426" s="1703"/>
      <c r="R426" s="1703"/>
      <c r="S426" s="1703"/>
      <c r="T426" s="1703"/>
      <c r="U426" s="1703"/>
      <c r="V426" s="1703"/>
      <c r="W426" s="1703"/>
      <c r="X426" s="1703"/>
      <c r="Y426" s="1703"/>
      <c r="Z426" s="1703"/>
      <c r="AA426" s="1703"/>
      <c r="AB426" s="1703"/>
      <c r="AC426" s="1703"/>
      <c r="AD426" s="1703"/>
      <c r="AE426" s="1703"/>
      <c r="AF426" s="1703"/>
      <c r="AG426" s="1703"/>
    </row>
    <row r="427" spans="1:34" s="592" customFormat="1" ht="46.5" customHeight="1" thickBot="1" x14ac:dyDescent="0.25">
      <c r="A427" s="605"/>
      <c r="D427" s="1770"/>
      <c r="E427" s="1771"/>
      <c r="F427" s="1771"/>
      <c r="G427" s="1771"/>
      <c r="H427" s="1771"/>
      <c r="I427" s="1772"/>
      <c r="J427" s="1873" t="s">
        <v>1910</v>
      </c>
      <c r="K427" s="1874"/>
      <c r="L427" s="1875"/>
      <c r="M427" s="1873" t="s">
        <v>1818</v>
      </c>
      <c r="N427" s="1874"/>
      <c r="O427" s="1875"/>
      <c r="P427" s="1704" t="s">
        <v>1819</v>
      </c>
      <c r="Q427" s="1704"/>
      <c r="R427" s="1704"/>
      <c r="S427" s="1704" t="s">
        <v>22</v>
      </c>
      <c r="T427" s="1704"/>
      <c r="U427" s="1704"/>
      <c r="V427" s="1704" t="s">
        <v>1911</v>
      </c>
      <c r="W427" s="1704"/>
      <c r="X427" s="1704"/>
      <c r="Y427" s="1704" t="s">
        <v>1912</v>
      </c>
      <c r="Z427" s="1704"/>
      <c r="AA427" s="1704"/>
      <c r="AB427" s="1704" t="s">
        <v>1913</v>
      </c>
      <c r="AC427" s="1704"/>
      <c r="AD427" s="1704"/>
      <c r="AE427" s="1704" t="s">
        <v>1790</v>
      </c>
      <c r="AF427" s="1704"/>
      <c r="AG427" s="1704"/>
    </row>
    <row r="428" spans="1:34" s="592" customFormat="1" ht="15" thickBot="1" x14ac:dyDescent="0.25">
      <c r="A428" s="605"/>
      <c r="D428" s="2313" t="s">
        <v>1914</v>
      </c>
      <c r="E428" s="1777"/>
      <c r="F428" s="1777"/>
      <c r="G428" s="1777"/>
      <c r="H428" s="1777"/>
      <c r="I428" s="1777"/>
      <c r="J428" s="1777"/>
      <c r="K428" s="1777"/>
      <c r="L428" s="1777"/>
      <c r="M428" s="1777"/>
      <c r="N428" s="1777"/>
      <c r="O428" s="1777"/>
      <c r="P428" s="1777"/>
      <c r="Q428" s="1777"/>
      <c r="R428" s="1777"/>
      <c r="S428" s="1777"/>
      <c r="T428" s="1777"/>
      <c r="U428" s="1777"/>
      <c r="V428" s="1777"/>
      <c r="W428" s="1777"/>
      <c r="X428" s="1777"/>
      <c r="Y428" s="1777"/>
      <c r="Z428" s="1777"/>
      <c r="AA428" s="1777"/>
      <c r="AB428" s="1777"/>
      <c r="AC428" s="1777"/>
      <c r="AD428" s="1777"/>
      <c r="AE428" s="1777"/>
      <c r="AF428" s="1777"/>
      <c r="AG428" s="1777"/>
      <c r="AH428" s="616"/>
    </row>
    <row r="429" spans="1:34" s="592" customFormat="1" ht="21.75" customHeight="1" x14ac:dyDescent="0.2">
      <c r="A429" s="605"/>
      <c r="D429" s="1765" t="s">
        <v>1915</v>
      </c>
      <c r="E429" s="1765"/>
      <c r="F429" s="1765"/>
      <c r="G429" s="1765"/>
      <c r="H429" s="1765"/>
      <c r="I429" s="1765"/>
      <c r="J429" s="1797">
        <f>'Notes- SK Template'!J259</f>
        <v>0</v>
      </c>
      <c r="K429" s="1797"/>
      <c r="L429" s="1797"/>
      <c r="M429" s="1797">
        <f>'Notes- SK Template'!M259</f>
        <v>1958</v>
      </c>
      <c r="N429" s="1797"/>
      <c r="O429" s="1797"/>
      <c r="P429" s="1797">
        <f>'Notes- SK Template'!P259</f>
        <v>0</v>
      </c>
      <c r="Q429" s="1797"/>
      <c r="R429" s="1797"/>
      <c r="S429" s="1797">
        <f>'Notes- SK Template'!S259</f>
        <v>0</v>
      </c>
      <c r="T429" s="1797"/>
      <c r="U429" s="1797"/>
      <c r="V429" s="1797">
        <f>'Notes- SK Template'!V259</f>
        <v>0</v>
      </c>
      <c r="W429" s="1797"/>
      <c r="X429" s="1797"/>
      <c r="Y429" s="1797">
        <f>'Notes- SK Template'!Y259</f>
        <v>0</v>
      </c>
      <c r="Z429" s="1797"/>
      <c r="AA429" s="1797"/>
      <c r="AB429" s="1797">
        <f>'Notes- SK Template'!AB259</f>
        <v>0</v>
      </c>
      <c r="AC429" s="1797"/>
      <c r="AD429" s="1797"/>
      <c r="AE429" s="1759">
        <f>'Notes- SK Template'!AE259</f>
        <v>1958</v>
      </c>
      <c r="AF429" s="1759"/>
      <c r="AG429" s="1759"/>
    </row>
    <row r="430" spans="1:34" s="592" customFormat="1" x14ac:dyDescent="0.2">
      <c r="A430" s="605"/>
      <c r="D430" s="2305" t="s">
        <v>1916</v>
      </c>
      <c r="E430" s="1739"/>
      <c r="F430" s="1739"/>
      <c r="G430" s="1739"/>
      <c r="H430" s="1739"/>
      <c r="I430" s="1739"/>
      <c r="J430" s="1716">
        <f>'Notes- SK Template'!J260</f>
        <v>0</v>
      </c>
      <c r="K430" s="1716"/>
      <c r="L430" s="1716"/>
      <c r="M430" s="1716">
        <f>'Notes- SK Template'!M260</f>
        <v>0</v>
      </c>
      <c r="N430" s="1716"/>
      <c r="O430" s="1716"/>
      <c r="P430" s="1716">
        <f>'Notes- SK Template'!P260</f>
        <v>0</v>
      </c>
      <c r="Q430" s="1716"/>
      <c r="R430" s="1716"/>
      <c r="S430" s="1716">
        <f>'Notes- SK Template'!S260</f>
        <v>0</v>
      </c>
      <c r="T430" s="1716"/>
      <c r="U430" s="1716"/>
      <c r="V430" s="1716">
        <f>'Notes- SK Template'!V260</f>
        <v>0</v>
      </c>
      <c r="W430" s="1716"/>
      <c r="X430" s="1716"/>
      <c r="Y430" s="1716">
        <f>'Notes- SK Template'!Y260</f>
        <v>0</v>
      </c>
      <c r="Z430" s="1716"/>
      <c r="AA430" s="1716"/>
      <c r="AB430" s="1716">
        <f>'Notes- SK Template'!AB260</f>
        <v>0</v>
      </c>
      <c r="AC430" s="1716"/>
      <c r="AD430" s="1716"/>
      <c r="AE430" s="1720">
        <f>'Notes- SK Template'!AE260</f>
        <v>0</v>
      </c>
      <c r="AF430" s="1720"/>
      <c r="AG430" s="1720"/>
    </row>
    <row r="431" spans="1:34" s="592" customFormat="1" x14ac:dyDescent="0.2">
      <c r="A431" s="605"/>
      <c r="D431" s="2305" t="s">
        <v>1917</v>
      </c>
      <c r="E431" s="1739"/>
      <c r="F431" s="1739"/>
      <c r="G431" s="1739"/>
      <c r="H431" s="1739"/>
      <c r="I431" s="1739"/>
      <c r="J431" s="1716">
        <f>'Notes- SK Template'!J261</f>
        <v>0</v>
      </c>
      <c r="K431" s="1716"/>
      <c r="L431" s="1716"/>
      <c r="M431" s="1716">
        <f>'Notes- SK Template'!M261</f>
        <v>0</v>
      </c>
      <c r="N431" s="1716"/>
      <c r="O431" s="1716"/>
      <c r="P431" s="1716">
        <f>'Notes- SK Template'!P261</f>
        <v>0</v>
      </c>
      <c r="Q431" s="1716"/>
      <c r="R431" s="1716"/>
      <c r="S431" s="1716">
        <f>'Notes- SK Template'!S261</f>
        <v>0</v>
      </c>
      <c r="T431" s="1716"/>
      <c r="U431" s="1716"/>
      <c r="V431" s="1716">
        <f>'Notes- SK Template'!V261</f>
        <v>0</v>
      </c>
      <c r="W431" s="1716"/>
      <c r="X431" s="1716"/>
      <c r="Y431" s="1716">
        <f>'Notes- SK Template'!Y261</f>
        <v>0</v>
      </c>
      <c r="Z431" s="1716"/>
      <c r="AA431" s="1716"/>
      <c r="AB431" s="1716">
        <f>'Notes- SK Template'!AB261</f>
        <v>0</v>
      </c>
      <c r="AC431" s="1716"/>
      <c r="AD431" s="1716"/>
      <c r="AE431" s="1720">
        <f>'Notes- SK Template'!AE261</f>
        <v>0</v>
      </c>
      <c r="AF431" s="1720"/>
      <c r="AG431" s="1720"/>
    </row>
    <row r="432" spans="1:34" s="592" customFormat="1" x14ac:dyDescent="0.2">
      <c r="A432" s="605"/>
      <c r="D432" s="2305" t="s">
        <v>1918</v>
      </c>
      <c r="E432" s="1739"/>
      <c r="F432" s="1739"/>
      <c r="G432" s="1739"/>
      <c r="H432" s="1739"/>
      <c r="I432" s="1739"/>
      <c r="J432" s="1716">
        <f>'Notes- SK Template'!J262</f>
        <v>0</v>
      </c>
      <c r="K432" s="1716"/>
      <c r="L432" s="1716"/>
      <c r="M432" s="1716">
        <f>'Notes- SK Template'!M262</f>
        <v>0</v>
      </c>
      <c r="N432" s="1716"/>
      <c r="O432" s="1716"/>
      <c r="P432" s="1716">
        <f>'Notes- SK Template'!P262</f>
        <v>0</v>
      </c>
      <c r="Q432" s="1716"/>
      <c r="R432" s="1716"/>
      <c r="S432" s="1716">
        <f>'Notes- SK Template'!S262</f>
        <v>0</v>
      </c>
      <c r="T432" s="1716"/>
      <c r="U432" s="1716"/>
      <c r="V432" s="1716">
        <f>'Notes- SK Template'!V262</f>
        <v>0</v>
      </c>
      <c r="W432" s="1716"/>
      <c r="X432" s="1716"/>
      <c r="Y432" s="1716">
        <f>'Notes- SK Template'!Y262</f>
        <v>0</v>
      </c>
      <c r="Z432" s="1716"/>
      <c r="AA432" s="1716"/>
      <c r="AB432" s="1716">
        <f>'Notes- SK Template'!AB262</f>
        <v>0</v>
      </c>
      <c r="AC432" s="1716"/>
      <c r="AD432" s="1716"/>
      <c r="AE432" s="1720">
        <f>'Notes- SK Template'!AE262</f>
        <v>0</v>
      </c>
      <c r="AF432" s="1720"/>
      <c r="AG432" s="1720"/>
    </row>
    <row r="433" spans="1:34" s="592" customFormat="1" ht="21.75" customHeight="1" thickBot="1" x14ac:dyDescent="0.25">
      <c r="A433" s="605"/>
      <c r="D433" s="1735" t="s">
        <v>1919</v>
      </c>
      <c r="E433" s="1735"/>
      <c r="F433" s="1735"/>
      <c r="G433" s="1735"/>
      <c r="H433" s="1735"/>
      <c r="I433" s="1735"/>
      <c r="J433" s="1773">
        <f>'Notes- SK Template'!J263</f>
        <v>0</v>
      </c>
      <c r="K433" s="1773"/>
      <c r="L433" s="1773"/>
      <c r="M433" s="1773">
        <f>'Notes- SK Template'!M263</f>
        <v>1958</v>
      </c>
      <c r="N433" s="1773"/>
      <c r="O433" s="1773"/>
      <c r="P433" s="1773">
        <f>'Notes- SK Template'!P263</f>
        <v>0</v>
      </c>
      <c r="Q433" s="1773"/>
      <c r="R433" s="1773"/>
      <c r="S433" s="1773">
        <f>'Notes- SK Template'!S263</f>
        <v>0</v>
      </c>
      <c r="T433" s="1773"/>
      <c r="U433" s="1773"/>
      <c r="V433" s="1773">
        <f>'Notes- SK Template'!V263</f>
        <v>0</v>
      </c>
      <c r="W433" s="1773"/>
      <c r="X433" s="1773"/>
      <c r="Y433" s="1773">
        <f>'Notes- SK Template'!Y263</f>
        <v>0</v>
      </c>
      <c r="Z433" s="1773"/>
      <c r="AA433" s="1773"/>
      <c r="AB433" s="1773">
        <f>'Notes- SK Template'!AB263</f>
        <v>0</v>
      </c>
      <c r="AC433" s="1773"/>
      <c r="AD433" s="1773"/>
      <c r="AE433" s="1773">
        <f>'Notes- SK Template'!AE263</f>
        <v>1958</v>
      </c>
      <c r="AF433" s="1773"/>
      <c r="AG433" s="1773"/>
    </row>
    <row r="434" spans="1:34" s="592" customFormat="1" ht="15" thickBot="1" x14ac:dyDescent="0.25">
      <c r="A434" s="605"/>
      <c r="D434" s="2313" t="s">
        <v>1920</v>
      </c>
      <c r="E434" s="1777"/>
      <c r="F434" s="1777"/>
      <c r="G434" s="1777"/>
      <c r="H434" s="1777"/>
      <c r="I434" s="1777"/>
      <c r="J434" s="1777"/>
      <c r="K434" s="1777"/>
      <c r="L434" s="1777"/>
      <c r="M434" s="1777"/>
      <c r="N434" s="1777"/>
      <c r="O434" s="1777"/>
      <c r="P434" s="1777"/>
      <c r="Q434" s="1777"/>
      <c r="R434" s="1777"/>
      <c r="S434" s="1777"/>
      <c r="T434" s="1777"/>
      <c r="U434" s="1777"/>
      <c r="V434" s="1777"/>
      <c r="W434" s="1777"/>
      <c r="X434" s="1777"/>
      <c r="Y434" s="1777"/>
      <c r="Z434" s="1777"/>
      <c r="AA434" s="1777"/>
      <c r="AB434" s="1777"/>
      <c r="AC434" s="1777"/>
      <c r="AD434" s="1777"/>
      <c r="AE434" s="1777"/>
      <c r="AF434" s="1777"/>
      <c r="AG434" s="1777"/>
      <c r="AH434" s="616"/>
    </row>
    <row r="435" spans="1:34" s="592" customFormat="1" ht="21.75" customHeight="1" x14ac:dyDescent="0.2">
      <c r="A435" s="605"/>
      <c r="D435" s="1765" t="s">
        <v>1915</v>
      </c>
      <c r="E435" s="1765"/>
      <c r="F435" s="1765"/>
      <c r="G435" s="1765"/>
      <c r="H435" s="1765"/>
      <c r="I435" s="1765"/>
      <c r="J435" s="1797">
        <f>'Notes- SK Template'!J265</f>
        <v>0</v>
      </c>
      <c r="K435" s="1797"/>
      <c r="L435" s="1797"/>
      <c r="M435" s="1797">
        <f>'Notes- SK Template'!M265</f>
        <v>1958</v>
      </c>
      <c r="N435" s="1797"/>
      <c r="O435" s="1797"/>
      <c r="P435" s="1797">
        <f>'Notes- SK Template'!P265</f>
        <v>0</v>
      </c>
      <c r="Q435" s="1797"/>
      <c r="R435" s="1797"/>
      <c r="S435" s="1797">
        <f>'Notes- SK Template'!S265</f>
        <v>0</v>
      </c>
      <c r="T435" s="1797"/>
      <c r="U435" s="1797"/>
      <c r="V435" s="1797">
        <f>'Notes- SK Template'!V265</f>
        <v>0</v>
      </c>
      <c r="W435" s="1797"/>
      <c r="X435" s="1797"/>
      <c r="Y435" s="1797">
        <f>'Notes- SK Template'!Y265</f>
        <v>0</v>
      </c>
      <c r="Z435" s="1797"/>
      <c r="AA435" s="1797"/>
      <c r="AB435" s="1797">
        <f>'Notes- SK Template'!AB265</f>
        <v>0</v>
      </c>
      <c r="AC435" s="1797"/>
      <c r="AD435" s="1797"/>
      <c r="AE435" s="1759">
        <f>'Notes- SK Template'!AE265</f>
        <v>1958</v>
      </c>
      <c r="AF435" s="1759"/>
      <c r="AG435" s="1759"/>
    </row>
    <row r="436" spans="1:34" s="592" customFormat="1" x14ac:dyDescent="0.2">
      <c r="A436" s="605"/>
      <c r="D436" s="2305" t="s">
        <v>1916</v>
      </c>
      <c r="E436" s="1739"/>
      <c r="F436" s="1739"/>
      <c r="G436" s="1739"/>
      <c r="H436" s="1739"/>
      <c r="I436" s="1739"/>
      <c r="J436" s="1716">
        <f>'Notes- SK Template'!J266</f>
        <v>0</v>
      </c>
      <c r="K436" s="1716"/>
      <c r="L436" s="1716"/>
      <c r="M436" s="1716">
        <f>'Notes- SK Template'!M266</f>
        <v>0</v>
      </c>
      <c r="N436" s="1716"/>
      <c r="O436" s="1716"/>
      <c r="P436" s="1716">
        <f>'Notes- SK Template'!P266</f>
        <v>0</v>
      </c>
      <c r="Q436" s="1716"/>
      <c r="R436" s="1716"/>
      <c r="S436" s="1716">
        <f>'Notes- SK Template'!S266</f>
        <v>0</v>
      </c>
      <c r="T436" s="1716"/>
      <c r="U436" s="1716"/>
      <c r="V436" s="1716">
        <f>'Notes- SK Template'!V266</f>
        <v>0</v>
      </c>
      <c r="W436" s="1716"/>
      <c r="X436" s="1716"/>
      <c r="Y436" s="1716">
        <f>'Notes- SK Template'!Y266</f>
        <v>0</v>
      </c>
      <c r="Z436" s="1716"/>
      <c r="AA436" s="1716"/>
      <c r="AB436" s="1716">
        <f>'Notes- SK Template'!AB266</f>
        <v>0</v>
      </c>
      <c r="AC436" s="1716"/>
      <c r="AD436" s="1716"/>
      <c r="AE436" s="1720">
        <f>'Notes- SK Template'!AE266</f>
        <v>0</v>
      </c>
      <c r="AF436" s="1720"/>
      <c r="AG436" s="1720"/>
    </row>
    <row r="437" spans="1:34" s="592" customFormat="1" x14ac:dyDescent="0.2">
      <c r="A437" s="605"/>
      <c r="D437" s="2305" t="s">
        <v>1917</v>
      </c>
      <c r="E437" s="1739"/>
      <c r="F437" s="1739"/>
      <c r="G437" s="1739"/>
      <c r="H437" s="1739"/>
      <c r="I437" s="1739"/>
      <c r="J437" s="1716">
        <f>'Notes- SK Template'!J267</f>
        <v>0</v>
      </c>
      <c r="K437" s="1716"/>
      <c r="L437" s="1716"/>
      <c r="M437" s="1716">
        <f>'Notes- SK Template'!M267</f>
        <v>0</v>
      </c>
      <c r="N437" s="1716"/>
      <c r="O437" s="1716"/>
      <c r="P437" s="1716">
        <f>'Notes- SK Template'!P267</f>
        <v>0</v>
      </c>
      <c r="Q437" s="1716"/>
      <c r="R437" s="1716"/>
      <c r="S437" s="1716">
        <f>'Notes- SK Template'!S267</f>
        <v>0</v>
      </c>
      <c r="T437" s="1716"/>
      <c r="U437" s="1716"/>
      <c r="V437" s="1716">
        <f>'Notes- SK Template'!V267</f>
        <v>0</v>
      </c>
      <c r="W437" s="1716"/>
      <c r="X437" s="1716"/>
      <c r="Y437" s="1716">
        <f>'Notes- SK Template'!Y267</f>
        <v>0</v>
      </c>
      <c r="Z437" s="1716"/>
      <c r="AA437" s="1716"/>
      <c r="AB437" s="1716">
        <f>'Notes- SK Template'!AB267</f>
        <v>0</v>
      </c>
      <c r="AC437" s="1716"/>
      <c r="AD437" s="1716"/>
      <c r="AE437" s="1720">
        <f>'Notes- SK Template'!AE267</f>
        <v>0</v>
      </c>
      <c r="AF437" s="1720"/>
      <c r="AG437" s="1720"/>
    </row>
    <row r="438" spans="1:34" s="592" customFormat="1" x14ac:dyDescent="0.2">
      <c r="A438" s="605"/>
      <c r="D438" s="2305" t="s">
        <v>1918</v>
      </c>
      <c r="E438" s="1739"/>
      <c r="F438" s="1739"/>
      <c r="G438" s="1739"/>
      <c r="H438" s="1739"/>
      <c r="I438" s="1739"/>
      <c r="J438" s="1716">
        <f>'Notes- SK Template'!J268</f>
        <v>0</v>
      </c>
      <c r="K438" s="1716"/>
      <c r="L438" s="1716"/>
      <c r="M438" s="1716">
        <f>'Notes- SK Template'!M268</f>
        <v>0</v>
      </c>
      <c r="N438" s="1716"/>
      <c r="O438" s="1716"/>
      <c r="P438" s="1716">
        <f>'Notes- SK Template'!P268</f>
        <v>0</v>
      </c>
      <c r="Q438" s="1716"/>
      <c r="R438" s="1716"/>
      <c r="S438" s="1716">
        <f>'Notes- SK Template'!S268</f>
        <v>0</v>
      </c>
      <c r="T438" s="1716"/>
      <c r="U438" s="1716"/>
      <c r="V438" s="1716">
        <f>'Notes- SK Template'!V268</f>
        <v>0</v>
      </c>
      <c r="W438" s="1716"/>
      <c r="X438" s="1716"/>
      <c r="Y438" s="1716">
        <f>'Notes- SK Template'!Y268</f>
        <v>0</v>
      </c>
      <c r="Z438" s="1716"/>
      <c r="AA438" s="1716"/>
      <c r="AB438" s="1716">
        <f>'Notes- SK Template'!AB268</f>
        <v>0</v>
      </c>
      <c r="AC438" s="1716"/>
      <c r="AD438" s="1716"/>
      <c r="AE438" s="1720">
        <f>'Notes- SK Template'!AE268</f>
        <v>0</v>
      </c>
      <c r="AF438" s="1720"/>
      <c r="AG438" s="1720"/>
    </row>
    <row r="439" spans="1:34" s="592" customFormat="1" ht="21.75" customHeight="1" thickBot="1" x14ac:dyDescent="0.25">
      <c r="A439" s="605"/>
      <c r="D439" s="1735" t="s">
        <v>1919</v>
      </c>
      <c r="E439" s="1735"/>
      <c r="F439" s="1735"/>
      <c r="G439" s="1735"/>
      <c r="H439" s="1735"/>
      <c r="I439" s="1735"/>
      <c r="J439" s="1773">
        <f>'Notes- SK Template'!J269</f>
        <v>0</v>
      </c>
      <c r="K439" s="1773"/>
      <c r="L439" s="1773"/>
      <c r="M439" s="1773">
        <f>'Notes- SK Template'!M269</f>
        <v>1958</v>
      </c>
      <c r="N439" s="1773"/>
      <c r="O439" s="1773"/>
      <c r="P439" s="1773">
        <f>'Notes- SK Template'!P269</f>
        <v>0</v>
      </c>
      <c r="Q439" s="1773"/>
      <c r="R439" s="1773"/>
      <c r="S439" s="1773">
        <f>'Notes- SK Template'!S269</f>
        <v>0</v>
      </c>
      <c r="T439" s="1773"/>
      <c r="U439" s="1773"/>
      <c r="V439" s="1773">
        <f>'Notes- SK Template'!V269</f>
        <v>0</v>
      </c>
      <c r="W439" s="1773"/>
      <c r="X439" s="1773"/>
      <c r="Y439" s="1773">
        <f>'Notes- SK Template'!Y269</f>
        <v>0</v>
      </c>
      <c r="Z439" s="1773"/>
      <c r="AA439" s="1773"/>
      <c r="AB439" s="1773">
        <f>'Notes- SK Template'!AB269</f>
        <v>0</v>
      </c>
      <c r="AC439" s="1773"/>
      <c r="AD439" s="1773"/>
      <c r="AE439" s="1773">
        <f>'Notes- SK Template'!AE269</f>
        <v>1958</v>
      </c>
      <c r="AF439" s="1773"/>
      <c r="AG439" s="1773"/>
    </row>
    <row r="440" spans="1:34" s="592" customFormat="1" ht="15" thickBot="1" x14ac:dyDescent="0.25">
      <c r="A440" s="605"/>
      <c r="D440" s="2313" t="s">
        <v>1921</v>
      </c>
      <c r="E440" s="1777"/>
      <c r="F440" s="1777"/>
      <c r="G440" s="1777"/>
      <c r="H440" s="1777"/>
      <c r="I440" s="1777"/>
      <c r="J440" s="1777"/>
      <c r="K440" s="1777"/>
      <c r="L440" s="1777"/>
      <c r="M440" s="1777"/>
      <c r="N440" s="1777"/>
      <c r="O440" s="1777"/>
      <c r="P440" s="1777"/>
      <c r="Q440" s="1777"/>
      <c r="R440" s="1777"/>
      <c r="S440" s="1777"/>
      <c r="T440" s="1777"/>
      <c r="U440" s="1777"/>
      <c r="V440" s="1777"/>
      <c r="W440" s="1777"/>
      <c r="X440" s="1777"/>
      <c r="Y440" s="1777"/>
      <c r="Z440" s="1777"/>
      <c r="AA440" s="1777"/>
      <c r="AB440" s="1777"/>
      <c r="AC440" s="1777"/>
      <c r="AD440" s="1777"/>
      <c r="AE440" s="1777"/>
      <c r="AF440" s="1777"/>
      <c r="AG440" s="1777"/>
      <c r="AH440" s="616"/>
    </row>
    <row r="441" spans="1:34" s="592" customFormat="1" ht="21.75" customHeight="1" x14ac:dyDescent="0.2">
      <c r="A441" s="605"/>
      <c r="D441" s="1765" t="s">
        <v>1915</v>
      </c>
      <c r="E441" s="1765"/>
      <c r="F441" s="1765"/>
      <c r="G441" s="1765"/>
      <c r="H441" s="1765"/>
      <c r="I441" s="1765"/>
      <c r="J441" s="1797">
        <f>'Notes- SK Template'!J271</f>
        <v>0</v>
      </c>
      <c r="K441" s="1797"/>
      <c r="L441" s="1797"/>
      <c r="M441" s="1797">
        <f>'Notes- SK Template'!M271</f>
        <v>0</v>
      </c>
      <c r="N441" s="1797"/>
      <c r="O441" s="1797"/>
      <c r="P441" s="1797">
        <f>'Notes- SK Template'!P271</f>
        <v>0</v>
      </c>
      <c r="Q441" s="1797"/>
      <c r="R441" s="1797"/>
      <c r="S441" s="1797">
        <f>'Notes- SK Template'!S271</f>
        <v>0</v>
      </c>
      <c r="T441" s="1797"/>
      <c r="U441" s="1797"/>
      <c r="V441" s="1797">
        <f>'Notes- SK Template'!V271</f>
        <v>0</v>
      </c>
      <c r="W441" s="1797"/>
      <c r="X441" s="1797"/>
      <c r="Y441" s="1797">
        <f>'Notes- SK Template'!Y271</f>
        <v>0</v>
      </c>
      <c r="Z441" s="1797"/>
      <c r="AA441" s="1797"/>
      <c r="AB441" s="1797">
        <f>'Notes- SK Template'!AB271</f>
        <v>0</v>
      </c>
      <c r="AC441" s="1797"/>
      <c r="AD441" s="1797"/>
      <c r="AE441" s="1759">
        <f>'Notes- SK Template'!AE271</f>
        <v>0</v>
      </c>
      <c r="AF441" s="1759"/>
      <c r="AG441" s="1759"/>
    </row>
    <row r="442" spans="1:34" s="592" customFormat="1" x14ac:dyDescent="0.2">
      <c r="A442" s="605"/>
      <c r="D442" s="2305" t="s">
        <v>1916</v>
      </c>
      <c r="E442" s="1739"/>
      <c r="F442" s="1739"/>
      <c r="G442" s="1739"/>
      <c r="H442" s="1739"/>
      <c r="I442" s="1739"/>
      <c r="J442" s="1716">
        <f>'Notes- SK Template'!J272</f>
        <v>0</v>
      </c>
      <c r="K442" s="1716"/>
      <c r="L442" s="1716"/>
      <c r="M442" s="1716">
        <f>'Notes- SK Template'!M272</f>
        <v>0</v>
      </c>
      <c r="N442" s="1716"/>
      <c r="O442" s="1716"/>
      <c r="P442" s="1716">
        <f>'Notes- SK Template'!P272</f>
        <v>0</v>
      </c>
      <c r="Q442" s="1716"/>
      <c r="R442" s="1716"/>
      <c r="S442" s="1716">
        <f>'Notes- SK Template'!S272</f>
        <v>0</v>
      </c>
      <c r="T442" s="1716"/>
      <c r="U442" s="1716"/>
      <c r="V442" s="1716">
        <f>'Notes- SK Template'!V272</f>
        <v>0</v>
      </c>
      <c r="W442" s="1716"/>
      <c r="X442" s="1716"/>
      <c r="Y442" s="1716">
        <f>'Notes- SK Template'!Y272</f>
        <v>0</v>
      </c>
      <c r="Z442" s="1716"/>
      <c r="AA442" s="1716"/>
      <c r="AB442" s="1716">
        <f>'Notes- SK Template'!AB272</f>
        <v>0</v>
      </c>
      <c r="AC442" s="1716"/>
      <c r="AD442" s="1716"/>
      <c r="AE442" s="1720">
        <f>'Notes- SK Template'!AE272</f>
        <v>0</v>
      </c>
      <c r="AF442" s="1720"/>
      <c r="AG442" s="1720"/>
    </row>
    <row r="443" spans="1:34" s="592" customFormat="1" x14ac:dyDescent="0.2">
      <c r="A443" s="605"/>
      <c r="D443" s="2305" t="s">
        <v>1917</v>
      </c>
      <c r="E443" s="1739"/>
      <c r="F443" s="1739"/>
      <c r="G443" s="1739"/>
      <c r="H443" s="1739"/>
      <c r="I443" s="1739"/>
      <c r="J443" s="1716">
        <f>'Notes- SK Template'!J273</f>
        <v>0</v>
      </c>
      <c r="K443" s="1716"/>
      <c r="L443" s="1716"/>
      <c r="M443" s="1716">
        <f>'Notes- SK Template'!M273</f>
        <v>0</v>
      </c>
      <c r="N443" s="1716"/>
      <c r="O443" s="1716"/>
      <c r="P443" s="1716">
        <f>'Notes- SK Template'!P273</f>
        <v>0</v>
      </c>
      <c r="Q443" s="1716"/>
      <c r="R443" s="1716"/>
      <c r="S443" s="1716">
        <f>'Notes- SK Template'!S273</f>
        <v>0</v>
      </c>
      <c r="T443" s="1716"/>
      <c r="U443" s="1716"/>
      <c r="V443" s="1716">
        <f>'Notes- SK Template'!V273</f>
        <v>0</v>
      </c>
      <c r="W443" s="1716"/>
      <c r="X443" s="1716"/>
      <c r="Y443" s="1716">
        <f>'Notes- SK Template'!Y273</f>
        <v>0</v>
      </c>
      <c r="Z443" s="1716"/>
      <c r="AA443" s="1716"/>
      <c r="AB443" s="1716">
        <f>'Notes- SK Template'!AB273</f>
        <v>0</v>
      </c>
      <c r="AC443" s="1716"/>
      <c r="AD443" s="1716"/>
      <c r="AE443" s="1720">
        <f>'Notes- SK Template'!AE273</f>
        <v>0</v>
      </c>
      <c r="AF443" s="1720"/>
      <c r="AG443" s="1720"/>
    </row>
    <row r="444" spans="1:34" s="592" customFormat="1" x14ac:dyDescent="0.2">
      <c r="A444" s="605"/>
      <c r="D444" s="2305" t="s">
        <v>1918</v>
      </c>
      <c r="E444" s="1739"/>
      <c r="F444" s="1739"/>
      <c r="G444" s="1739"/>
      <c r="H444" s="1739"/>
      <c r="I444" s="1739"/>
      <c r="J444" s="1716">
        <f>'Notes- SK Template'!J274</f>
        <v>0</v>
      </c>
      <c r="K444" s="1716"/>
      <c r="L444" s="1716"/>
      <c r="M444" s="1716">
        <f>'Notes- SK Template'!M274</f>
        <v>0</v>
      </c>
      <c r="N444" s="1716"/>
      <c r="O444" s="1716"/>
      <c r="P444" s="1716">
        <f>'Notes- SK Template'!P274</f>
        <v>0</v>
      </c>
      <c r="Q444" s="1716"/>
      <c r="R444" s="1716"/>
      <c r="S444" s="1716">
        <f>'Notes- SK Template'!S274</f>
        <v>0</v>
      </c>
      <c r="T444" s="1716"/>
      <c r="U444" s="1716"/>
      <c r="V444" s="1716">
        <f>'Notes- SK Template'!V274</f>
        <v>0</v>
      </c>
      <c r="W444" s="1716"/>
      <c r="X444" s="1716"/>
      <c r="Y444" s="1716">
        <f>'Notes- SK Template'!Y274</f>
        <v>0</v>
      </c>
      <c r="Z444" s="1716"/>
      <c r="AA444" s="1716"/>
      <c r="AB444" s="1716">
        <f>'Notes- SK Template'!AB274</f>
        <v>0</v>
      </c>
      <c r="AC444" s="1716"/>
      <c r="AD444" s="1716"/>
      <c r="AE444" s="1720">
        <f>'Notes- SK Template'!AE274</f>
        <v>0</v>
      </c>
      <c r="AF444" s="1720"/>
      <c r="AG444" s="1720"/>
    </row>
    <row r="445" spans="1:34" s="592" customFormat="1" ht="21.75" customHeight="1" thickBot="1" x14ac:dyDescent="0.25">
      <c r="A445" s="605"/>
      <c r="D445" s="1735" t="s">
        <v>1919</v>
      </c>
      <c r="E445" s="1735"/>
      <c r="F445" s="1735"/>
      <c r="G445" s="1735"/>
      <c r="H445" s="1735"/>
      <c r="I445" s="1735"/>
      <c r="J445" s="1773">
        <f>'Notes- SK Template'!J275</f>
        <v>0</v>
      </c>
      <c r="K445" s="1773"/>
      <c r="L445" s="1773"/>
      <c r="M445" s="1773">
        <f>'Notes- SK Template'!M275</f>
        <v>0</v>
      </c>
      <c r="N445" s="1773"/>
      <c r="O445" s="1773"/>
      <c r="P445" s="1773">
        <f>'Notes- SK Template'!P275</f>
        <v>0</v>
      </c>
      <c r="Q445" s="1773"/>
      <c r="R445" s="1773"/>
      <c r="S445" s="1773">
        <f>'Notes- SK Template'!S275</f>
        <v>0</v>
      </c>
      <c r="T445" s="1773"/>
      <c r="U445" s="1773"/>
      <c r="V445" s="1773">
        <f>'Notes- SK Template'!V275</f>
        <v>0</v>
      </c>
      <c r="W445" s="1773"/>
      <c r="X445" s="1773"/>
      <c r="Y445" s="1773">
        <f>'Notes- SK Template'!Y275</f>
        <v>0</v>
      </c>
      <c r="Z445" s="1773"/>
      <c r="AA445" s="1773"/>
      <c r="AB445" s="1773">
        <f>'Notes- SK Template'!AB275</f>
        <v>0</v>
      </c>
      <c r="AC445" s="1773"/>
      <c r="AD445" s="1773"/>
      <c r="AE445" s="1773">
        <f>'Notes- SK Template'!AE275</f>
        <v>0</v>
      </c>
      <c r="AF445" s="1773"/>
      <c r="AG445" s="1773"/>
    </row>
    <row r="446" spans="1:34" s="592" customFormat="1" ht="15" thickBot="1" x14ac:dyDescent="0.25">
      <c r="A446" s="605"/>
      <c r="D446" s="2313" t="s">
        <v>1922</v>
      </c>
      <c r="E446" s="1777"/>
      <c r="F446" s="1777"/>
      <c r="G446" s="1777"/>
      <c r="H446" s="1777"/>
      <c r="I446" s="1777"/>
      <c r="J446" s="1777"/>
      <c r="K446" s="1777"/>
      <c r="L446" s="1777"/>
      <c r="M446" s="1777"/>
      <c r="N446" s="1777"/>
      <c r="O446" s="1777"/>
      <c r="P446" s="1777"/>
      <c r="Q446" s="1777"/>
      <c r="R446" s="1777"/>
      <c r="S446" s="1777"/>
      <c r="T446" s="1777"/>
      <c r="U446" s="1777"/>
      <c r="V446" s="1777"/>
      <c r="W446" s="1777"/>
      <c r="X446" s="1777"/>
      <c r="Y446" s="1777"/>
      <c r="Z446" s="1777"/>
      <c r="AA446" s="1777"/>
      <c r="AB446" s="1777"/>
      <c r="AC446" s="1777"/>
      <c r="AD446" s="1777"/>
      <c r="AE446" s="1777"/>
      <c r="AF446" s="1777"/>
      <c r="AG446" s="1777"/>
      <c r="AH446" s="616"/>
    </row>
    <row r="447" spans="1:34" s="592" customFormat="1" ht="21.75" customHeight="1" x14ac:dyDescent="0.2">
      <c r="A447" s="605"/>
      <c r="D447" s="1788" t="s">
        <v>1915</v>
      </c>
      <c r="E447" s="1789"/>
      <c r="F447" s="1789"/>
      <c r="G447" s="1789"/>
      <c r="H447" s="1789"/>
      <c r="I447" s="1790"/>
      <c r="J447" s="1778">
        <f>'Notes- SK Template'!J277</f>
        <v>0</v>
      </c>
      <c r="K447" s="1778"/>
      <c r="L447" s="1778"/>
      <c r="M447" s="1778">
        <f>'Notes- SK Template'!M277</f>
        <v>0</v>
      </c>
      <c r="N447" s="1778"/>
      <c r="O447" s="1778"/>
      <c r="P447" s="1778">
        <f>'Notes- SK Template'!P277</f>
        <v>0</v>
      </c>
      <c r="Q447" s="1778"/>
      <c r="R447" s="1778"/>
      <c r="S447" s="1778">
        <f>'Notes- SK Template'!S277</f>
        <v>0</v>
      </c>
      <c r="T447" s="1778"/>
      <c r="U447" s="1778"/>
      <c r="V447" s="1778">
        <f>'Notes- SK Template'!V277</f>
        <v>0</v>
      </c>
      <c r="W447" s="1778"/>
      <c r="X447" s="1778"/>
      <c r="Y447" s="1778">
        <f>'Notes- SK Template'!Y277</f>
        <v>0</v>
      </c>
      <c r="Z447" s="1778"/>
      <c r="AA447" s="1778"/>
      <c r="AB447" s="1778">
        <f>'Notes- SK Template'!AB277</f>
        <v>0</v>
      </c>
      <c r="AC447" s="1778"/>
      <c r="AD447" s="1778"/>
      <c r="AE447" s="1778">
        <f>'Notes- SK Template'!AE277</f>
        <v>0</v>
      </c>
      <c r="AF447" s="1778"/>
      <c r="AG447" s="1778"/>
    </row>
    <row r="448" spans="1:34" s="592" customFormat="1" ht="21.75" customHeight="1" thickBot="1" x14ac:dyDescent="0.25">
      <c r="A448" s="605"/>
      <c r="D448" s="1735" t="s">
        <v>1919</v>
      </c>
      <c r="E448" s="1735"/>
      <c r="F448" s="1735"/>
      <c r="G448" s="1735"/>
      <c r="H448" s="1735"/>
      <c r="I448" s="1735"/>
      <c r="J448" s="1773">
        <f>'Notes- SK Template'!J278</f>
        <v>0</v>
      </c>
      <c r="K448" s="1773"/>
      <c r="L448" s="1773"/>
      <c r="M448" s="1773">
        <f>'Notes- SK Template'!M278</f>
        <v>0</v>
      </c>
      <c r="N448" s="1773"/>
      <c r="O448" s="1773"/>
      <c r="P448" s="1773">
        <f>'Notes- SK Template'!P278</f>
        <v>0</v>
      </c>
      <c r="Q448" s="1773"/>
      <c r="R448" s="1773"/>
      <c r="S448" s="1773">
        <f>'Notes- SK Template'!S278</f>
        <v>0</v>
      </c>
      <c r="T448" s="1773"/>
      <c r="U448" s="1773"/>
      <c r="V448" s="1773">
        <f>'Notes- SK Template'!V278</f>
        <v>0</v>
      </c>
      <c r="W448" s="1773"/>
      <c r="X448" s="1773"/>
      <c r="Y448" s="1773">
        <f>'Notes- SK Template'!Y278</f>
        <v>0</v>
      </c>
      <c r="Z448" s="1773"/>
      <c r="AA448" s="1773"/>
      <c r="AB448" s="1773">
        <f>'Notes- SK Template'!AB278</f>
        <v>0</v>
      </c>
      <c r="AC448" s="1773"/>
      <c r="AD448" s="1773"/>
      <c r="AE448" s="1773">
        <f>'Notes- SK Template'!AE278</f>
        <v>0</v>
      </c>
      <c r="AF448" s="1773"/>
      <c r="AG448" s="1773"/>
    </row>
    <row r="449" spans="1:33" s="592" customFormat="1" x14ac:dyDescent="0.2">
      <c r="A449" s="605"/>
      <c r="D449" s="789"/>
      <c r="E449" s="789"/>
      <c r="F449" s="789"/>
      <c r="G449" s="789"/>
    </row>
    <row r="450" spans="1:33" s="592" customFormat="1" x14ac:dyDescent="0.2">
      <c r="A450" s="605"/>
      <c r="D450" s="789"/>
      <c r="E450" s="789"/>
      <c r="F450" s="789"/>
      <c r="G450" s="789"/>
    </row>
    <row r="451" spans="1:33" s="592" customFormat="1" x14ac:dyDescent="0.2">
      <c r="A451" s="605"/>
      <c r="D451" s="789"/>
      <c r="E451" s="789"/>
      <c r="F451" s="789"/>
      <c r="G451" s="789"/>
    </row>
    <row r="452" spans="1:33" s="592" customFormat="1" ht="15" thickBot="1" x14ac:dyDescent="0.25">
      <c r="A452" s="605"/>
    </row>
    <row r="453" spans="1:33" s="592" customFormat="1" ht="31.5" customHeight="1" thickBot="1" x14ac:dyDescent="0.25">
      <c r="A453" s="605">
        <v>4</v>
      </c>
      <c r="D453" s="1703" t="s">
        <v>1909</v>
      </c>
      <c r="E453" s="1703"/>
      <c r="F453" s="1703"/>
      <c r="G453" s="1703"/>
      <c r="H453" s="1703"/>
      <c r="I453" s="1703"/>
      <c r="J453" s="1703"/>
      <c r="K453" s="1703"/>
      <c r="L453" s="1703"/>
      <c r="M453" s="1703"/>
      <c r="N453" s="1703"/>
      <c r="O453" s="1703"/>
      <c r="P453" s="1703"/>
      <c r="Q453" s="1703"/>
      <c r="R453" s="1703"/>
      <c r="S453" s="1703" t="s">
        <v>1924</v>
      </c>
      <c r="T453" s="1703"/>
      <c r="U453" s="1703"/>
      <c r="V453" s="1703"/>
      <c r="W453" s="1703"/>
      <c r="X453" s="1703"/>
      <c r="Y453" s="1703"/>
      <c r="Z453" s="1703"/>
      <c r="AA453" s="1703"/>
      <c r="AB453" s="1703"/>
      <c r="AC453" s="1703"/>
      <c r="AD453" s="1703"/>
      <c r="AE453" s="1703"/>
      <c r="AF453" s="1703"/>
      <c r="AG453" s="1703"/>
    </row>
    <row r="454" spans="1:33" s="592" customFormat="1" ht="31.5" customHeight="1" x14ac:dyDescent="0.2">
      <c r="A454" s="605"/>
      <c r="D454" s="2528" t="s">
        <v>1925</v>
      </c>
      <c r="E454" s="1934"/>
      <c r="F454" s="1934"/>
      <c r="G454" s="1934"/>
      <c r="H454" s="1934"/>
      <c r="I454" s="1934"/>
      <c r="J454" s="1934"/>
      <c r="K454" s="1934"/>
      <c r="L454" s="1934"/>
      <c r="M454" s="1934"/>
      <c r="N454" s="1934"/>
      <c r="O454" s="1934"/>
      <c r="P454" s="1934"/>
      <c r="Q454" s="1934"/>
      <c r="R454" s="1934"/>
      <c r="S454" s="1935">
        <f>'Notes- SK Template'!S281</f>
        <v>0</v>
      </c>
      <c r="T454" s="1935"/>
      <c r="U454" s="1935"/>
      <c r="V454" s="1935">
        <f>'Notes- SK Template'!V281</f>
        <v>0</v>
      </c>
      <c r="W454" s="1935"/>
      <c r="X454" s="1935"/>
      <c r="Y454" s="1935">
        <f>'Notes- SK Template'!Y281</f>
        <v>0</v>
      </c>
      <c r="Z454" s="1935"/>
      <c r="AA454" s="1935"/>
      <c r="AB454" s="1935">
        <f>'Notes- SK Template'!AB281</f>
        <v>0</v>
      </c>
      <c r="AC454" s="1935"/>
      <c r="AD454" s="1935"/>
      <c r="AE454" s="1935">
        <f>'Notes- SK Template'!AE281</f>
        <v>0</v>
      </c>
      <c r="AF454" s="1935"/>
      <c r="AG454" s="1935"/>
    </row>
    <row r="455" spans="1:33" s="592" customFormat="1" ht="31.5" customHeight="1" thickBot="1" x14ac:dyDescent="0.25">
      <c r="A455" s="605"/>
      <c r="D455" s="2361" t="s">
        <v>1926</v>
      </c>
      <c r="E455" s="1901"/>
      <c r="F455" s="1901"/>
      <c r="G455" s="1901"/>
      <c r="H455" s="1901"/>
      <c r="I455" s="1901"/>
      <c r="J455" s="1901"/>
      <c r="K455" s="1901"/>
      <c r="L455" s="1901"/>
      <c r="M455" s="1901"/>
      <c r="N455" s="1901"/>
      <c r="O455" s="1901"/>
      <c r="P455" s="1901"/>
      <c r="Q455" s="1901"/>
      <c r="R455" s="1901"/>
      <c r="S455" s="1817">
        <f>'Notes- SK Template'!S282</f>
        <v>0</v>
      </c>
      <c r="T455" s="1817"/>
      <c r="U455" s="1817"/>
      <c r="V455" s="1817">
        <f>'Notes- SK Template'!V282</f>
        <v>0</v>
      </c>
      <c r="W455" s="1817"/>
      <c r="X455" s="1817"/>
      <c r="Y455" s="1817">
        <f>'Notes- SK Template'!Y282</f>
        <v>0</v>
      </c>
      <c r="Z455" s="1817"/>
      <c r="AA455" s="1817"/>
      <c r="AB455" s="1817">
        <f>'Notes- SK Template'!AB282</f>
        <v>0</v>
      </c>
      <c r="AC455" s="1817"/>
      <c r="AD455" s="1817"/>
      <c r="AE455" s="1817">
        <f>'Notes- SK Template'!AE282</f>
        <v>0</v>
      </c>
      <c r="AF455" s="1817"/>
      <c r="AG455" s="1817"/>
    </row>
    <row r="456" spans="1:33" s="592" customFormat="1" x14ac:dyDescent="0.2">
      <c r="A456" s="605"/>
    </row>
    <row r="457" spans="1:33" s="592" customFormat="1" x14ac:dyDescent="0.2">
      <c r="A457" s="605"/>
      <c r="D457" s="1738" t="s">
        <v>1927</v>
      </c>
      <c r="E457" s="2012"/>
      <c r="F457" s="2012"/>
      <c r="G457" s="2012"/>
      <c r="H457" s="2012"/>
      <c r="I457" s="2012"/>
      <c r="J457" s="2012"/>
      <c r="K457" s="2012"/>
      <c r="L457" s="2012"/>
      <c r="M457" s="2012"/>
      <c r="N457" s="2012"/>
      <c r="O457" s="2012"/>
      <c r="P457" s="2012"/>
      <c r="Q457" s="2012"/>
      <c r="R457" s="2012"/>
      <c r="S457" s="2012"/>
      <c r="T457" s="2012"/>
      <c r="U457" s="2012"/>
      <c r="V457" s="2012"/>
      <c r="W457" s="2012"/>
      <c r="X457" s="2012"/>
      <c r="Y457" s="2012"/>
      <c r="Z457" s="2012"/>
      <c r="AA457" s="2012"/>
      <c r="AB457" s="2012"/>
      <c r="AC457" s="2012"/>
      <c r="AD457" s="2012"/>
      <c r="AE457" s="2012"/>
      <c r="AF457" s="2012"/>
      <c r="AG457" s="2012"/>
    </row>
    <row r="458" spans="1:33" s="592" customFormat="1" x14ac:dyDescent="0.2">
      <c r="A458" s="605"/>
    </row>
    <row r="459" spans="1:33" s="592" customFormat="1" x14ac:dyDescent="0.2">
      <c r="A459" s="605"/>
      <c r="D459" s="592" t="s">
        <v>1344</v>
      </c>
      <c r="E459" s="1738" t="s">
        <v>1928</v>
      </c>
      <c r="F459" s="2012"/>
      <c r="G459" s="2012"/>
      <c r="H459" s="2012"/>
      <c r="I459" s="2012"/>
      <c r="J459" s="2012"/>
      <c r="K459" s="2012"/>
      <c r="L459" s="2012"/>
      <c r="M459" s="2012"/>
      <c r="N459" s="2012"/>
      <c r="O459" s="2012"/>
      <c r="P459" s="2012"/>
      <c r="Q459" s="2012"/>
      <c r="R459" s="2012"/>
      <c r="S459" s="2012"/>
      <c r="T459" s="2012"/>
      <c r="U459" s="2012"/>
      <c r="V459" s="2012"/>
      <c r="W459" s="2012"/>
      <c r="X459" s="2012"/>
      <c r="Y459" s="2012"/>
      <c r="Z459" s="2012"/>
      <c r="AA459" s="2012"/>
      <c r="AB459" s="2012"/>
      <c r="AC459" s="2012"/>
      <c r="AD459" s="2012"/>
      <c r="AE459" s="2012"/>
      <c r="AF459" s="2012"/>
      <c r="AG459" s="2012"/>
    </row>
    <row r="460" spans="1:33" s="592" customFormat="1" x14ac:dyDescent="0.2">
      <c r="A460" s="605"/>
      <c r="E460" s="612"/>
      <c r="F460" s="612"/>
      <c r="G460" s="612"/>
      <c r="H460" s="612"/>
      <c r="I460" s="612"/>
      <c r="J460" s="612"/>
      <c r="K460" s="612"/>
      <c r="L460" s="612"/>
      <c r="M460" s="612"/>
      <c r="N460" s="612"/>
      <c r="O460" s="612"/>
      <c r="P460" s="612"/>
      <c r="Q460" s="612"/>
      <c r="R460" s="612"/>
      <c r="S460" s="612"/>
      <c r="T460" s="612"/>
      <c r="U460" s="612"/>
      <c r="V460" s="612"/>
      <c r="W460" s="612"/>
      <c r="X460" s="612"/>
      <c r="Y460" s="612"/>
      <c r="Z460" s="612"/>
      <c r="AA460" s="612"/>
      <c r="AB460" s="612"/>
      <c r="AC460" s="612"/>
      <c r="AD460" s="612"/>
      <c r="AE460" s="612"/>
      <c r="AF460" s="612"/>
      <c r="AG460" s="612"/>
    </row>
    <row r="461" spans="1:33" s="592" customFormat="1" x14ac:dyDescent="0.2">
      <c r="A461" s="605"/>
      <c r="D461" s="592" t="s">
        <v>1344</v>
      </c>
      <c r="E461" s="1738" t="s">
        <v>1929</v>
      </c>
      <c r="F461" s="2012"/>
      <c r="G461" s="2012"/>
      <c r="H461" s="2012"/>
      <c r="I461" s="2012"/>
      <c r="J461" s="2012"/>
      <c r="K461" s="2012"/>
      <c r="L461" s="2012"/>
      <c r="M461" s="2012"/>
      <c r="N461" s="2012"/>
      <c r="O461" s="2012"/>
      <c r="P461" s="2012"/>
      <c r="Q461" s="2012"/>
      <c r="R461" s="2012"/>
      <c r="S461" s="2012"/>
      <c r="T461" s="2012"/>
      <c r="U461" s="2012"/>
      <c r="V461" s="2012"/>
      <c r="W461" s="2012"/>
      <c r="X461" s="2012"/>
      <c r="Y461" s="2012"/>
      <c r="Z461" s="2012"/>
      <c r="AA461" s="2012"/>
      <c r="AB461" s="2012"/>
      <c r="AC461" s="2012"/>
      <c r="AD461" s="2012"/>
      <c r="AE461" s="2012"/>
      <c r="AF461" s="2012"/>
      <c r="AG461" s="2012"/>
    </row>
    <row r="462" spans="1:33" s="592" customFormat="1" x14ac:dyDescent="0.2">
      <c r="A462" s="605"/>
    </row>
    <row r="463" spans="1:33" s="592" customFormat="1" x14ac:dyDescent="0.2">
      <c r="A463" s="605"/>
      <c r="D463" s="592" t="s">
        <v>1344</v>
      </c>
      <c r="E463" s="1738" t="s">
        <v>1930</v>
      </c>
      <c r="F463" s="2012"/>
      <c r="G463" s="2012"/>
      <c r="H463" s="2012"/>
      <c r="I463" s="2012"/>
      <c r="J463" s="2012"/>
      <c r="K463" s="2012"/>
      <c r="L463" s="2012"/>
      <c r="M463" s="2012"/>
      <c r="N463" s="2012"/>
      <c r="O463" s="2012"/>
      <c r="P463" s="2012"/>
      <c r="Q463" s="2012"/>
      <c r="R463" s="2012"/>
      <c r="S463" s="2012"/>
      <c r="T463" s="2012"/>
      <c r="U463" s="2012"/>
      <c r="V463" s="2012"/>
      <c r="W463" s="2012"/>
      <c r="X463" s="2012"/>
      <c r="Y463" s="2012"/>
      <c r="Z463" s="2012"/>
      <c r="AA463" s="2012"/>
      <c r="AB463" s="2012"/>
      <c r="AC463" s="2012"/>
      <c r="AD463" s="2012"/>
      <c r="AE463" s="2012"/>
      <c r="AF463" s="2012"/>
      <c r="AG463" s="2012"/>
    </row>
    <row r="464" spans="1:33" s="592" customFormat="1" x14ac:dyDescent="0.2">
      <c r="A464" s="605"/>
    </row>
    <row r="465" spans="1:34" s="592" customFormat="1" x14ac:dyDescent="0.2">
      <c r="A465" s="605"/>
      <c r="D465" s="1738" t="s">
        <v>1931</v>
      </c>
      <c r="E465" s="2012"/>
      <c r="F465" s="2012"/>
      <c r="G465" s="2012"/>
      <c r="H465" s="2012"/>
      <c r="I465" s="2012"/>
      <c r="J465" s="2012"/>
      <c r="K465" s="2012"/>
      <c r="L465" s="2012"/>
      <c r="M465" s="2012"/>
      <c r="N465" s="2012"/>
      <c r="O465" s="2012"/>
      <c r="P465" s="2012"/>
      <c r="Q465" s="2012"/>
      <c r="R465" s="2012"/>
      <c r="S465" s="2012"/>
      <c r="T465" s="2012"/>
      <c r="U465" s="2012"/>
      <c r="V465" s="2012"/>
      <c r="W465" s="2012"/>
      <c r="X465" s="2012"/>
      <c r="Y465" s="2012"/>
      <c r="Z465" s="2012"/>
      <c r="AA465" s="2012"/>
      <c r="AB465" s="2012"/>
      <c r="AC465" s="2012"/>
      <c r="AD465" s="2012"/>
      <c r="AE465" s="2012"/>
      <c r="AF465" s="2012"/>
      <c r="AG465" s="2012"/>
    </row>
    <row r="466" spans="1:34" s="592" customFormat="1" x14ac:dyDescent="0.2">
      <c r="A466" s="605"/>
      <c r="D466" s="2012"/>
      <c r="E466" s="2012"/>
      <c r="F466" s="2012"/>
      <c r="G466" s="2012"/>
      <c r="H466" s="2012"/>
      <c r="I466" s="2012"/>
      <c r="J466" s="2012"/>
      <c r="K466" s="2012"/>
      <c r="L466" s="2012"/>
      <c r="M466" s="2012"/>
      <c r="N466" s="2012"/>
      <c r="O466" s="2012"/>
      <c r="P466" s="2012"/>
      <c r="Q466" s="2012"/>
      <c r="R466" s="2012"/>
      <c r="S466" s="2012"/>
      <c r="T466" s="2012"/>
      <c r="U466" s="2012"/>
      <c r="V466" s="2012"/>
      <c r="W466" s="2012"/>
      <c r="X466" s="2012"/>
      <c r="Y466" s="2012"/>
      <c r="Z466" s="2012"/>
      <c r="AA466" s="2012"/>
      <c r="AB466" s="2012"/>
      <c r="AC466" s="2012"/>
      <c r="AD466" s="2012"/>
      <c r="AE466" s="2012"/>
      <c r="AF466" s="2012"/>
      <c r="AG466" s="2012"/>
    </row>
    <row r="467" spans="1:34" s="592" customFormat="1" x14ac:dyDescent="0.2">
      <c r="A467" s="605"/>
      <c r="D467" s="2012"/>
      <c r="E467" s="2012"/>
      <c r="F467" s="2012"/>
      <c r="G467" s="2012"/>
      <c r="H467" s="2012"/>
      <c r="I467" s="2012"/>
      <c r="J467" s="2012"/>
      <c r="K467" s="2012"/>
      <c r="L467" s="2012"/>
      <c r="M467" s="2012"/>
      <c r="N467" s="2012"/>
      <c r="O467" s="2012"/>
      <c r="P467" s="2012"/>
      <c r="Q467" s="2012"/>
      <c r="R467" s="2012"/>
      <c r="S467" s="2012"/>
      <c r="T467" s="2012"/>
      <c r="U467" s="2012"/>
      <c r="V467" s="2012"/>
      <c r="W467" s="2012"/>
      <c r="X467" s="2012"/>
      <c r="Y467" s="2012"/>
      <c r="Z467" s="2012"/>
      <c r="AA467" s="2012"/>
      <c r="AB467" s="2012"/>
      <c r="AC467" s="2012"/>
      <c r="AD467" s="2012"/>
      <c r="AE467" s="2012"/>
      <c r="AF467" s="2012"/>
      <c r="AG467" s="2012"/>
    </row>
    <row r="468" spans="1:34" s="592" customFormat="1" x14ac:dyDescent="0.2">
      <c r="A468" s="605"/>
      <c r="D468" s="2012"/>
      <c r="E468" s="2012"/>
      <c r="F468" s="2012"/>
      <c r="G468" s="2012"/>
      <c r="H468" s="2012"/>
      <c r="I468" s="2012"/>
      <c r="J468" s="2012"/>
      <c r="K468" s="2012"/>
      <c r="L468" s="2012"/>
      <c r="M468" s="2012"/>
      <c r="N468" s="2012"/>
      <c r="O468" s="2012"/>
      <c r="P468" s="2012"/>
      <c r="Q468" s="2012"/>
      <c r="R468" s="2012"/>
      <c r="S468" s="2012"/>
      <c r="T468" s="2012"/>
      <c r="U468" s="2012"/>
      <c r="V468" s="2012"/>
      <c r="W468" s="2012"/>
      <c r="X468" s="2012"/>
      <c r="Y468" s="2012"/>
      <c r="Z468" s="2012"/>
      <c r="AA468" s="2012"/>
      <c r="AB468" s="2012"/>
      <c r="AC468" s="2012"/>
      <c r="AD468" s="2012"/>
      <c r="AE468" s="2012"/>
      <c r="AF468" s="2012"/>
      <c r="AG468" s="2012"/>
    </row>
    <row r="469" spans="1:34" s="592" customFormat="1" x14ac:dyDescent="0.2">
      <c r="A469" s="605"/>
      <c r="D469" s="1738" t="s">
        <v>3055</v>
      </c>
      <c r="E469" s="2012"/>
      <c r="F469" s="2012"/>
      <c r="G469" s="2012"/>
      <c r="H469" s="2012"/>
      <c r="I469" s="2012"/>
      <c r="J469" s="2012"/>
      <c r="K469" s="2012"/>
      <c r="L469" s="2012"/>
      <c r="M469" s="2012"/>
      <c r="N469" s="2012"/>
      <c r="O469" s="2012"/>
      <c r="P469" s="2012"/>
      <c r="Q469" s="2012"/>
      <c r="R469" s="2012"/>
      <c r="S469" s="2012"/>
      <c r="T469" s="2012"/>
      <c r="U469" s="2012"/>
      <c r="V469" s="2012"/>
      <c r="W469" s="2012"/>
      <c r="X469" s="2012"/>
      <c r="Y469" s="2012"/>
      <c r="Z469" s="2012"/>
      <c r="AA469" s="2012"/>
      <c r="AB469" s="2012"/>
      <c r="AC469" s="2012"/>
      <c r="AD469" s="2012"/>
      <c r="AE469" s="2012"/>
      <c r="AF469" s="2012"/>
      <c r="AG469" s="2012"/>
    </row>
    <row r="470" spans="1:34" s="592" customFormat="1" x14ac:dyDescent="0.2">
      <c r="A470" s="605"/>
      <c r="D470" s="2012"/>
      <c r="E470" s="2012"/>
      <c r="F470" s="2012"/>
      <c r="G470" s="2012"/>
      <c r="H470" s="2012"/>
      <c r="I470" s="2012"/>
      <c r="J470" s="2012"/>
      <c r="K470" s="2012"/>
      <c r="L470" s="2012"/>
      <c r="M470" s="2012"/>
      <c r="N470" s="2012"/>
      <c r="O470" s="2012"/>
      <c r="P470" s="2012"/>
      <c r="Q470" s="2012"/>
      <c r="R470" s="2012"/>
      <c r="S470" s="2012"/>
      <c r="T470" s="2012"/>
      <c r="U470" s="2012"/>
      <c r="V470" s="2012"/>
      <c r="W470" s="2012"/>
      <c r="X470" s="2012"/>
      <c r="Y470" s="2012"/>
      <c r="Z470" s="2012"/>
      <c r="AA470" s="2012"/>
      <c r="AB470" s="2012"/>
      <c r="AC470" s="2012"/>
      <c r="AD470" s="2012"/>
      <c r="AE470" s="2012"/>
      <c r="AF470" s="2012"/>
      <c r="AG470" s="2012"/>
    </row>
    <row r="471" spans="1:34" s="592" customFormat="1" x14ac:dyDescent="0.2">
      <c r="A471" s="605"/>
      <c r="D471" s="1738" t="s">
        <v>1932</v>
      </c>
      <c r="E471" s="2012"/>
      <c r="F471" s="2012"/>
      <c r="G471" s="2012"/>
      <c r="H471" s="2012"/>
      <c r="I471" s="2012"/>
      <c r="J471" s="2012"/>
      <c r="K471" s="2012"/>
      <c r="L471" s="2012"/>
      <c r="M471" s="2012"/>
      <c r="N471" s="2012"/>
      <c r="O471" s="2012"/>
      <c r="P471" s="2012"/>
      <c r="Q471" s="2012"/>
      <c r="R471" s="2012"/>
      <c r="S471" s="2012"/>
      <c r="T471" s="2012"/>
      <c r="U471" s="2012"/>
      <c r="V471" s="2012"/>
      <c r="W471" s="2012"/>
      <c r="X471" s="2012"/>
      <c r="Y471" s="2012"/>
      <c r="Z471" s="2012"/>
      <c r="AA471" s="2012"/>
      <c r="AB471" s="2012"/>
      <c r="AC471" s="2012"/>
      <c r="AD471" s="2012"/>
      <c r="AE471" s="2012"/>
      <c r="AF471" s="2012"/>
      <c r="AG471" s="2012"/>
    </row>
    <row r="472" spans="1:34" s="592" customFormat="1" x14ac:dyDescent="0.2">
      <c r="A472" s="605"/>
      <c r="D472" s="931"/>
      <c r="E472" s="930"/>
      <c r="F472" s="930"/>
      <c r="G472" s="930"/>
      <c r="H472" s="930"/>
      <c r="I472" s="930"/>
      <c r="J472" s="930"/>
      <c r="K472" s="930"/>
      <c r="L472" s="930"/>
      <c r="M472" s="930"/>
      <c r="N472" s="930"/>
      <c r="O472" s="930"/>
      <c r="P472" s="930"/>
      <c r="Q472" s="930"/>
      <c r="R472" s="930"/>
      <c r="S472" s="930"/>
      <c r="T472" s="930"/>
      <c r="U472" s="930"/>
      <c r="V472" s="930"/>
      <c r="W472" s="930"/>
      <c r="X472" s="930"/>
      <c r="Y472" s="930"/>
      <c r="Z472" s="930"/>
      <c r="AA472" s="930"/>
      <c r="AB472" s="930"/>
      <c r="AC472" s="930"/>
      <c r="AD472" s="930"/>
      <c r="AE472" s="930"/>
      <c r="AF472" s="930"/>
      <c r="AG472" s="930"/>
    </row>
    <row r="473" spans="1:34" s="592" customFormat="1" x14ac:dyDescent="0.2">
      <c r="A473" s="605"/>
      <c r="D473" s="1738" t="s">
        <v>1933</v>
      </c>
      <c r="E473" s="2012"/>
      <c r="F473" s="2012"/>
      <c r="G473" s="2012"/>
      <c r="H473" s="2012"/>
      <c r="I473" s="2012"/>
      <c r="J473" s="2012"/>
      <c r="K473" s="2012"/>
      <c r="L473" s="2012"/>
      <c r="M473" s="2012"/>
      <c r="N473" s="2012"/>
      <c r="O473" s="2012"/>
      <c r="P473" s="2012"/>
      <c r="Q473" s="2012"/>
      <c r="R473" s="2012"/>
      <c r="S473" s="2012"/>
      <c r="T473" s="2012"/>
      <c r="U473" s="2012"/>
      <c r="V473" s="2012"/>
      <c r="W473" s="2012"/>
      <c r="X473" s="2012"/>
      <c r="Y473" s="2012"/>
      <c r="Z473" s="2012"/>
      <c r="AA473" s="2012"/>
      <c r="AB473" s="2012"/>
      <c r="AC473" s="2012"/>
      <c r="AD473" s="2012"/>
      <c r="AE473" s="2012"/>
      <c r="AF473" s="2012"/>
      <c r="AG473" s="2012"/>
    </row>
    <row r="474" spans="1:34" s="592" customFormat="1" x14ac:dyDescent="0.2">
      <c r="A474" s="605"/>
      <c r="D474" s="931"/>
      <c r="E474" s="930"/>
      <c r="F474" s="930"/>
      <c r="G474" s="930"/>
      <c r="H474" s="930"/>
      <c r="I474" s="930"/>
      <c r="J474" s="930"/>
      <c r="K474" s="930"/>
      <c r="L474" s="930"/>
      <c r="M474" s="930"/>
      <c r="N474" s="930"/>
      <c r="O474" s="930"/>
      <c r="P474" s="930"/>
      <c r="Q474" s="930"/>
      <c r="R474" s="930"/>
      <c r="S474" s="930"/>
      <c r="T474" s="930"/>
      <c r="U474" s="930"/>
      <c r="V474" s="930"/>
      <c r="W474" s="930"/>
      <c r="X474" s="930"/>
      <c r="Y474" s="930"/>
      <c r="Z474" s="930"/>
      <c r="AA474" s="930"/>
      <c r="AB474" s="930"/>
      <c r="AC474" s="930"/>
      <c r="AD474" s="930"/>
      <c r="AE474" s="930"/>
      <c r="AF474" s="930"/>
      <c r="AG474" s="930"/>
    </row>
    <row r="475" spans="1:34" s="592" customFormat="1" x14ac:dyDescent="0.2">
      <c r="A475" s="605"/>
      <c r="D475" s="931"/>
      <c r="E475" s="930"/>
      <c r="F475" s="930"/>
      <c r="G475" s="930"/>
      <c r="H475" s="930"/>
      <c r="I475" s="930"/>
      <c r="J475" s="930"/>
      <c r="K475" s="930"/>
      <c r="L475" s="930"/>
      <c r="M475" s="930"/>
      <c r="N475" s="930"/>
      <c r="O475" s="930"/>
      <c r="P475" s="930"/>
      <c r="Q475" s="930"/>
      <c r="R475" s="930"/>
      <c r="S475" s="930"/>
      <c r="T475" s="930"/>
      <c r="U475" s="930"/>
      <c r="V475" s="930"/>
      <c r="W475" s="930"/>
      <c r="X475" s="930"/>
      <c r="Y475" s="930"/>
      <c r="Z475" s="930"/>
      <c r="AA475" s="930"/>
      <c r="AB475" s="930"/>
      <c r="AC475" s="930"/>
      <c r="AD475" s="930"/>
      <c r="AE475" s="930"/>
      <c r="AF475" s="930"/>
      <c r="AG475" s="930"/>
    </row>
    <row r="476" spans="1:34" s="592" customFormat="1" x14ac:dyDescent="0.2">
      <c r="A476" s="605"/>
      <c r="D476" s="590" t="s">
        <v>2388</v>
      </c>
      <c r="E476" s="930"/>
      <c r="F476" s="930"/>
      <c r="G476" s="930"/>
      <c r="H476" s="930"/>
      <c r="I476" s="930"/>
      <c r="J476" s="930"/>
      <c r="K476" s="930"/>
      <c r="L476" s="930"/>
      <c r="M476" s="930"/>
      <c r="N476" s="930"/>
      <c r="O476" s="930"/>
      <c r="P476" s="930"/>
      <c r="Q476" s="930"/>
      <c r="R476" s="930"/>
      <c r="S476" s="930"/>
      <c r="T476" s="930"/>
      <c r="U476" s="930"/>
      <c r="V476" s="930"/>
      <c r="W476" s="930"/>
      <c r="X476" s="930"/>
      <c r="Y476" s="930"/>
      <c r="Z476" s="930"/>
      <c r="AA476" s="930"/>
      <c r="AB476" s="930"/>
      <c r="AC476" s="930"/>
      <c r="AD476" s="930"/>
      <c r="AE476" s="930"/>
      <c r="AF476" s="930"/>
      <c r="AG476" s="930"/>
    </row>
    <row r="477" spans="1:34" s="592" customFormat="1" x14ac:dyDescent="0.2">
      <c r="A477" s="605"/>
      <c r="E477" s="930"/>
      <c r="F477" s="930"/>
      <c r="G477" s="930"/>
      <c r="H477" s="930"/>
      <c r="I477" s="930"/>
      <c r="J477" s="930"/>
      <c r="K477" s="930"/>
      <c r="L477" s="930"/>
      <c r="M477" s="930"/>
      <c r="N477" s="930"/>
      <c r="O477" s="930"/>
      <c r="P477" s="930"/>
      <c r="Q477" s="930"/>
      <c r="R477" s="930"/>
      <c r="S477" s="930"/>
      <c r="T477" s="930"/>
      <c r="U477" s="930"/>
      <c r="V477" s="930"/>
      <c r="W477" s="930"/>
      <c r="X477" s="930"/>
      <c r="Y477" s="930"/>
      <c r="Z477" s="930"/>
      <c r="AA477" s="930"/>
      <c r="AB477" s="930"/>
      <c r="AC477" s="930"/>
      <c r="AD477" s="930"/>
      <c r="AE477" s="930"/>
      <c r="AF477" s="930"/>
      <c r="AG477" s="930"/>
    </row>
    <row r="478" spans="1:34" s="592" customFormat="1" x14ac:dyDescent="0.2">
      <c r="A478" s="605"/>
      <c r="D478" s="929" t="s">
        <v>2389</v>
      </c>
      <c r="E478" s="930"/>
      <c r="F478" s="930"/>
      <c r="G478" s="930"/>
      <c r="H478" s="930"/>
      <c r="I478" s="930"/>
      <c r="J478" s="930"/>
      <c r="K478" s="930"/>
      <c r="L478" s="930"/>
      <c r="M478" s="930"/>
      <c r="N478" s="930"/>
      <c r="O478" s="930"/>
      <c r="P478" s="930"/>
      <c r="Q478" s="930"/>
      <c r="R478" s="930"/>
      <c r="S478" s="930"/>
      <c r="T478" s="930"/>
      <c r="U478" s="930"/>
      <c r="V478" s="930"/>
      <c r="W478" s="930"/>
      <c r="X478" s="930"/>
      <c r="Y478" s="930"/>
      <c r="Z478" s="930"/>
      <c r="AA478" s="930"/>
      <c r="AB478" s="930"/>
      <c r="AC478" s="930"/>
      <c r="AD478" s="930"/>
      <c r="AE478" s="930"/>
      <c r="AF478" s="930"/>
      <c r="AG478" s="930"/>
    </row>
    <row r="479" spans="1:34" s="592" customFormat="1" ht="15" thickBot="1" x14ac:dyDescent="0.25">
      <c r="A479" s="605"/>
      <c r="D479" s="931"/>
      <c r="E479" s="930"/>
      <c r="F479" s="930"/>
      <c r="G479" s="930"/>
      <c r="H479" s="930"/>
      <c r="I479" s="930"/>
      <c r="J479" s="930"/>
      <c r="K479" s="930"/>
      <c r="L479" s="930"/>
      <c r="M479" s="930"/>
      <c r="N479" s="930"/>
      <c r="O479" s="930"/>
      <c r="P479" s="930"/>
      <c r="Q479" s="930"/>
      <c r="R479" s="930"/>
      <c r="S479" s="930"/>
      <c r="T479" s="930"/>
      <c r="U479" s="930"/>
      <c r="V479" s="930"/>
      <c r="W479" s="930"/>
      <c r="X479" s="930"/>
      <c r="Y479" s="930"/>
      <c r="Z479" s="930"/>
      <c r="AA479" s="930"/>
      <c r="AB479" s="930"/>
      <c r="AC479" s="930"/>
      <c r="AD479" s="930"/>
      <c r="AE479" s="930"/>
      <c r="AF479" s="930"/>
      <c r="AG479" s="930"/>
    </row>
    <row r="480" spans="1:34" s="592" customFormat="1" ht="15.75" customHeight="1" thickBot="1" x14ac:dyDescent="0.25">
      <c r="A480" s="605" t="s">
        <v>1441</v>
      </c>
      <c r="D480" s="1767" t="s">
        <v>1941</v>
      </c>
      <c r="E480" s="1768"/>
      <c r="F480" s="1768"/>
      <c r="G480" s="1769"/>
      <c r="H480" s="1703" t="s">
        <v>1778</v>
      </c>
      <c r="I480" s="1703"/>
      <c r="J480" s="1703"/>
      <c r="K480" s="1703"/>
      <c r="L480" s="1703"/>
      <c r="M480" s="1703"/>
      <c r="N480" s="1703"/>
      <c r="O480" s="1703"/>
      <c r="P480" s="1703"/>
      <c r="Q480" s="1703"/>
      <c r="R480" s="1703"/>
      <c r="S480" s="1703"/>
      <c r="T480" s="1703"/>
      <c r="U480" s="1703"/>
      <c r="V480" s="1703"/>
      <c r="W480" s="1703"/>
      <c r="X480" s="1703"/>
      <c r="Y480" s="1703"/>
      <c r="Z480" s="1703"/>
      <c r="AA480" s="1703"/>
      <c r="AB480" s="1703"/>
      <c r="AC480" s="1703"/>
      <c r="AD480" s="1703"/>
      <c r="AE480" s="1703"/>
      <c r="AF480" s="1703"/>
      <c r="AG480" s="1703"/>
      <c r="AH480" s="1703"/>
    </row>
    <row r="481" spans="1:34" s="592" customFormat="1" ht="55.5" customHeight="1" thickBot="1" x14ac:dyDescent="0.25">
      <c r="A481" s="605"/>
      <c r="D481" s="1770"/>
      <c r="E481" s="1771"/>
      <c r="F481" s="1771"/>
      <c r="G481" s="1772"/>
      <c r="H481" s="1704" t="s">
        <v>1934</v>
      </c>
      <c r="I481" s="1704"/>
      <c r="J481" s="1704"/>
      <c r="K481" s="1704" t="s">
        <v>1832</v>
      </c>
      <c r="L481" s="1704"/>
      <c r="M481" s="1704"/>
      <c r="N481" s="1704" t="s">
        <v>1935</v>
      </c>
      <c r="O481" s="1704"/>
      <c r="P481" s="1704"/>
      <c r="Q481" s="1704" t="s">
        <v>1936</v>
      </c>
      <c r="R481" s="1704"/>
      <c r="S481" s="1704"/>
      <c r="T481" s="1704" t="s">
        <v>1937</v>
      </c>
      <c r="U481" s="1704"/>
      <c r="V481" s="1704"/>
      <c r="W481" s="1704" t="s">
        <v>1938</v>
      </c>
      <c r="X481" s="1704"/>
      <c r="Y481" s="1704"/>
      <c r="Z481" s="1704" t="s">
        <v>1939</v>
      </c>
      <c r="AA481" s="1704"/>
      <c r="AB481" s="1704"/>
      <c r="AC481" s="1704" t="s">
        <v>1940</v>
      </c>
      <c r="AD481" s="1704"/>
      <c r="AE481" s="1704"/>
      <c r="AF481" s="1704" t="s">
        <v>1790</v>
      </c>
      <c r="AG481" s="1704"/>
      <c r="AH481" s="1704"/>
    </row>
    <row r="482" spans="1:34" s="592" customFormat="1" ht="15.75" customHeight="1" thickBot="1" x14ac:dyDescent="0.25">
      <c r="A482" s="605"/>
      <c r="D482" s="1760" t="s">
        <v>1914</v>
      </c>
      <c r="E482" s="1761"/>
      <c r="F482" s="1761"/>
      <c r="G482" s="1761"/>
      <c r="H482" s="1761"/>
      <c r="I482" s="1761"/>
      <c r="J482" s="1761"/>
      <c r="K482" s="1761"/>
      <c r="L482" s="1761"/>
      <c r="M482" s="1761"/>
      <c r="N482" s="1761"/>
      <c r="O482" s="1761"/>
      <c r="P482" s="1761"/>
      <c r="Q482" s="1761"/>
      <c r="R482" s="1761"/>
      <c r="S482" s="1761"/>
      <c r="T482" s="1761"/>
      <c r="U482" s="1761"/>
      <c r="V482" s="1761"/>
      <c r="W482" s="1761"/>
      <c r="X482" s="1761"/>
      <c r="Y482" s="1761"/>
      <c r="Z482" s="1761"/>
      <c r="AA482" s="1761"/>
      <c r="AB482" s="1761"/>
      <c r="AC482" s="1761"/>
      <c r="AD482" s="1761"/>
      <c r="AE482" s="1761"/>
      <c r="AF482" s="1761"/>
      <c r="AG482" s="1761"/>
      <c r="AH482" s="1762"/>
    </row>
    <row r="483" spans="1:34" s="592" customFormat="1" ht="21.75" customHeight="1" x14ac:dyDescent="0.2">
      <c r="A483" s="605"/>
      <c r="D483" s="1765" t="s">
        <v>1915</v>
      </c>
      <c r="E483" s="1765"/>
      <c r="F483" s="1765"/>
      <c r="G483" s="1765"/>
      <c r="H483" s="1740">
        <f>'Notes- SK Template'!H291</f>
        <v>298745</v>
      </c>
      <c r="I483" s="1740"/>
      <c r="J483" s="1740"/>
      <c r="K483" s="1766">
        <f>'Notes- SK Template'!K291</f>
        <v>1093706</v>
      </c>
      <c r="L483" s="1766"/>
      <c r="M483" s="1766"/>
      <c r="N483" s="1766">
        <f>'Notes- SK Template'!N291</f>
        <v>0</v>
      </c>
      <c r="O483" s="1766"/>
      <c r="P483" s="1766"/>
      <c r="Q483" s="1766">
        <f>'Notes- SK Template'!Q291</f>
        <v>0</v>
      </c>
      <c r="R483" s="1766"/>
      <c r="S483" s="1766"/>
      <c r="T483" s="1766">
        <f>'Notes- SK Template'!T291</f>
        <v>0</v>
      </c>
      <c r="U483" s="1766"/>
      <c r="V483" s="1766"/>
      <c r="W483" s="1766">
        <f>'Notes- SK Template'!W291</f>
        <v>145447</v>
      </c>
      <c r="X483" s="1766"/>
      <c r="Y483" s="1766"/>
      <c r="Z483" s="1766">
        <f>'Notes- SK Template'!Z291</f>
        <v>0</v>
      </c>
      <c r="AA483" s="1766"/>
      <c r="AB483" s="1766"/>
      <c r="AC483" s="1766">
        <f>'Notes- SK Template'!AC291</f>
        <v>0</v>
      </c>
      <c r="AD483" s="1766"/>
      <c r="AE483" s="1766"/>
      <c r="AF483" s="1759">
        <f>'Notes- SK Template'!AF291</f>
        <v>1537898</v>
      </c>
      <c r="AG483" s="1759"/>
      <c r="AH483" s="1759"/>
    </row>
    <row r="484" spans="1:34" s="592" customFormat="1" x14ac:dyDescent="0.2">
      <c r="A484" s="605"/>
      <c r="D484" s="2305" t="s">
        <v>1916</v>
      </c>
      <c r="E484" s="1739"/>
      <c r="F484" s="1739"/>
      <c r="G484" s="1739"/>
      <c r="H484" s="1702">
        <f>'Notes- SK Template'!H292</f>
        <v>0</v>
      </c>
      <c r="I484" s="1702"/>
      <c r="J484" s="1702"/>
      <c r="K484" s="1734">
        <f>'Notes- SK Template'!K292</f>
        <v>3375</v>
      </c>
      <c r="L484" s="1734"/>
      <c r="M484" s="1734"/>
      <c r="N484" s="1734">
        <f>'Notes- SK Template'!N292</f>
        <v>0</v>
      </c>
      <c r="O484" s="1734"/>
      <c r="P484" s="1734"/>
      <c r="Q484" s="1734">
        <f>'Notes- SK Template'!Q292</f>
        <v>0</v>
      </c>
      <c r="R484" s="1734"/>
      <c r="S484" s="1734"/>
      <c r="T484" s="1734">
        <f>'Notes- SK Template'!T292</f>
        <v>0</v>
      </c>
      <c r="U484" s="1734"/>
      <c r="V484" s="1734"/>
      <c r="W484" s="1734">
        <f>'Notes- SK Template'!W292</f>
        <v>20342</v>
      </c>
      <c r="X484" s="1734"/>
      <c r="Y484" s="1734"/>
      <c r="Z484" s="1734">
        <f>'Notes- SK Template'!Z292</f>
        <v>4433</v>
      </c>
      <c r="AA484" s="1734"/>
      <c r="AB484" s="1734"/>
      <c r="AC484" s="1734">
        <f>'Notes- SK Template'!AC292</f>
        <v>0</v>
      </c>
      <c r="AD484" s="1734"/>
      <c r="AE484" s="1734"/>
      <c r="AF484" s="1720">
        <f>'Notes- SK Template'!AF292</f>
        <v>28150</v>
      </c>
      <c r="AG484" s="1720"/>
      <c r="AH484" s="1720"/>
    </row>
    <row r="485" spans="1:34" s="592" customFormat="1" x14ac:dyDescent="0.2">
      <c r="A485" s="605"/>
      <c r="D485" s="2305" t="s">
        <v>1917</v>
      </c>
      <c r="E485" s="1739"/>
      <c r="F485" s="1739"/>
      <c r="G485" s="1739"/>
      <c r="H485" s="1702">
        <f>'Notes- SK Template'!H293</f>
        <v>0</v>
      </c>
      <c r="I485" s="1702"/>
      <c r="J485" s="1702"/>
      <c r="K485" s="1734">
        <f>'Notes- SK Template'!K293</f>
        <v>0</v>
      </c>
      <c r="L485" s="1734"/>
      <c r="M485" s="1734"/>
      <c r="N485" s="1734">
        <f>'Notes- SK Template'!N293</f>
        <v>0</v>
      </c>
      <c r="O485" s="1734"/>
      <c r="P485" s="1734"/>
      <c r="Q485" s="1734">
        <f>'Notes- SK Template'!Q293</f>
        <v>0</v>
      </c>
      <c r="R485" s="1734"/>
      <c r="S485" s="1734"/>
      <c r="T485" s="1734">
        <f>'Notes- SK Template'!T293</f>
        <v>0</v>
      </c>
      <c r="U485" s="1734"/>
      <c r="V485" s="1734"/>
      <c r="W485" s="1734">
        <f>'Notes- SK Template'!W293</f>
        <v>20046</v>
      </c>
      <c r="X485" s="1734"/>
      <c r="Y485" s="1734"/>
      <c r="Z485" s="1734">
        <f>'Notes- SK Template'!Z293</f>
        <v>0</v>
      </c>
      <c r="AA485" s="1734"/>
      <c r="AB485" s="1734"/>
      <c r="AC485" s="1734">
        <f>'Notes- SK Template'!AC293</f>
        <v>0</v>
      </c>
      <c r="AD485" s="1734"/>
      <c r="AE485" s="1734"/>
      <c r="AF485" s="1720">
        <f>'Notes- SK Template'!AF293</f>
        <v>20046</v>
      </c>
      <c r="AG485" s="1720"/>
      <c r="AH485" s="1720"/>
    </row>
    <row r="486" spans="1:34" s="592" customFormat="1" x14ac:dyDescent="0.2">
      <c r="A486" s="605"/>
      <c r="D486" s="2305" t="s">
        <v>1918</v>
      </c>
      <c r="E486" s="1739"/>
      <c r="F486" s="1739"/>
      <c r="G486" s="1739"/>
      <c r="H486" s="1702">
        <f>'Notes- SK Template'!H294</f>
        <v>0</v>
      </c>
      <c r="I486" s="1702"/>
      <c r="J486" s="1702"/>
      <c r="K486" s="1734">
        <f>'Notes- SK Template'!K294</f>
        <v>0</v>
      </c>
      <c r="L486" s="1734"/>
      <c r="M486" s="1734"/>
      <c r="N486" s="1734">
        <f>'Notes- SK Template'!N294</f>
        <v>0</v>
      </c>
      <c r="O486" s="1734"/>
      <c r="P486" s="1734"/>
      <c r="Q486" s="1734">
        <f>'Notes- SK Template'!Q294</f>
        <v>0</v>
      </c>
      <c r="R486" s="1734"/>
      <c r="S486" s="1734"/>
      <c r="T486" s="1734">
        <f>'Notes- SK Template'!T294</f>
        <v>0</v>
      </c>
      <c r="U486" s="1734"/>
      <c r="V486" s="1734"/>
      <c r="W486" s="1734">
        <f>'Notes- SK Template'!W294</f>
        <v>0</v>
      </c>
      <c r="X486" s="1734"/>
      <c r="Y486" s="1734"/>
      <c r="Z486" s="1734">
        <f>'Notes- SK Template'!Z294</f>
        <v>0</v>
      </c>
      <c r="AA486" s="1734"/>
      <c r="AB486" s="1734"/>
      <c r="AC486" s="1734">
        <f>'Notes- SK Template'!AC294</f>
        <v>0</v>
      </c>
      <c r="AD486" s="1734"/>
      <c r="AE486" s="1734"/>
      <c r="AF486" s="1720">
        <f>'Notes- SK Template'!AF294</f>
        <v>0</v>
      </c>
      <c r="AG486" s="1720"/>
      <c r="AH486" s="1720"/>
    </row>
    <row r="487" spans="1:34" s="592" customFormat="1" ht="22.5" customHeight="1" thickBot="1" x14ac:dyDescent="0.25">
      <c r="A487" s="605"/>
      <c r="D487" s="1735" t="s">
        <v>1919</v>
      </c>
      <c r="E487" s="1735"/>
      <c r="F487" s="1735"/>
      <c r="G487" s="1735"/>
      <c r="H487" s="1736">
        <f>'Notes- SK Template'!H295</f>
        <v>298745</v>
      </c>
      <c r="I487" s="1736"/>
      <c r="J487" s="1736"/>
      <c r="K487" s="1736">
        <f>'Notes- SK Template'!K295</f>
        <v>1097080</v>
      </c>
      <c r="L487" s="1736"/>
      <c r="M487" s="1736"/>
      <c r="N487" s="1736">
        <f>'Notes- SK Template'!N295</f>
        <v>0</v>
      </c>
      <c r="O487" s="1736"/>
      <c r="P487" s="1736"/>
      <c r="Q487" s="1736">
        <f>'Notes- SK Template'!Q295</f>
        <v>0</v>
      </c>
      <c r="R487" s="1736"/>
      <c r="S487" s="1736"/>
      <c r="T487" s="1736">
        <f>'Notes- SK Template'!T295</f>
        <v>0</v>
      </c>
      <c r="U487" s="1736"/>
      <c r="V487" s="1736"/>
      <c r="W487" s="1736">
        <f>'Notes- SK Template'!W295</f>
        <v>145743</v>
      </c>
      <c r="X487" s="1736"/>
      <c r="Y487" s="1736"/>
      <c r="Z487" s="1736">
        <f>'Notes- SK Template'!Z295</f>
        <v>4433</v>
      </c>
      <c r="AA487" s="1736"/>
      <c r="AB487" s="1736"/>
      <c r="AC487" s="1736">
        <f>'Notes- SK Template'!AC295</f>
        <v>0</v>
      </c>
      <c r="AD487" s="1736"/>
      <c r="AE487" s="1736"/>
      <c r="AF487" s="1736">
        <f>'Notes- SK Template'!AF295</f>
        <v>1546002</v>
      </c>
      <c r="AG487" s="1736"/>
      <c r="AH487" s="1736"/>
    </row>
    <row r="488" spans="1:34" s="592" customFormat="1" ht="15.75" customHeight="1" thickBot="1" x14ac:dyDescent="0.25">
      <c r="A488" s="605"/>
      <c r="D488" s="2606" t="s">
        <v>1920</v>
      </c>
      <c r="E488" s="1761"/>
      <c r="F488" s="1761"/>
      <c r="G488" s="1761"/>
      <c r="H488" s="1761"/>
      <c r="I488" s="1761"/>
      <c r="J488" s="1761"/>
      <c r="K488" s="1761"/>
      <c r="L488" s="1761"/>
      <c r="M488" s="1761"/>
      <c r="N488" s="1761"/>
      <c r="O488" s="1761"/>
      <c r="P488" s="1761"/>
      <c r="Q488" s="1761"/>
      <c r="R488" s="1761"/>
      <c r="S488" s="1761"/>
      <c r="T488" s="1761"/>
      <c r="U488" s="1761"/>
      <c r="V488" s="1761"/>
      <c r="W488" s="1761"/>
      <c r="X488" s="1761"/>
      <c r="Y488" s="1761"/>
      <c r="Z488" s="1761"/>
      <c r="AA488" s="1761"/>
      <c r="AB488" s="1761"/>
      <c r="AC488" s="1761"/>
      <c r="AD488" s="1761"/>
      <c r="AE488" s="1761"/>
      <c r="AF488" s="1761"/>
      <c r="AG488" s="1761"/>
      <c r="AH488" s="1762"/>
    </row>
    <row r="489" spans="1:34" s="592" customFormat="1" ht="22.5" customHeight="1" x14ac:dyDescent="0.2">
      <c r="A489" s="605"/>
      <c r="D489" s="1765" t="s">
        <v>1915</v>
      </c>
      <c r="E489" s="1765"/>
      <c r="F489" s="1765"/>
      <c r="G489" s="1765"/>
      <c r="H489" s="1740">
        <f>'Notes- SK Template'!H297</f>
        <v>0</v>
      </c>
      <c r="I489" s="1740"/>
      <c r="J489" s="1740"/>
      <c r="K489" s="1766">
        <f>'Notes- SK Template'!K297</f>
        <v>168609</v>
      </c>
      <c r="L489" s="1766"/>
      <c r="M489" s="1766"/>
      <c r="N489" s="1766">
        <f>'Notes- SK Template'!N297</f>
        <v>0</v>
      </c>
      <c r="O489" s="1766"/>
      <c r="P489" s="1766"/>
      <c r="Q489" s="1766">
        <f>'Notes- SK Template'!Q297</f>
        <v>0</v>
      </c>
      <c r="R489" s="1766"/>
      <c r="S489" s="1766"/>
      <c r="T489" s="1766">
        <f>'Notes- SK Template'!T297</f>
        <v>0</v>
      </c>
      <c r="U489" s="1766"/>
      <c r="V489" s="1766"/>
      <c r="W489" s="1766">
        <f>'Notes- SK Template'!W297</f>
        <v>56698</v>
      </c>
      <c r="X489" s="1766"/>
      <c r="Y489" s="1766"/>
      <c r="Z489" s="1766">
        <f>'Notes- SK Template'!Z297</f>
        <v>0</v>
      </c>
      <c r="AA489" s="1766"/>
      <c r="AB489" s="1766"/>
      <c r="AC489" s="1766">
        <f>'Notes- SK Template'!AC297</f>
        <v>0</v>
      </c>
      <c r="AD489" s="1766"/>
      <c r="AE489" s="1766"/>
      <c r="AF489" s="1759">
        <f>'Notes- SK Template'!AF297</f>
        <v>225307</v>
      </c>
      <c r="AG489" s="1759"/>
      <c r="AH489" s="1759"/>
    </row>
    <row r="490" spans="1:34" s="592" customFormat="1" x14ac:dyDescent="0.2">
      <c r="A490" s="605"/>
      <c r="D490" s="1739" t="s">
        <v>1916</v>
      </c>
      <c r="E490" s="1739"/>
      <c r="F490" s="1739"/>
      <c r="G490" s="1739"/>
      <c r="H490" s="1702">
        <f>'Notes- SK Template'!H298</f>
        <v>0</v>
      </c>
      <c r="I490" s="1702"/>
      <c r="J490" s="1702"/>
      <c r="K490" s="1734">
        <f>'Notes- SK Template'!K298</f>
        <v>54876</v>
      </c>
      <c r="L490" s="1734"/>
      <c r="M490" s="1734"/>
      <c r="N490" s="1734">
        <f>'Notes- SK Template'!N298</f>
        <v>0</v>
      </c>
      <c r="O490" s="1734"/>
      <c r="P490" s="1734"/>
      <c r="Q490" s="1734">
        <f>'Notes- SK Template'!Q298</f>
        <v>0</v>
      </c>
      <c r="R490" s="1734"/>
      <c r="S490" s="1734"/>
      <c r="T490" s="1734">
        <f>'Notes- SK Template'!T298</f>
        <v>0</v>
      </c>
      <c r="U490" s="1734"/>
      <c r="V490" s="1734"/>
      <c r="W490" s="1734">
        <f>'Notes- SK Template'!W298</f>
        <v>15862</v>
      </c>
      <c r="X490" s="1734"/>
      <c r="Y490" s="1734"/>
      <c r="Z490" s="1734">
        <f>'Notes- SK Template'!Z298</f>
        <v>0</v>
      </c>
      <c r="AA490" s="1734"/>
      <c r="AB490" s="1734"/>
      <c r="AC490" s="1734">
        <f>'Notes- SK Template'!AC298</f>
        <v>0</v>
      </c>
      <c r="AD490" s="1734"/>
      <c r="AE490" s="1734"/>
      <c r="AF490" s="1720">
        <f>'Notes- SK Template'!AF298</f>
        <v>70738</v>
      </c>
      <c r="AG490" s="1720"/>
      <c r="AH490" s="1720"/>
    </row>
    <row r="491" spans="1:34" s="592" customFormat="1" x14ac:dyDescent="0.2">
      <c r="A491" s="605"/>
      <c r="D491" s="1739" t="s">
        <v>1917</v>
      </c>
      <c r="E491" s="1739"/>
      <c r="F491" s="1739"/>
      <c r="G491" s="1739"/>
      <c r="H491" s="1702">
        <f>'Notes- SK Template'!H299</f>
        <v>0</v>
      </c>
      <c r="I491" s="1702"/>
      <c r="J491" s="1702"/>
      <c r="K491" s="1734">
        <f>'Notes- SK Template'!K299</f>
        <v>0</v>
      </c>
      <c r="L491" s="1734"/>
      <c r="M491" s="1734"/>
      <c r="N491" s="1734">
        <f>'Notes- SK Template'!N299</f>
        <v>0</v>
      </c>
      <c r="O491" s="1734"/>
      <c r="P491" s="1734"/>
      <c r="Q491" s="1734">
        <f>'Notes- SK Template'!Q299</f>
        <v>0</v>
      </c>
      <c r="R491" s="1734"/>
      <c r="S491" s="1734"/>
      <c r="T491" s="1734">
        <f>'Notes- SK Template'!T299</f>
        <v>0</v>
      </c>
      <c r="U491" s="1734"/>
      <c r="V491" s="1734"/>
      <c r="W491" s="1734">
        <f>'Notes- SK Template'!W299</f>
        <v>4800</v>
      </c>
      <c r="X491" s="1734"/>
      <c r="Y491" s="1734"/>
      <c r="Z491" s="1734">
        <f>'Notes- SK Template'!Z299</f>
        <v>0</v>
      </c>
      <c r="AA491" s="1734"/>
      <c r="AB491" s="1734"/>
      <c r="AC491" s="1734">
        <f>'Notes- SK Template'!AC299</f>
        <v>0</v>
      </c>
      <c r="AD491" s="1734"/>
      <c r="AE491" s="1734"/>
      <c r="AF491" s="1720">
        <f>'Notes- SK Template'!AF299</f>
        <v>4800</v>
      </c>
      <c r="AG491" s="1720"/>
      <c r="AH491" s="1720"/>
    </row>
    <row r="492" spans="1:34" s="592" customFormat="1" x14ac:dyDescent="0.2">
      <c r="A492" s="605"/>
      <c r="D492" s="2305" t="s">
        <v>1918</v>
      </c>
      <c r="E492" s="1739"/>
      <c r="F492" s="1739"/>
      <c r="G492" s="1739"/>
      <c r="H492" s="1702">
        <f>'Notes- SK Template'!H300</f>
        <v>0</v>
      </c>
      <c r="I492" s="1702"/>
      <c r="J492" s="1702"/>
      <c r="K492" s="1734">
        <f>'Notes- SK Template'!K300</f>
        <v>0</v>
      </c>
      <c r="L492" s="1734"/>
      <c r="M492" s="1734"/>
      <c r="N492" s="1734">
        <f>'Notes- SK Template'!N300</f>
        <v>0</v>
      </c>
      <c r="O492" s="1734"/>
      <c r="P492" s="1734"/>
      <c r="Q492" s="1734">
        <f>'Notes- SK Template'!Q300</f>
        <v>0</v>
      </c>
      <c r="R492" s="1734"/>
      <c r="S492" s="1734"/>
      <c r="T492" s="1734">
        <f>'Notes- SK Template'!T300</f>
        <v>0</v>
      </c>
      <c r="U492" s="1734"/>
      <c r="V492" s="1734"/>
      <c r="W492" s="1734">
        <f>'Notes- SK Template'!W300</f>
        <v>0</v>
      </c>
      <c r="X492" s="1734"/>
      <c r="Y492" s="1734"/>
      <c r="Z492" s="1734">
        <f>'Notes- SK Template'!Z300</f>
        <v>0</v>
      </c>
      <c r="AA492" s="1734"/>
      <c r="AB492" s="1734"/>
      <c r="AC492" s="1734">
        <f>'Notes- SK Template'!AC300</f>
        <v>0</v>
      </c>
      <c r="AD492" s="1734"/>
      <c r="AE492" s="1734"/>
      <c r="AF492" s="1720">
        <f>'Notes- SK Template'!AF300</f>
        <v>0</v>
      </c>
      <c r="AG492" s="1720"/>
      <c r="AH492" s="1720"/>
    </row>
    <row r="493" spans="1:34" s="592" customFormat="1" ht="22.5" customHeight="1" thickBot="1" x14ac:dyDescent="0.25">
      <c r="A493" s="605"/>
      <c r="D493" s="1735" t="s">
        <v>1919</v>
      </c>
      <c r="E493" s="1735"/>
      <c r="F493" s="1735"/>
      <c r="G493" s="1735"/>
      <c r="H493" s="1736">
        <f>'Notes- SK Template'!H301</f>
        <v>0</v>
      </c>
      <c r="I493" s="1736"/>
      <c r="J493" s="1736"/>
      <c r="K493" s="1736">
        <f>'Notes- SK Template'!K301</f>
        <v>223485</v>
      </c>
      <c r="L493" s="1736"/>
      <c r="M493" s="1736"/>
      <c r="N493" s="1736">
        <f>'Notes- SK Template'!N301</f>
        <v>0</v>
      </c>
      <c r="O493" s="1736"/>
      <c r="P493" s="1736"/>
      <c r="Q493" s="1736">
        <f>'Notes- SK Template'!Q301</f>
        <v>0</v>
      </c>
      <c r="R493" s="1736"/>
      <c r="S493" s="1736"/>
      <c r="T493" s="1736">
        <f>'Notes- SK Template'!T301</f>
        <v>0</v>
      </c>
      <c r="U493" s="1736"/>
      <c r="V493" s="1736"/>
      <c r="W493" s="1736">
        <f>'Notes- SK Template'!W301</f>
        <v>67760</v>
      </c>
      <c r="X493" s="1736"/>
      <c r="Y493" s="1736"/>
      <c r="Z493" s="1736">
        <f>'Notes- SK Template'!Z301</f>
        <v>0</v>
      </c>
      <c r="AA493" s="1736"/>
      <c r="AB493" s="1736"/>
      <c r="AC493" s="1736">
        <f>'Notes- SK Template'!AC301</f>
        <v>0</v>
      </c>
      <c r="AD493" s="1736"/>
      <c r="AE493" s="1736"/>
      <c r="AF493" s="1736">
        <f>'Notes- SK Template'!AF301</f>
        <v>291245</v>
      </c>
      <c r="AG493" s="1736"/>
      <c r="AH493" s="1736"/>
    </row>
    <row r="494" spans="1:34" s="592" customFormat="1" ht="15.75" customHeight="1" thickBot="1" x14ac:dyDescent="0.25">
      <c r="A494" s="605"/>
      <c r="D494" s="2606" t="s">
        <v>1921</v>
      </c>
      <c r="E494" s="1761"/>
      <c r="F494" s="1761"/>
      <c r="G494" s="1761"/>
      <c r="H494" s="1761"/>
      <c r="I494" s="1761"/>
      <c r="J494" s="1761"/>
      <c r="K494" s="1761"/>
      <c r="L494" s="1761"/>
      <c r="M494" s="1761"/>
      <c r="N494" s="1761"/>
      <c r="O494" s="1761"/>
      <c r="P494" s="1761"/>
      <c r="Q494" s="1761"/>
      <c r="R494" s="1761"/>
      <c r="S494" s="1761"/>
      <c r="T494" s="1761"/>
      <c r="U494" s="1761"/>
      <c r="V494" s="1761"/>
      <c r="W494" s="1761"/>
      <c r="X494" s="1761"/>
      <c r="Y494" s="1761"/>
      <c r="Z494" s="1761"/>
      <c r="AA494" s="1761"/>
      <c r="AB494" s="1761"/>
      <c r="AC494" s="1761"/>
      <c r="AD494" s="1761"/>
      <c r="AE494" s="1761"/>
      <c r="AF494" s="1761"/>
      <c r="AG494" s="1761"/>
      <c r="AH494" s="1762"/>
    </row>
    <row r="495" spans="1:34" s="592" customFormat="1" ht="22.5" customHeight="1" x14ac:dyDescent="0.2">
      <c r="A495" s="605"/>
      <c r="D495" s="1765" t="s">
        <v>1915</v>
      </c>
      <c r="E495" s="1765"/>
      <c r="F495" s="1765"/>
      <c r="G495" s="1765"/>
      <c r="H495" s="1740">
        <f>'Notes- SK Template'!H303</f>
        <v>0</v>
      </c>
      <c r="I495" s="1740"/>
      <c r="J495" s="1740"/>
      <c r="K495" s="1766">
        <f>'Notes- SK Template'!K303</f>
        <v>0</v>
      </c>
      <c r="L495" s="1766"/>
      <c r="M495" s="1766"/>
      <c r="N495" s="1766">
        <f>'Notes- SK Template'!N303</f>
        <v>0</v>
      </c>
      <c r="O495" s="1766"/>
      <c r="P495" s="1766"/>
      <c r="Q495" s="1766">
        <f>'Notes- SK Template'!Q303</f>
        <v>0</v>
      </c>
      <c r="R495" s="1766"/>
      <c r="S495" s="1766"/>
      <c r="T495" s="1766">
        <f>'Notes- SK Template'!T303</f>
        <v>0</v>
      </c>
      <c r="U495" s="1766"/>
      <c r="V495" s="1766"/>
      <c r="W495" s="1766">
        <f>'Notes- SK Template'!W303</f>
        <v>0</v>
      </c>
      <c r="X495" s="1766"/>
      <c r="Y495" s="1766"/>
      <c r="Z495" s="1766">
        <f>'Notes- SK Template'!Z303</f>
        <v>0</v>
      </c>
      <c r="AA495" s="1766"/>
      <c r="AB495" s="1766"/>
      <c r="AC495" s="1766">
        <f>'Notes- SK Template'!AC303</f>
        <v>0</v>
      </c>
      <c r="AD495" s="1766"/>
      <c r="AE495" s="1766"/>
      <c r="AF495" s="1759">
        <f>'Notes- SK Template'!AF303</f>
        <v>0</v>
      </c>
      <c r="AG495" s="1759"/>
      <c r="AH495" s="1759"/>
    </row>
    <row r="496" spans="1:34" s="592" customFormat="1" ht="15" customHeight="1" x14ac:dyDescent="0.2">
      <c r="A496" s="605"/>
      <c r="D496" s="1739" t="s">
        <v>1916</v>
      </c>
      <c r="E496" s="1739"/>
      <c r="F496" s="1739"/>
      <c r="G496" s="1739"/>
      <c r="H496" s="1702">
        <f>'Notes- SK Template'!H304</f>
        <v>0</v>
      </c>
      <c r="I496" s="1702"/>
      <c r="J496" s="1702"/>
      <c r="K496" s="1734">
        <f>'Notes- SK Template'!K304</f>
        <v>0</v>
      </c>
      <c r="L496" s="1734"/>
      <c r="M496" s="1734"/>
      <c r="N496" s="1734">
        <f>'Notes- SK Template'!N304</f>
        <v>0</v>
      </c>
      <c r="O496" s="1734"/>
      <c r="P496" s="1734"/>
      <c r="Q496" s="1734">
        <f>'Notes- SK Template'!Q304</f>
        <v>0</v>
      </c>
      <c r="R496" s="1734"/>
      <c r="S496" s="1734"/>
      <c r="T496" s="1734">
        <f>'Notes- SK Template'!T304</f>
        <v>0</v>
      </c>
      <c r="U496" s="1734"/>
      <c r="V496" s="1734"/>
      <c r="W496" s="1734">
        <f>'Notes- SK Template'!W304</f>
        <v>0</v>
      </c>
      <c r="X496" s="1734"/>
      <c r="Y496" s="1734"/>
      <c r="Z496" s="1734">
        <f>'Notes- SK Template'!Z304</f>
        <v>0</v>
      </c>
      <c r="AA496" s="1734"/>
      <c r="AB496" s="1734"/>
      <c r="AC496" s="1734">
        <f>'Notes- SK Template'!AC304</f>
        <v>0</v>
      </c>
      <c r="AD496" s="1734"/>
      <c r="AE496" s="1734"/>
      <c r="AF496" s="1720">
        <f>'Notes- SK Template'!AF304</f>
        <v>0</v>
      </c>
      <c r="AG496" s="1720"/>
      <c r="AH496" s="1720"/>
    </row>
    <row r="497" spans="1:34" s="592" customFormat="1" ht="15" customHeight="1" x14ac:dyDescent="0.2">
      <c r="A497" s="605"/>
      <c r="D497" s="1739" t="s">
        <v>1917</v>
      </c>
      <c r="E497" s="1739"/>
      <c r="F497" s="1739"/>
      <c r="G497" s="1739"/>
      <c r="H497" s="1702">
        <f>'Notes- SK Template'!H305</f>
        <v>0</v>
      </c>
      <c r="I497" s="1702"/>
      <c r="J497" s="1702"/>
      <c r="K497" s="1734">
        <f>'Notes- SK Template'!K305</f>
        <v>0</v>
      </c>
      <c r="L497" s="1734"/>
      <c r="M497" s="1734"/>
      <c r="N497" s="1734">
        <f>'Notes- SK Template'!N305</f>
        <v>0</v>
      </c>
      <c r="O497" s="1734"/>
      <c r="P497" s="1734"/>
      <c r="Q497" s="1734">
        <f>'Notes- SK Template'!Q305</f>
        <v>0</v>
      </c>
      <c r="R497" s="1734"/>
      <c r="S497" s="1734"/>
      <c r="T497" s="1734">
        <f>'Notes- SK Template'!T305</f>
        <v>0</v>
      </c>
      <c r="U497" s="1734"/>
      <c r="V497" s="1734"/>
      <c r="W497" s="1734">
        <f>'Notes- SK Template'!W305</f>
        <v>0</v>
      </c>
      <c r="X497" s="1734"/>
      <c r="Y497" s="1734"/>
      <c r="Z497" s="1734">
        <f>'Notes- SK Template'!Z305</f>
        <v>0</v>
      </c>
      <c r="AA497" s="1734"/>
      <c r="AB497" s="1734"/>
      <c r="AC497" s="1734">
        <f>'Notes- SK Template'!AC305</f>
        <v>0</v>
      </c>
      <c r="AD497" s="1734"/>
      <c r="AE497" s="1734"/>
      <c r="AF497" s="1720">
        <f>'Notes- SK Template'!AF305</f>
        <v>0</v>
      </c>
      <c r="AG497" s="1720"/>
      <c r="AH497" s="1720"/>
    </row>
    <row r="498" spans="1:34" s="592" customFormat="1" x14ac:dyDescent="0.2">
      <c r="A498" s="605"/>
      <c r="D498" s="2305" t="s">
        <v>1918</v>
      </c>
      <c r="E498" s="1739"/>
      <c r="F498" s="1739"/>
      <c r="G498" s="1739"/>
      <c r="H498" s="1702">
        <f>'Notes- SK Template'!H306</f>
        <v>0</v>
      </c>
      <c r="I498" s="1702"/>
      <c r="J498" s="1702"/>
      <c r="K498" s="1734">
        <f>'Notes- SK Template'!K306</f>
        <v>0</v>
      </c>
      <c r="L498" s="1734"/>
      <c r="M498" s="1734"/>
      <c r="N498" s="1734">
        <f>'Notes- SK Template'!N306</f>
        <v>0</v>
      </c>
      <c r="O498" s="1734"/>
      <c r="P498" s="1734"/>
      <c r="Q498" s="1734">
        <f>'Notes- SK Template'!Q306</f>
        <v>0</v>
      </c>
      <c r="R498" s="1734"/>
      <c r="S498" s="1734"/>
      <c r="T498" s="1734">
        <f>'Notes- SK Template'!T306</f>
        <v>0</v>
      </c>
      <c r="U498" s="1734"/>
      <c r="V498" s="1734"/>
      <c r="W498" s="1734">
        <f>'Notes- SK Template'!W306</f>
        <v>0</v>
      </c>
      <c r="X498" s="1734"/>
      <c r="Y498" s="1734"/>
      <c r="Z498" s="1734">
        <f>'Notes- SK Template'!Z306</f>
        <v>0</v>
      </c>
      <c r="AA498" s="1734"/>
      <c r="AB498" s="1734"/>
      <c r="AC498" s="1734">
        <f>'Notes- SK Template'!AC306</f>
        <v>0</v>
      </c>
      <c r="AD498" s="1734"/>
      <c r="AE498" s="1734"/>
      <c r="AF498" s="1720">
        <f>'Notes- SK Template'!AF306</f>
        <v>0</v>
      </c>
      <c r="AG498" s="1720"/>
      <c r="AH498" s="1720"/>
    </row>
    <row r="499" spans="1:34" s="592" customFormat="1" ht="22.5" customHeight="1" thickBot="1" x14ac:dyDescent="0.25">
      <c r="A499" s="605"/>
      <c r="D499" s="1735" t="s">
        <v>1919</v>
      </c>
      <c r="E499" s="1735"/>
      <c r="F499" s="1735"/>
      <c r="G499" s="1735"/>
      <c r="H499" s="1736">
        <f>'Notes- SK Template'!H307</f>
        <v>0</v>
      </c>
      <c r="I499" s="1736"/>
      <c r="J499" s="1736"/>
      <c r="K499" s="1736">
        <f>'Notes- SK Template'!K307</f>
        <v>0</v>
      </c>
      <c r="L499" s="1736"/>
      <c r="M499" s="1736"/>
      <c r="N499" s="1736">
        <f>'Notes- SK Template'!N307</f>
        <v>0</v>
      </c>
      <c r="O499" s="1736"/>
      <c r="P499" s="1736"/>
      <c r="Q499" s="1736">
        <f>'Notes- SK Template'!Q307</f>
        <v>0</v>
      </c>
      <c r="R499" s="1736"/>
      <c r="S499" s="1736"/>
      <c r="T499" s="1736">
        <f>'Notes- SK Template'!T307</f>
        <v>0</v>
      </c>
      <c r="U499" s="1736"/>
      <c r="V499" s="1736"/>
      <c r="W499" s="1736">
        <f>'Notes- SK Template'!W307</f>
        <v>0</v>
      </c>
      <c r="X499" s="1736"/>
      <c r="Y499" s="1736"/>
      <c r="Z499" s="1736">
        <f>'Notes- SK Template'!Z307</f>
        <v>0</v>
      </c>
      <c r="AA499" s="1736"/>
      <c r="AB499" s="1736"/>
      <c r="AC499" s="1736">
        <f>'Notes- SK Template'!AC307</f>
        <v>0</v>
      </c>
      <c r="AD499" s="1736"/>
      <c r="AE499" s="1736"/>
      <c r="AF499" s="1736">
        <f>'Notes- SK Template'!AF307</f>
        <v>0</v>
      </c>
      <c r="AG499" s="1736"/>
      <c r="AH499" s="1736"/>
    </row>
    <row r="500" spans="1:34" s="592" customFormat="1" ht="15.75" customHeight="1" thickBot="1" x14ac:dyDescent="0.25">
      <c r="A500" s="605"/>
      <c r="D500" s="2606" t="s">
        <v>1922</v>
      </c>
      <c r="E500" s="1761"/>
      <c r="F500" s="1761"/>
      <c r="G500" s="1761"/>
      <c r="H500" s="1761"/>
      <c r="I500" s="1761"/>
      <c r="J500" s="1761"/>
      <c r="K500" s="1761"/>
      <c r="L500" s="1761"/>
      <c r="M500" s="1761"/>
      <c r="N500" s="1761"/>
      <c r="O500" s="1761"/>
      <c r="P500" s="1761"/>
      <c r="Q500" s="1761"/>
      <c r="R500" s="1761"/>
      <c r="S500" s="1761"/>
      <c r="T500" s="1761"/>
      <c r="U500" s="1761"/>
      <c r="V500" s="1761"/>
      <c r="W500" s="1761"/>
      <c r="X500" s="1761"/>
      <c r="Y500" s="1761"/>
      <c r="Z500" s="1761"/>
      <c r="AA500" s="1761"/>
      <c r="AB500" s="1761"/>
      <c r="AC500" s="1761"/>
      <c r="AD500" s="1761"/>
      <c r="AE500" s="1761"/>
      <c r="AF500" s="1761"/>
      <c r="AG500" s="1761"/>
      <c r="AH500" s="1762"/>
    </row>
    <row r="501" spans="1:34" s="592" customFormat="1" ht="22.5" customHeight="1" x14ac:dyDescent="0.2">
      <c r="A501" s="605"/>
      <c r="D501" s="1763" t="s">
        <v>1915</v>
      </c>
      <c r="E501" s="1763"/>
      <c r="F501" s="1763"/>
      <c r="G501" s="1763"/>
      <c r="H501" s="1764">
        <f>'Notes- SK Template'!H309</f>
        <v>298745</v>
      </c>
      <c r="I501" s="1764"/>
      <c r="J501" s="1764"/>
      <c r="K501" s="1764">
        <f>'Notes- SK Template'!K309</f>
        <v>925097</v>
      </c>
      <c r="L501" s="1764"/>
      <c r="M501" s="1764"/>
      <c r="N501" s="1764">
        <f>'Notes- SK Template'!N309</f>
        <v>0</v>
      </c>
      <c r="O501" s="1764"/>
      <c r="P501" s="1764"/>
      <c r="Q501" s="1764">
        <f>'Notes- SK Template'!Q309</f>
        <v>0</v>
      </c>
      <c r="R501" s="1764"/>
      <c r="S501" s="1764"/>
      <c r="T501" s="1764">
        <f>'Notes- SK Template'!T309</f>
        <v>0</v>
      </c>
      <c r="U501" s="1764"/>
      <c r="V501" s="1764"/>
      <c r="W501" s="1764">
        <f>'Notes- SK Template'!W309</f>
        <v>88749</v>
      </c>
      <c r="X501" s="1764"/>
      <c r="Y501" s="1764"/>
      <c r="Z501" s="1764">
        <f>'Notes- SK Template'!Z309</f>
        <v>0</v>
      </c>
      <c r="AA501" s="1764"/>
      <c r="AB501" s="1764"/>
      <c r="AC501" s="1764">
        <f>'Notes- SK Template'!AC309</f>
        <v>0</v>
      </c>
      <c r="AD501" s="1764"/>
      <c r="AE501" s="1764"/>
      <c r="AF501" s="1764">
        <f>'Notes- SK Template'!AF309</f>
        <v>1312591</v>
      </c>
      <c r="AG501" s="1764"/>
      <c r="AH501" s="1764"/>
    </row>
    <row r="502" spans="1:34" s="592" customFormat="1" ht="22.5" customHeight="1" thickBot="1" x14ac:dyDescent="0.25">
      <c r="A502" s="605"/>
      <c r="D502" s="1735" t="s">
        <v>1919</v>
      </c>
      <c r="E502" s="1735"/>
      <c r="F502" s="1735"/>
      <c r="G502" s="1735"/>
      <c r="H502" s="1736">
        <f>'Notes- SK Template'!H310</f>
        <v>298745</v>
      </c>
      <c r="I502" s="1736"/>
      <c r="J502" s="1736"/>
      <c r="K502" s="1736">
        <f>'Notes- SK Template'!K310</f>
        <v>873595</v>
      </c>
      <c r="L502" s="1736"/>
      <c r="M502" s="1736"/>
      <c r="N502" s="1736">
        <f>'Notes- SK Template'!N310</f>
        <v>0</v>
      </c>
      <c r="O502" s="1736"/>
      <c r="P502" s="1736"/>
      <c r="Q502" s="1736">
        <f>'Notes- SK Template'!Q310</f>
        <v>0</v>
      </c>
      <c r="R502" s="1736"/>
      <c r="S502" s="1736"/>
      <c r="T502" s="1736">
        <f>'Notes- SK Template'!T310</f>
        <v>0</v>
      </c>
      <c r="U502" s="1736"/>
      <c r="V502" s="1736"/>
      <c r="W502" s="1736">
        <f>'Notes- SK Template'!W310</f>
        <v>77983</v>
      </c>
      <c r="X502" s="1736"/>
      <c r="Y502" s="1736"/>
      <c r="Z502" s="1736">
        <f>'Notes- SK Template'!Z310</f>
        <v>4433</v>
      </c>
      <c r="AA502" s="1736"/>
      <c r="AB502" s="1736"/>
      <c r="AC502" s="1736">
        <f>'Notes- SK Template'!AC310</f>
        <v>0</v>
      </c>
      <c r="AD502" s="1736"/>
      <c r="AE502" s="1736"/>
      <c r="AF502" s="1736">
        <f>'Notes- SK Template'!AF310</f>
        <v>1254757</v>
      </c>
      <c r="AG502" s="1736"/>
      <c r="AH502" s="1736"/>
    </row>
    <row r="503" spans="1:34" s="592" customFormat="1" x14ac:dyDescent="0.2">
      <c r="A503" s="605"/>
      <c r="D503" s="931"/>
      <c r="E503" s="930"/>
      <c r="F503" s="930"/>
      <c r="G503" s="930"/>
      <c r="H503" s="930"/>
      <c r="I503" s="930"/>
      <c r="J503" s="930"/>
      <c r="K503" s="930"/>
      <c r="L503" s="930"/>
      <c r="M503" s="930"/>
      <c r="N503" s="930"/>
      <c r="O503" s="930"/>
      <c r="P503" s="930"/>
      <c r="Q503" s="930"/>
      <c r="R503" s="930"/>
      <c r="S503" s="930"/>
      <c r="T503" s="930"/>
      <c r="U503" s="930"/>
      <c r="V503" s="930"/>
      <c r="W503" s="930"/>
      <c r="X503" s="930"/>
      <c r="Y503" s="930"/>
      <c r="Z503" s="930"/>
      <c r="AA503" s="930"/>
      <c r="AB503" s="930"/>
      <c r="AC503" s="930"/>
      <c r="AD503" s="930"/>
      <c r="AE503" s="930"/>
      <c r="AF503" s="930"/>
      <c r="AG503" s="930"/>
    </row>
    <row r="504" spans="1:34" s="592" customFormat="1" ht="15" thickBot="1" x14ac:dyDescent="0.25">
      <c r="A504" s="605"/>
      <c r="D504" s="931"/>
      <c r="E504" s="930"/>
      <c r="F504" s="930"/>
      <c r="G504" s="930"/>
      <c r="H504" s="930"/>
      <c r="I504" s="930"/>
      <c r="J504" s="930"/>
      <c r="K504" s="930"/>
      <c r="L504" s="930"/>
      <c r="M504" s="930"/>
      <c r="N504" s="930"/>
      <c r="O504" s="930"/>
      <c r="P504" s="930"/>
      <c r="Q504" s="930"/>
      <c r="R504" s="930"/>
      <c r="S504" s="930"/>
      <c r="T504" s="930"/>
      <c r="U504" s="930"/>
      <c r="V504" s="930"/>
      <c r="W504" s="930"/>
      <c r="X504" s="930"/>
      <c r="Y504" s="930"/>
      <c r="Z504" s="930"/>
      <c r="AA504" s="930"/>
      <c r="AB504" s="930"/>
      <c r="AC504" s="930"/>
      <c r="AD504" s="930"/>
      <c r="AE504" s="930"/>
      <c r="AF504" s="930"/>
      <c r="AG504" s="930"/>
    </row>
    <row r="505" spans="1:34" s="592" customFormat="1" ht="15" customHeight="1" thickBot="1" x14ac:dyDescent="0.25">
      <c r="A505" s="605" t="s">
        <v>1443</v>
      </c>
      <c r="D505" s="1767" t="s">
        <v>1941</v>
      </c>
      <c r="E505" s="1768"/>
      <c r="F505" s="1768"/>
      <c r="G505" s="1769"/>
      <c r="H505" s="1703" t="s">
        <v>1923</v>
      </c>
      <c r="I505" s="1703"/>
      <c r="J505" s="1703"/>
      <c r="K505" s="1703"/>
      <c r="L505" s="1703"/>
      <c r="M505" s="1703"/>
      <c r="N505" s="1703"/>
      <c r="O505" s="1703"/>
      <c r="P505" s="1703"/>
      <c r="Q505" s="1703"/>
      <c r="R505" s="1703"/>
      <c r="S505" s="1703"/>
      <c r="T505" s="1703"/>
      <c r="U505" s="1703"/>
      <c r="V505" s="1703"/>
      <c r="W505" s="1703"/>
      <c r="X505" s="1703"/>
      <c r="Y505" s="1703"/>
      <c r="Z505" s="1703"/>
      <c r="AA505" s="1703"/>
      <c r="AB505" s="1703"/>
      <c r="AC505" s="1703"/>
      <c r="AD505" s="1703"/>
      <c r="AE505" s="1703"/>
      <c r="AF505" s="1703"/>
      <c r="AG505" s="1703"/>
      <c r="AH505" s="1703"/>
    </row>
    <row r="506" spans="1:34" s="592" customFormat="1" ht="55.5" customHeight="1" thickBot="1" x14ac:dyDescent="0.25">
      <c r="A506" s="605"/>
      <c r="D506" s="1770"/>
      <c r="E506" s="1771"/>
      <c r="F506" s="1771"/>
      <c r="G506" s="1772"/>
      <c r="H506" s="1704" t="s">
        <v>1934</v>
      </c>
      <c r="I506" s="1704"/>
      <c r="J506" s="1704"/>
      <c r="K506" s="1704" t="s">
        <v>1832</v>
      </c>
      <c r="L506" s="1704"/>
      <c r="M506" s="1704"/>
      <c r="N506" s="1704" t="s">
        <v>1935</v>
      </c>
      <c r="O506" s="1704"/>
      <c r="P506" s="1704"/>
      <c r="Q506" s="1704" t="s">
        <v>1936</v>
      </c>
      <c r="R506" s="1704"/>
      <c r="S506" s="1704"/>
      <c r="T506" s="1704" t="s">
        <v>1937</v>
      </c>
      <c r="U506" s="1704"/>
      <c r="V506" s="1704"/>
      <c r="W506" s="1704" t="s">
        <v>1938</v>
      </c>
      <c r="X506" s="1704"/>
      <c r="Y506" s="1704"/>
      <c r="Z506" s="1704" t="s">
        <v>1939</v>
      </c>
      <c r="AA506" s="1704"/>
      <c r="AB506" s="1704"/>
      <c r="AC506" s="1704" t="s">
        <v>1940</v>
      </c>
      <c r="AD506" s="1704"/>
      <c r="AE506" s="1704"/>
      <c r="AF506" s="1704" t="s">
        <v>1790</v>
      </c>
      <c r="AG506" s="1704"/>
      <c r="AH506" s="1704"/>
    </row>
    <row r="507" spans="1:34" s="592" customFormat="1" ht="15" thickBot="1" x14ac:dyDescent="0.25">
      <c r="A507" s="605"/>
      <c r="D507" s="1760" t="s">
        <v>1914</v>
      </c>
      <c r="E507" s="1761"/>
      <c r="F507" s="1761"/>
      <c r="G507" s="1761"/>
      <c r="H507" s="1761"/>
      <c r="I507" s="1761"/>
      <c r="J507" s="1761"/>
      <c r="K507" s="1761"/>
      <c r="L507" s="1761"/>
      <c r="M507" s="1761"/>
      <c r="N507" s="1761"/>
      <c r="O507" s="1761"/>
      <c r="P507" s="1761"/>
      <c r="Q507" s="1761"/>
      <c r="R507" s="1761"/>
      <c r="S507" s="1761"/>
      <c r="T507" s="1761"/>
      <c r="U507" s="1761"/>
      <c r="V507" s="1761"/>
      <c r="W507" s="1761"/>
      <c r="X507" s="1761"/>
      <c r="Y507" s="1761"/>
      <c r="Z507" s="1761"/>
      <c r="AA507" s="1761"/>
      <c r="AB507" s="1761"/>
      <c r="AC507" s="1761"/>
      <c r="AD507" s="1761"/>
      <c r="AE507" s="1761"/>
      <c r="AF507" s="1761"/>
      <c r="AG507" s="1761"/>
      <c r="AH507" s="1762"/>
    </row>
    <row r="508" spans="1:34" s="592" customFormat="1" ht="22.5" customHeight="1" x14ac:dyDescent="0.2">
      <c r="A508" s="605"/>
      <c r="D508" s="1765" t="s">
        <v>1915</v>
      </c>
      <c r="E508" s="1765"/>
      <c r="F508" s="1765"/>
      <c r="G508" s="1765"/>
      <c r="H508" s="1740">
        <f>'Notes- SK Template'!H316</f>
        <v>298745</v>
      </c>
      <c r="I508" s="1740"/>
      <c r="J508" s="1740"/>
      <c r="K508" s="1766">
        <f>'Notes- SK Template'!K316</f>
        <v>1093706</v>
      </c>
      <c r="L508" s="1766"/>
      <c r="M508" s="1766"/>
      <c r="N508" s="1766">
        <f>'Notes- SK Template'!N316</f>
        <v>0</v>
      </c>
      <c r="O508" s="1766"/>
      <c r="P508" s="1766"/>
      <c r="Q508" s="1766">
        <f>'Notes- SK Template'!Q316</f>
        <v>0</v>
      </c>
      <c r="R508" s="1766"/>
      <c r="S508" s="1766"/>
      <c r="T508" s="1766">
        <f>'Notes- SK Template'!T316</f>
        <v>0</v>
      </c>
      <c r="U508" s="1766"/>
      <c r="V508" s="1766"/>
      <c r="W508" s="1766">
        <f>'Notes- SK Template'!W316</f>
        <v>155909</v>
      </c>
      <c r="X508" s="1766"/>
      <c r="Y508" s="1766"/>
      <c r="Z508" s="1766">
        <f>'Notes- SK Template'!Z316</f>
        <v>0</v>
      </c>
      <c r="AA508" s="1766"/>
      <c r="AB508" s="1766"/>
      <c r="AC508" s="1766">
        <f>'Notes- SK Template'!AC316</f>
        <v>0</v>
      </c>
      <c r="AD508" s="1766"/>
      <c r="AE508" s="1766"/>
      <c r="AF508" s="1759">
        <f>'Notes- SK Template'!AF316</f>
        <v>1548360</v>
      </c>
      <c r="AG508" s="1759"/>
      <c r="AH508" s="1759"/>
    </row>
    <row r="509" spans="1:34" s="592" customFormat="1" x14ac:dyDescent="0.2">
      <c r="A509" s="605"/>
      <c r="D509" s="2305" t="s">
        <v>1916</v>
      </c>
      <c r="E509" s="1739"/>
      <c r="F509" s="1739"/>
      <c r="G509" s="1739"/>
      <c r="H509" s="1702">
        <f>'Notes- SK Template'!H317</f>
        <v>0</v>
      </c>
      <c r="I509" s="1702"/>
      <c r="J509" s="1702"/>
      <c r="K509" s="1734">
        <f>'Notes- SK Template'!K317</f>
        <v>0</v>
      </c>
      <c r="L509" s="1734"/>
      <c r="M509" s="1734"/>
      <c r="N509" s="1734">
        <f>'Notes- SK Template'!N317</f>
        <v>0</v>
      </c>
      <c r="O509" s="1734"/>
      <c r="P509" s="1734"/>
      <c r="Q509" s="1734">
        <f>'Notes- SK Template'!Q317</f>
        <v>0</v>
      </c>
      <c r="R509" s="1734"/>
      <c r="S509" s="1734"/>
      <c r="T509" s="1734">
        <f>'Notes- SK Template'!T317</f>
        <v>0</v>
      </c>
      <c r="U509" s="1734"/>
      <c r="V509" s="1734"/>
      <c r="W509" s="1734">
        <f>'Notes- SK Template'!W317</f>
        <v>48860</v>
      </c>
      <c r="X509" s="1734"/>
      <c r="Y509" s="1734"/>
      <c r="Z509" s="1734">
        <f>'Notes- SK Template'!Z317</f>
        <v>0</v>
      </c>
      <c r="AA509" s="1734"/>
      <c r="AB509" s="1734"/>
      <c r="AC509" s="1734">
        <f>'Notes- SK Template'!AC317</f>
        <v>0</v>
      </c>
      <c r="AD509" s="1734"/>
      <c r="AE509" s="1734"/>
      <c r="AF509" s="1720">
        <f>'Notes- SK Template'!AF317</f>
        <v>48860</v>
      </c>
      <c r="AG509" s="1720"/>
      <c r="AH509" s="1720"/>
    </row>
    <row r="510" spans="1:34" s="592" customFormat="1" x14ac:dyDescent="0.2">
      <c r="A510" s="605"/>
      <c r="D510" s="2305" t="s">
        <v>1917</v>
      </c>
      <c r="E510" s="1739"/>
      <c r="F510" s="1739"/>
      <c r="G510" s="1739"/>
      <c r="H510" s="1702">
        <f>'Notes- SK Template'!H318</f>
        <v>0</v>
      </c>
      <c r="I510" s="1702"/>
      <c r="J510" s="1702"/>
      <c r="K510" s="1734">
        <f>'Notes- SK Template'!K318</f>
        <v>0</v>
      </c>
      <c r="L510" s="1734"/>
      <c r="M510" s="1734"/>
      <c r="N510" s="1734">
        <f>'Notes- SK Template'!N318</f>
        <v>0</v>
      </c>
      <c r="O510" s="1734"/>
      <c r="P510" s="1734"/>
      <c r="Q510" s="1734">
        <f>'Notes- SK Template'!Q318</f>
        <v>0</v>
      </c>
      <c r="R510" s="1734"/>
      <c r="S510" s="1734"/>
      <c r="T510" s="1734">
        <f>'Notes- SK Template'!T318</f>
        <v>0</v>
      </c>
      <c r="U510" s="1734"/>
      <c r="V510" s="1734"/>
      <c r="W510" s="1734">
        <f>'Notes- SK Template'!W318</f>
        <v>59322</v>
      </c>
      <c r="X510" s="1734"/>
      <c r="Y510" s="1734"/>
      <c r="Z510" s="1734">
        <f>'Notes- SK Template'!Z318</f>
        <v>0</v>
      </c>
      <c r="AA510" s="1734"/>
      <c r="AB510" s="1734"/>
      <c r="AC510" s="1734">
        <f>'Notes- SK Template'!AC318</f>
        <v>0</v>
      </c>
      <c r="AD510" s="1734"/>
      <c r="AE510" s="1734"/>
      <c r="AF510" s="1720">
        <f>'Notes- SK Template'!AF318</f>
        <v>59322</v>
      </c>
      <c r="AG510" s="1720"/>
      <c r="AH510" s="1720"/>
    </row>
    <row r="511" spans="1:34" s="592" customFormat="1" x14ac:dyDescent="0.2">
      <c r="A511" s="605"/>
      <c r="D511" s="2305" t="s">
        <v>1918</v>
      </c>
      <c r="E511" s="1739"/>
      <c r="F511" s="1739"/>
      <c r="G511" s="1739"/>
      <c r="H511" s="1702">
        <f>'Notes- SK Template'!H319</f>
        <v>0</v>
      </c>
      <c r="I511" s="1702"/>
      <c r="J511" s="1702"/>
      <c r="K511" s="1734">
        <f>'Notes- SK Template'!K319</f>
        <v>0</v>
      </c>
      <c r="L511" s="1734"/>
      <c r="M511" s="1734"/>
      <c r="N511" s="1734">
        <f>'Notes- SK Template'!N319</f>
        <v>0</v>
      </c>
      <c r="O511" s="1734"/>
      <c r="P511" s="1734"/>
      <c r="Q511" s="1734">
        <f>'Notes- SK Template'!Q319</f>
        <v>0</v>
      </c>
      <c r="R511" s="1734"/>
      <c r="S511" s="1734"/>
      <c r="T511" s="1734">
        <f>'Notes- SK Template'!T319</f>
        <v>0</v>
      </c>
      <c r="U511" s="1734"/>
      <c r="V511" s="1734"/>
      <c r="W511" s="1734">
        <f>'Notes- SK Template'!W319</f>
        <v>0</v>
      </c>
      <c r="X511" s="1734"/>
      <c r="Y511" s="1734"/>
      <c r="Z511" s="1734">
        <f>'Notes- SK Template'!Z319</f>
        <v>0</v>
      </c>
      <c r="AA511" s="1734"/>
      <c r="AB511" s="1734"/>
      <c r="AC511" s="1734">
        <f>'Notes- SK Template'!AC319</f>
        <v>0</v>
      </c>
      <c r="AD511" s="1734"/>
      <c r="AE511" s="1734"/>
      <c r="AF511" s="1720">
        <f>'Notes- SK Template'!AF319</f>
        <v>0</v>
      </c>
      <c r="AG511" s="1720"/>
      <c r="AH511" s="1720"/>
    </row>
    <row r="512" spans="1:34" s="592" customFormat="1" ht="22.5" customHeight="1" thickBot="1" x14ac:dyDescent="0.25">
      <c r="A512" s="605"/>
      <c r="D512" s="1735" t="s">
        <v>1919</v>
      </c>
      <c r="E512" s="1735"/>
      <c r="F512" s="1735"/>
      <c r="G512" s="1735"/>
      <c r="H512" s="1736">
        <f>'Notes- SK Template'!H320</f>
        <v>298745</v>
      </c>
      <c r="I512" s="1736"/>
      <c r="J512" s="1736"/>
      <c r="K512" s="1736">
        <f>'Notes- SK Template'!K320</f>
        <v>1093706</v>
      </c>
      <c r="L512" s="1736"/>
      <c r="M512" s="1736"/>
      <c r="N512" s="1736">
        <f>'Notes- SK Template'!N320</f>
        <v>0</v>
      </c>
      <c r="O512" s="1736"/>
      <c r="P512" s="1736"/>
      <c r="Q512" s="1736">
        <f>'Notes- SK Template'!Q320</f>
        <v>0</v>
      </c>
      <c r="R512" s="1736"/>
      <c r="S512" s="1736"/>
      <c r="T512" s="1736">
        <f>'Notes- SK Template'!T320</f>
        <v>0</v>
      </c>
      <c r="U512" s="1736"/>
      <c r="V512" s="1736"/>
      <c r="W512" s="1736">
        <f>'Notes- SK Template'!W320</f>
        <v>145447</v>
      </c>
      <c r="X512" s="1736"/>
      <c r="Y512" s="1736"/>
      <c r="Z512" s="1736">
        <f>'Notes- SK Template'!Z320</f>
        <v>0</v>
      </c>
      <c r="AA512" s="1736"/>
      <c r="AB512" s="1736"/>
      <c r="AC512" s="1736">
        <f>'Notes- SK Template'!AC320</f>
        <v>0</v>
      </c>
      <c r="AD512" s="1736"/>
      <c r="AE512" s="1736"/>
      <c r="AF512" s="1736">
        <f>'Notes- SK Template'!AF320</f>
        <v>1537898</v>
      </c>
      <c r="AG512" s="1736"/>
      <c r="AH512" s="1736"/>
    </row>
    <row r="513" spans="1:34" s="592" customFormat="1" ht="15" thickBot="1" x14ac:dyDescent="0.25">
      <c r="A513" s="605"/>
      <c r="D513" s="2606" t="s">
        <v>1920</v>
      </c>
      <c r="E513" s="1761"/>
      <c r="F513" s="1761"/>
      <c r="G513" s="1761"/>
      <c r="H513" s="1761"/>
      <c r="I513" s="1761"/>
      <c r="J513" s="1761"/>
      <c r="K513" s="1761"/>
      <c r="L513" s="1761"/>
      <c r="M513" s="1761"/>
      <c r="N513" s="1761"/>
      <c r="O513" s="1761"/>
      <c r="P513" s="1761"/>
      <c r="Q513" s="1761"/>
      <c r="R513" s="1761"/>
      <c r="S513" s="1761"/>
      <c r="T513" s="1761"/>
      <c r="U513" s="1761"/>
      <c r="V513" s="1761"/>
      <c r="W513" s="1761"/>
      <c r="X513" s="1761"/>
      <c r="Y513" s="1761"/>
      <c r="Z513" s="1761"/>
      <c r="AA513" s="1761"/>
      <c r="AB513" s="1761"/>
      <c r="AC513" s="1761"/>
      <c r="AD513" s="1761"/>
      <c r="AE513" s="1761"/>
      <c r="AF513" s="1761"/>
      <c r="AG513" s="1761"/>
      <c r="AH513" s="1762"/>
    </row>
    <row r="514" spans="1:34" s="592" customFormat="1" ht="22.5" customHeight="1" x14ac:dyDescent="0.2">
      <c r="A514" s="605"/>
      <c r="D514" s="1765" t="s">
        <v>1915</v>
      </c>
      <c r="E514" s="1765"/>
      <c r="F514" s="1765"/>
      <c r="G514" s="1765"/>
      <c r="H514" s="1740">
        <f>'Notes- SK Template'!H322</f>
        <v>0</v>
      </c>
      <c r="I514" s="1740"/>
      <c r="J514" s="1740"/>
      <c r="K514" s="1766">
        <f>'Notes- SK Template'!K322</f>
        <v>113925</v>
      </c>
      <c r="L514" s="1766"/>
      <c r="M514" s="1766"/>
      <c r="N514" s="1766">
        <f>'Notes- SK Template'!N322</f>
        <v>0</v>
      </c>
      <c r="O514" s="1766"/>
      <c r="P514" s="1766"/>
      <c r="Q514" s="1766">
        <f>'Notes- SK Template'!Q322</f>
        <v>0</v>
      </c>
      <c r="R514" s="1766"/>
      <c r="S514" s="1766"/>
      <c r="T514" s="1766">
        <f>'Notes- SK Template'!T322</f>
        <v>0</v>
      </c>
      <c r="U514" s="1766"/>
      <c r="V514" s="1766"/>
      <c r="W514" s="1766">
        <f>'Notes- SK Template'!W322</f>
        <v>60479</v>
      </c>
      <c r="X514" s="1766"/>
      <c r="Y514" s="1766"/>
      <c r="Z514" s="1766">
        <f>'Notes- SK Template'!Z322</f>
        <v>0</v>
      </c>
      <c r="AA514" s="1766"/>
      <c r="AB514" s="1766"/>
      <c r="AC514" s="1766">
        <f>'Notes- SK Template'!AC322</f>
        <v>0</v>
      </c>
      <c r="AD514" s="1766"/>
      <c r="AE514" s="1766"/>
      <c r="AF514" s="1759">
        <f>'Notes- SK Template'!AF322</f>
        <v>174404</v>
      </c>
      <c r="AG514" s="1759"/>
      <c r="AH514" s="1759"/>
    </row>
    <row r="515" spans="1:34" s="592" customFormat="1" x14ac:dyDescent="0.2">
      <c r="A515" s="605"/>
      <c r="D515" s="1739" t="s">
        <v>1916</v>
      </c>
      <c r="E515" s="1739"/>
      <c r="F515" s="1739"/>
      <c r="G515" s="1739"/>
      <c r="H515" s="1702">
        <f>'Notes- SK Template'!H323</f>
        <v>0</v>
      </c>
      <c r="I515" s="1702"/>
      <c r="J515" s="1702"/>
      <c r="K515" s="1734">
        <f>'Notes- SK Template'!K323</f>
        <v>54684</v>
      </c>
      <c r="L515" s="1734"/>
      <c r="M515" s="1734"/>
      <c r="N515" s="1734">
        <f>'Notes- SK Template'!N323</f>
        <v>0</v>
      </c>
      <c r="O515" s="1734"/>
      <c r="P515" s="1734"/>
      <c r="Q515" s="1734">
        <f>'Notes- SK Template'!Q323</f>
        <v>0</v>
      </c>
      <c r="R515" s="1734"/>
      <c r="S515" s="1734"/>
      <c r="T515" s="1734">
        <f>'Notes- SK Template'!T323</f>
        <v>0</v>
      </c>
      <c r="U515" s="1734"/>
      <c r="V515" s="1734"/>
      <c r="W515" s="1734">
        <f>'Notes- SK Template'!W323</f>
        <v>14868</v>
      </c>
      <c r="X515" s="1734"/>
      <c r="Y515" s="1734"/>
      <c r="Z515" s="1734">
        <f>'Notes- SK Template'!Z323</f>
        <v>0</v>
      </c>
      <c r="AA515" s="1734"/>
      <c r="AB515" s="1734"/>
      <c r="AC515" s="1734">
        <f>'Notes- SK Template'!AC323</f>
        <v>0</v>
      </c>
      <c r="AD515" s="1734"/>
      <c r="AE515" s="1734"/>
      <c r="AF515" s="1720">
        <f>'Notes- SK Template'!AF323</f>
        <v>69552</v>
      </c>
      <c r="AG515" s="1720"/>
      <c r="AH515" s="1720"/>
    </row>
    <row r="516" spans="1:34" s="592" customFormat="1" x14ac:dyDescent="0.2">
      <c r="A516" s="605"/>
      <c r="D516" s="1739" t="s">
        <v>1917</v>
      </c>
      <c r="E516" s="1739"/>
      <c r="F516" s="1739"/>
      <c r="G516" s="1739"/>
      <c r="H516" s="1702">
        <f>'Notes- SK Template'!H324</f>
        <v>0</v>
      </c>
      <c r="I516" s="1702"/>
      <c r="J516" s="1702"/>
      <c r="K516" s="1734">
        <f>'Notes- SK Template'!K324</f>
        <v>0</v>
      </c>
      <c r="L516" s="1734"/>
      <c r="M516" s="1734"/>
      <c r="N516" s="1734">
        <f>'Notes- SK Template'!N324</f>
        <v>0</v>
      </c>
      <c r="O516" s="1734"/>
      <c r="P516" s="1734"/>
      <c r="Q516" s="1734">
        <f>'Notes- SK Template'!Q324</f>
        <v>0</v>
      </c>
      <c r="R516" s="1734"/>
      <c r="S516" s="1734"/>
      <c r="T516" s="1734">
        <f>'Notes- SK Template'!T324</f>
        <v>0</v>
      </c>
      <c r="U516" s="1734"/>
      <c r="V516" s="1734"/>
      <c r="W516" s="1734">
        <f>'Notes- SK Template'!W324</f>
        <v>18650</v>
      </c>
      <c r="X516" s="1734"/>
      <c r="Y516" s="1734"/>
      <c r="Z516" s="1734">
        <f>'Notes- SK Template'!Z324</f>
        <v>0</v>
      </c>
      <c r="AA516" s="1734"/>
      <c r="AB516" s="1734"/>
      <c r="AC516" s="1734">
        <f>'Notes- SK Template'!AC324</f>
        <v>0</v>
      </c>
      <c r="AD516" s="1734"/>
      <c r="AE516" s="1734"/>
      <c r="AF516" s="1720">
        <f>'Notes- SK Template'!AF324</f>
        <v>18650</v>
      </c>
      <c r="AG516" s="1720"/>
      <c r="AH516" s="1720"/>
    </row>
    <row r="517" spans="1:34" s="592" customFormat="1" x14ac:dyDescent="0.2">
      <c r="A517" s="605"/>
      <c r="D517" s="2305" t="s">
        <v>1918</v>
      </c>
      <c r="E517" s="1739"/>
      <c r="F517" s="1739"/>
      <c r="G517" s="1739"/>
      <c r="H517" s="1702">
        <f>'Notes- SK Template'!H325</f>
        <v>0</v>
      </c>
      <c r="I517" s="1702"/>
      <c r="J517" s="1702"/>
      <c r="K517" s="1734">
        <f>'Notes- SK Template'!K325</f>
        <v>0</v>
      </c>
      <c r="L517" s="1734"/>
      <c r="M517" s="1734"/>
      <c r="N517" s="1734">
        <f>'Notes- SK Template'!N325</f>
        <v>0</v>
      </c>
      <c r="O517" s="1734"/>
      <c r="P517" s="1734"/>
      <c r="Q517" s="1734">
        <f>'Notes- SK Template'!Q325</f>
        <v>0</v>
      </c>
      <c r="R517" s="1734"/>
      <c r="S517" s="1734"/>
      <c r="T517" s="1734">
        <f>'Notes- SK Template'!T325</f>
        <v>0</v>
      </c>
      <c r="U517" s="1734"/>
      <c r="V517" s="1734"/>
      <c r="W517" s="1734">
        <f>'Notes- SK Template'!W325</f>
        <v>0</v>
      </c>
      <c r="X517" s="1734"/>
      <c r="Y517" s="1734"/>
      <c r="Z517" s="1734">
        <f>'Notes- SK Template'!Z325</f>
        <v>0</v>
      </c>
      <c r="AA517" s="1734"/>
      <c r="AB517" s="1734"/>
      <c r="AC517" s="1734">
        <f>'Notes- SK Template'!AC325</f>
        <v>0</v>
      </c>
      <c r="AD517" s="1734"/>
      <c r="AE517" s="1734"/>
      <c r="AF517" s="1720">
        <f>'Notes- SK Template'!AF325</f>
        <v>0</v>
      </c>
      <c r="AG517" s="1720"/>
      <c r="AH517" s="1720"/>
    </row>
    <row r="518" spans="1:34" s="592" customFormat="1" ht="22.5" customHeight="1" thickBot="1" x14ac:dyDescent="0.25">
      <c r="A518" s="605"/>
      <c r="D518" s="1735" t="s">
        <v>1919</v>
      </c>
      <c r="E518" s="1735"/>
      <c r="F518" s="1735"/>
      <c r="G518" s="1735"/>
      <c r="H518" s="1736">
        <f>'Notes- SK Template'!H326</f>
        <v>0</v>
      </c>
      <c r="I518" s="1736"/>
      <c r="J518" s="1736"/>
      <c r="K518" s="1736">
        <f>'Notes- SK Template'!K326</f>
        <v>168609</v>
      </c>
      <c r="L518" s="1736"/>
      <c r="M518" s="1736"/>
      <c r="N518" s="1736">
        <f>'Notes- SK Template'!N326</f>
        <v>0</v>
      </c>
      <c r="O518" s="1736"/>
      <c r="P518" s="1736"/>
      <c r="Q518" s="1736">
        <f>'Notes- SK Template'!Q326</f>
        <v>0</v>
      </c>
      <c r="R518" s="1736"/>
      <c r="S518" s="1736"/>
      <c r="T518" s="1736">
        <f>'Notes- SK Template'!T326</f>
        <v>0</v>
      </c>
      <c r="U518" s="1736"/>
      <c r="V518" s="1736"/>
      <c r="W518" s="1736">
        <f>'Notes- SK Template'!W326</f>
        <v>56697</v>
      </c>
      <c r="X518" s="1736"/>
      <c r="Y518" s="1736"/>
      <c r="Z518" s="1736">
        <f>'Notes- SK Template'!Z326</f>
        <v>0</v>
      </c>
      <c r="AA518" s="1736"/>
      <c r="AB518" s="1736"/>
      <c r="AC518" s="1736">
        <f>'Notes- SK Template'!AC326</f>
        <v>0</v>
      </c>
      <c r="AD518" s="1736"/>
      <c r="AE518" s="1736"/>
      <c r="AF518" s="1736">
        <f>'Notes- SK Template'!AF326</f>
        <v>225306</v>
      </c>
      <c r="AG518" s="1736"/>
      <c r="AH518" s="1736"/>
    </row>
    <row r="519" spans="1:34" s="592" customFormat="1" ht="15" thickBot="1" x14ac:dyDescent="0.25">
      <c r="A519" s="605"/>
      <c r="D519" s="2606" t="s">
        <v>1921</v>
      </c>
      <c r="E519" s="1761"/>
      <c r="F519" s="1761"/>
      <c r="G519" s="1761"/>
      <c r="H519" s="1761"/>
      <c r="I519" s="1761"/>
      <c r="J519" s="1761"/>
      <c r="K519" s="1761"/>
      <c r="L519" s="1761"/>
      <c r="M519" s="1761"/>
      <c r="N519" s="1761"/>
      <c r="O519" s="1761"/>
      <c r="P519" s="1761"/>
      <c r="Q519" s="1761"/>
      <c r="R519" s="1761"/>
      <c r="S519" s="1761"/>
      <c r="T519" s="1761"/>
      <c r="U519" s="1761"/>
      <c r="V519" s="1761"/>
      <c r="W519" s="1761"/>
      <c r="X519" s="1761"/>
      <c r="Y519" s="1761"/>
      <c r="Z519" s="1761"/>
      <c r="AA519" s="1761"/>
      <c r="AB519" s="1761"/>
      <c r="AC519" s="1761"/>
      <c r="AD519" s="1761"/>
      <c r="AE519" s="1761"/>
      <c r="AF519" s="1761"/>
      <c r="AG519" s="1761"/>
      <c r="AH519" s="1762"/>
    </row>
    <row r="520" spans="1:34" s="592" customFormat="1" ht="22.5" customHeight="1" x14ac:dyDescent="0.2">
      <c r="A520" s="605"/>
      <c r="D520" s="1765" t="s">
        <v>1915</v>
      </c>
      <c r="E520" s="1765"/>
      <c r="F520" s="1765"/>
      <c r="G520" s="1765"/>
      <c r="H520" s="1740">
        <f>'Notes- SK Template'!H328</f>
        <v>0</v>
      </c>
      <c r="I520" s="1740"/>
      <c r="J520" s="1740"/>
      <c r="K520" s="1766">
        <f>'Notes- SK Template'!K328</f>
        <v>0</v>
      </c>
      <c r="L520" s="1766"/>
      <c r="M520" s="1766"/>
      <c r="N520" s="1766">
        <f>'Notes- SK Template'!N328</f>
        <v>0</v>
      </c>
      <c r="O520" s="1766"/>
      <c r="P520" s="1766"/>
      <c r="Q520" s="1766">
        <f>'Notes- SK Template'!Q328</f>
        <v>0</v>
      </c>
      <c r="R520" s="1766"/>
      <c r="S520" s="1766"/>
      <c r="T520" s="1766">
        <f>'Notes- SK Template'!T328</f>
        <v>0</v>
      </c>
      <c r="U520" s="1766"/>
      <c r="V520" s="1766"/>
      <c r="W520" s="1766">
        <f>'Notes- SK Template'!W328</f>
        <v>0</v>
      </c>
      <c r="X520" s="1766"/>
      <c r="Y520" s="1766"/>
      <c r="Z520" s="1766">
        <f>'Notes- SK Template'!Z328</f>
        <v>0</v>
      </c>
      <c r="AA520" s="1766"/>
      <c r="AB520" s="1766"/>
      <c r="AC520" s="1766">
        <f>'Notes- SK Template'!AC328</f>
        <v>0</v>
      </c>
      <c r="AD520" s="1766"/>
      <c r="AE520" s="1766"/>
      <c r="AF520" s="1759">
        <f>'Notes- SK Template'!AF328</f>
        <v>0</v>
      </c>
      <c r="AG520" s="1759"/>
      <c r="AH520" s="1759"/>
    </row>
    <row r="521" spans="1:34" s="592" customFormat="1" x14ac:dyDescent="0.2">
      <c r="A521" s="605"/>
      <c r="D521" s="1739" t="s">
        <v>1916</v>
      </c>
      <c r="E521" s="1739"/>
      <c r="F521" s="1739"/>
      <c r="G521" s="1739"/>
      <c r="H521" s="1702">
        <f>'Notes- SK Template'!H329</f>
        <v>0</v>
      </c>
      <c r="I521" s="1702"/>
      <c r="J521" s="1702"/>
      <c r="K521" s="1734">
        <f>'Notes- SK Template'!K329</f>
        <v>0</v>
      </c>
      <c r="L521" s="1734"/>
      <c r="M521" s="1734"/>
      <c r="N521" s="1734">
        <f>'Notes- SK Template'!N329</f>
        <v>0</v>
      </c>
      <c r="O521" s="1734"/>
      <c r="P521" s="1734"/>
      <c r="Q521" s="1734">
        <f>'Notes- SK Template'!Q329</f>
        <v>0</v>
      </c>
      <c r="R521" s="1734"/>
      <c r="S521" s="1734"/>
      <c r="T521" s="1734">
        <f>'Notes- SK Template'!T329</f>
        <v>0</v>
      </c>
      <c r="U521" s="1734"/>
      <c r="V521" s="1734"/>
      <c r="W521" s="1734">
        <f>'Notes- SK Template'!W329</f>
        <v>0</v>
      </c>
      <c r="X521" s="1734"/>
      <c r="Y521" s="1734"/>
      <c r="Z521" s="1734">
        <f>'Notes- SK Template'!Z329</f>
        <v>0</v>
      </c>
      <c r="AA521" s="1734"/>
      <c r="AB521" s="1734"/>
      <c r="AC521" s="1734">
        <f>'Notes- SK Template'!AC329</f>
        <v>0</v>
      </c>
      <c r="AD521" s="1734"/>
      <c r="AE521" s="1734"/>
      <c r="AF521" s="1720">
        <f>'Notes- SK Template'!AF329</f>
        <v>0</v>
      </c>
      <c r="AG521" s="1720"/>
      <c r="AH521" s="1720"/>
    </row>
    <row r="522" spans="1:34" s="592" customFormat="1" x14ac:dyDescent="0.2">
      <c r="A522" s="605"/>
      <c r="D522" s="1739" t="s">
        <v>1917</v>
      </c>
      <c r="E522" s="1739"/>
      <c r="F522" s="1739"/>
      <c r="G522" s="1739"/>
      <c r="H522" s="1702">
        <f>'Notes- SK Template'!H330</f>
        <v>0</v>
      </c>
      <c r="I522" s="1702"/>
      <c r="J522" s="1702"/>
      <c r="K522" s="1734">
        <f>'Notes- SK Template'!K330</f>
        <v>0</v>
      </c>
      <c r="L522" s="1734"/>
      <c r="M522" s="1734"/>
      <c r="N522" s="1734">
        <f>'Notes- SK Template'!N330</f>
        <v>0</v>
      </c>
      <c r="O522" s="1734"/>
      <c r="P522" s="1734"/>
      <c r="Q522" s="1734">
        <f>'Notes- SK Template'!Q330</f>
        <v>0</v>
      </c>
      <c r="R522" s="1734"/>
      <c r="S522" s="1734"/>
      <c r="T522" s="1734">
        <f>'Notes- SK Template'!T330</f>
        <v>0</v>
      </c>
      <c r="U522" s="1734"/>
      <c r="V522" s="1734"/>
      <c r="W522" s="1734">
        <f>'Notes- SK Template'!W330</f>
        <v>0</v>
      </c>
      <c r="X522" s="1734"/>
      <c r="Y522" s="1734"/>
      <c r="Z522" s="1734">
        <f>'Notes- SK Template'!Z330</f>
        <v>0</v>
      </c>
      <c r="AA522" s="1734"/>
      <c r="AB522" s="1734"/>
      <c r="AC522" s="1734">
        <f>'Notes- SK Template'!AC330</f>
        <v>0</v>
      </c>
      <c r="AD522" s="1734"/>
      <c r="AE522" s="1734"/>
      <c r="AF522" s="1720">
        <f>'Notes- SK Template'!AF330</f>
        <v>0</v>
      </c>
      <c r="AG522" s="1720"/>
      <c r="AH522" s="1720"/>
    </row>
    <row r="523" spans="1:34" s="592" customFormat="1" x14ac:dyDescent="0.2">
      <c r="A523" s="605"/>
      <c r="D523" s="2305" t="s">
        <v>1918</v>
      </c>
      <c r="E523" s="1739"/>
      <c r="F523" s="1739"/>
      <c r="G523" s="1739"/>
      <c r="H523" s="1702">
        <f>'Notes- SK Template'!H331</f>
        <v>0</v>
      </c>
      <c r="I523" s="1702"/>
      <c r="J523" s="1702"/>
      <c r="K523" s="1734">
        <f>'Notes- SK Template'!K331</f>
        <v>0</v>
      </c>
      <c r="L523" s="1734"/>
      <c r="M523" s="1734"/>
      <c r="N523" s="1734">
        <f>'Notes- SK Template'!N331</f>
        <v>0</v>
      </c>
      <c r="O523" s="1734"/>
      <c r="P523" s="1734"/>
      <c r="Q523" s="1734">
        <f>'Notes- SK Template'!Q331</f>
        <v>0</v>
      </c>
      <c r="R523" s="1734"/>
      <c r="S523" s="1734"/>
      <c r="T523" s="1734">
        <f>'Notes- SK Template'!T331</f>
        <v>0</v>
      </c>
      <c r="U523" s="1734"/>
      <c r="V523" s="1734"/>
      <c r="W523" s="1734">
        <f>'Notes- SK Template'!W331</f>
        <v>0</v>
      </c>
      <c r="X523" s="1734"/>
      <c r="Y523" s="1734"/>
      <c r="Z523" s="1734">
        <f>'Notes- SK Template'!Z331</f>
        <v>0</v>
      </c>
      <c r="AA523" s="1734"/>
      <c r="AB523" s="1734"/>
      <c r="AC523" s="1734">
        <f>'Notes- SK Template'!AC331</f>
        <v>0</v>
      </c>
      <c r="AD523" s="1734"/>
      <c r="AE523" s="1734"/>
      <c r="AF523" s="1720">
        <f>'Notes- SK Template'!AF331</f>
        <v>0</v>
      </c>
      <c r="AG523" s="1720"/>
      <c r="AH523" s="1720"/>
    </row>
    <row r="524" spans="1:34" s="592" customFormat="1" ht="22.5" customHeight="1" thickBot="1" x14ac:dyDescent="0.25">
      <c r="A524" s="605"/>
      <c r="D524" s="1735" t="s">
        <v>1919</v>
      </c>
      <c r="E524" s="1735"/>
      <c r="F524" s="1735"/>
      <c r="G524" s="1735"/>
      <c r="H524" s="1736">
        <f>'Notes- SK Template'!H332</f>
        <v>0</v>
      </c>
      <c r="I524" s="1736"/>
      <c r="J524" s="1736"/>
      <c r="K524" s="1736">
        <f>'Notes- SK Template'!K332</f>
        <v>0</v>
      </c>
      <c r="L524" s="1736"/>
      <c r="M524" s="1736"/>
      <c r="N524" s="1736">
        <f>'Notes- SK Template'!N332</f>
        <v>0</v>
      </c>
      <c r="O524" s="1736"/>
      <c r="P524" s="1736"/>
      <c r="Q524" s="1736">
        <f>'Notes- SK Template'!Q332</f>
        <v>0</v>
      </c>
      <c r="R524" s="1736"/>
      <c r="S524" s="1736"/>
      <c r="T524" s="1736">
        <f>'Notes- SK Template'!T332</f>
        <v>0</v>
      </c>
      <c r="U524" s="1736"/>
      <c r="V524" s="1736"/>
      <c r="W524" s="1736">
        <f>'Notes- SK Template'!W332</f>
        <v>0</v>
      </c>
      <c r="X524" s="1736"/>
      <c r="Y524" s="1736"/>
      <c r="Z524" s="1736">
        <f>'Notes- SK Template'!Z332</f>
        <v>0</v>
      </c>
      <c r="AA524" s="1736"/>
      <c r="AB524" s="1736"/>
      <c r="AC524" s="1736">
        <f>'Notes- SK Template'!AC332</f>
        <v>0</v>
      </c>
      <c r="AD524" s="1736"/>
      <c r="AE524" s="1736"/>
      <c r="AF524" s="1736">
        <f>'Notes- SK Template'!AF332</f>
        <v>0</v>
      </c>
      <c r="AG524" s="1736"/>
      <c r="AH524" s="1736"/>
    </row>
    <row r="525" spans="1:34" s="592" customFormat="1" ht="15" thickBot="1" x14ac:dyDescent="0.25">
      <c r="A525" s="605"/>
      <c r="D525" s="2606" t="s">
        <v>1922</v>
      </c>
      <c r="E525" s="1761"/>
      <c r="F525" s="1761"/>
      <c r="G525" s="1761"/>
      <c r="H525" s="1761"/>
      <c r="I525" s="1761"/>
      <c r="J525" s="1761"/>
      <c r="K525" s="1761"/>
      <c r="L525" s="1761"/>
      <c r="M525" s="1761"/>
      <c r="N525" s="1761"/>
      <c r="O525" s="1761"/>
      <c r="P525" s="1761"/>
      <c r="Q525" s="1761"/>
      <c r="R525" s="1761"/>
      <c r="S525" s="1761"/>
      <c r="T525" s="1761"/>
      <c r="U525" s="1761"/>
      <c r="V525" s="1761"/>
      <c r="W525" s="1761"/>
      <c r="X525" s="1761"/>
      <c r="Y525" s="1761"/>
      <c r="Z525" s="1761"/>
      <c r="AA525" s="1761"/>
      <c r="AB525" s="1761"/>
      <c r="AC525" s="1761"/>
      <c r="AD525" s="1761"/>
      <c r="AE525" s="1761"/>
      <c r="AF525" s="1761"/>
      <c r="AG525" s="1761"/>
      <c r="AH525" s="1762"/>
    </row>
    <row r="526" spans="1:34" s="592" customFormat="1" ht="22.5" customHeight="1" x14ac:dyDescent="0.2">
      <c r="A526" s="605"/>
      <c r="D526" s="1763" t="s">
        <v>1915</v>
      </c>
      <c r="E526" s="1763"/>
      <c r="F526" s="1763"/>
      <c r="G526" s="1763"/>
      <c r="H526" s="1764">
        <f>'Notes- SK Template'!H334</f>
        <v>298745</v>
      </c>
      <c r="I526" s="1764"/>
      <c r="J526" s="1764"/>
      <c r="K526" s="1764">
        <f>'Notes- SK Template'!K334</f>
        <v>979781</v>
      </c>
      <c r="L526" s="1764"/>
      <c r="M526" s="1764"/>
      <c r="N526" s="1764">
        <f>'Notes- SK Template'!N334</f>
        <v>0</v>
      </c>
      <c r="O526" s="1764"/>
      <c r="P526" s="1764"/>
      <c r="Q526" s="1764">
        <f>'Notes- SK Template'!Q334</f>
        <v>0</v>
      </c>
      <c r="R526" s="1764"/>
      <c r="S526" s="1764"/>
      <c r="T526" s="1764">
        <f>'Notes- SK Template'!T334</f>
        <v>0</v>
      </c>
      <c r="U526" s="1764"/>
      <c r="V526" s="1764"/>
      <c r="W526" s="1764">
        <f>'Notes- SK Template'!W334</f>
        <v>95430</v>
      </c>
      <c r="X526" s="1764"/>
      <c r="Y526" s="1764"/>
      <c r="Z526" s="1764">
        <f>'Notes- SK Template'!Z334</f>
        <v>0</v>
      </c>
      <c r="AA526" s="1764"/>
      <c r="AB526" s="1764"/>
      <c r="AC526" s="1764">
        <f>'Notes- SK Template'!AC334</f>
        <v>0</v>
      </c>
      <c r="AD526" s="1764"/>
      <c r="AE526" s="1764"/>
      <c r="AF526" s="1764">
        <f>'Notes- SK Template'!AF334</f>
        <v>1373956</v>
      </c>
      <c r="AG526" s="1764"/>
      <c r="AH526" s="1764"/>
    </row>
    <row r="527" spans="1:34" s="592" customFormat="1" ht="22.5" customHeight="1" thickBot="1" x14ac:dyDescent="0.25">
      <c r="A527" s="605"/>
      <c r="D527" s="1735" t="s">
        <v>1919</v>
      </c>
      <c r="E527" s="1735"/>
      <c r="F527" s="1735"/>
      <c r="G527" s="1735"/>
      <c r="H527" s="1736">
        <f>'Notes- SK Template'!H335</f>
        <v>298745</v>
      </c>
      <c r="I527" s="1736"/>
      <c r="J527" s="1736"/>
      <c r="K527" s="1736">
        <f>'Notes- SK Template'!K335</f>
        <v>925097</v>
      </c>
      <c r="L527" s="1736"/>
      <c r="M527" s="1736"/>
      <c r="N527" s="1736">
        <f>'Notes- SK Template'!N335</f>
        <v>0</v>
      </c>
      <c r="O527" s="1736"/>
      <c r="P527" s="1736"/>
      <c r="Q527" s="1736">
        <f>'Notes- SK Template'!Q335</f>
        <v>0</v>
      </c>
      <c r="R527" s="1736"/>
      <c r="S527" s="1736"/>
      <c r="T527" s="1736">
        <f>'Notes- SK Template'!T335</f>
        <v>0</v>
      </c>
      <c r="U527" s="1736"/>
      <c r="V527" s="1736"/>
      <c r="W527" s="1736">
        <f>'Notes- SK Template'!W335</f>
        <v>88750</v>
      </c>
      <c r="X527" s="1736"/>
      <c r="Y527" s="1736"/>
      <c r="Z527" s="1736">
        <f>'Notes- SK Template'!Z335</f>
        <v>0</v>
      </c>
      <c r="AA527" s="1736"/>
      <c r="AB527" s="1736"/>
      <c r="AC527" s="1736">
        <f>'Notes- SK Template'!AC335</f>
        <v>0</v>
      </c>
      <c r="AD527" s="1736"/>
      <c r="AE527" s="1736"/>
      <c r="AF527" s="1736">
        <f>'Notes- SK Template'!AF335</f>
        <v>1312592</v>
      </c>
      <c r="AG527" s="1736"/>
      <c r="AH527" s="1736"/>
    </row>
    <row r="528" spans="1:34" s="592" customFormat="1" x14ac:dyDescent="0.2">
      <c r="A528" s="605"/>
      <c r="D528" s="931"/>
      <c r="E528" s="930"/>
      <c r="F528" s="930"/>
      <c r="G528" s="930"/>
      <c r="H528" s="930"/>
      <c r="I528" s="930"/>
      <c r="J528" s="930"/>
      <c r="K528" s="930"/>
      <c r="L528" s="930"/>
      <c r="M528" s="930"/>
      <c r="N528" s="930"/>
      <c r="O528" s="930"/>
      <c r="P528" s="930"/>
      <c r="Q528" s="930"/>
      <c r="R528" s="930"/>
      <c r="S528" s="930"/>
      <c r="T528" s="930"/>
      <c r="U528" s="930"/>
      <c r="V528" s="930"/>
      <c r="W528" s="930"/>
      <c r="X528" s="930"/>
      <c r="Y528" s="930"/>
      <c r="Z528" s="930"/>
      <c r="AA528" s="930"/>
      <c r="AB528" s="930"/>
      <c r="AC528" s="930"/>
      <c r="AD528" s="930"/>
      <c r="AE528" s="930"/>
      <c r="AF528" s="930"/>
      <c r="AG528" s="930"/>
    </row>
    <row r="529" spans="1:33" s="592" customFormat="1" ht="15" thickBot="1" x14ac:dyDescent="0.25">
      <c r="A529" s="605"/>
    </row>
    <row r="530" spans="1:33" s="592" customFormat="1" ht="29.25" customHeight="1" thickBot="1" x14ac:dyDescent="0.25">
      <c r="A530" s="605">
        <v>6</v>
      </c>
      <c r="D530" s="1703" t="s">
        <v>1941</v>
      </c>
      <c r="E530" s="1703"/>
      <c r="F530" s="1703"/>
      <c r="G530" s="1703"/>
      <c r="H530" s="1703"/>
      <c r="I530" s="1703"/>
      <c r="J530" s="1703"/>
      <c r="K530" s="1703"/>
      <c r="L530" s="1703"/>
      <c r="M530" s="1703"/>
      <c r="N530" s="1703"/>
      <c r="O530" s="1703"/>
      <c r="P530" s="1703"/>
      <c r="Q530" s="1703"/>
      <c r="R530" s="1703"/>
      <c r="S530" s="1703" t="s">
        <v>1924</v>
      </c>
      <c r="T530" s="1703"/>
      <c r="U530" s="1703"/>
      <c r="V530" s="1703"/>
      <c r="W530" s="1703"/>
      <c r="X530" s="1703"/>
      <c r="Y530" s="1703"/>
      <c r="Z530" s="1703"/>
      <c r="AA530" s="1703"/>
      <c r="AB530" s="1703"/>
      <c r="AC530" s="1703"/>
      <c r="AD530" s="1703"/>
      <c r="AE530" s="1703"/>
      <c r="AF530" s="1703"/>
      <c r="AG530" s="1703"/>
    </row>
    <row r="531" spans="1:33" s="592" customFormat="1" ht="29.25" customHeight="1" x14ac:dyDescent="0.2">
      <c r="A531" s="605"/>
      <c r="D531" s="2640" t="s">
        <v>2416</v>
      </c>
      <c r="E531" s="1934"/>
      <c r="F531" s="1934"/>
      <c r="G531" s="1934"/>
      <c r="H531" s="1934"/>
      <c r="I531" s="1934"/>
      <c r="J531" s="1934"/>
      <c r="K531" s="1934"/>
      <c r="L531" s="1934"/>
      <c r="M531" s="1934"/>
      <c r="N531" s="1934"/>
      <c r="O531" s="1934"/>
      <c r="P531" s="1934"/>
      <c r="Q531" s="1934"/>
      <c r="R531" s="1934"/>
      <c r="S531" s="1935">
        <f>'Notes- SK Template'!S338</f>
        <v>0</v>
      </c>
      <c r="T531" s="1935"/>
      <c r="U531" s="1935"/>
      <c r="V531" s="1935">
        <f>'Notes- SK Template'!V338</f>
        <v>0</v>
      </c>
      <c r="W531" s="1935"/>
      <c r="X531" s="1935"/>
      <c r="Y531" s="1935">
        <f>'Notes- SK Template'!Y338</f>
        <v>0</v>
      </c>
      <c r="Z531" s="1935"/>
      <c r="AA531" s="1935"/>
      <c r="AB531" s="1935">
        <f>'Notes- SK Template'!AB338</f>
        <v>0</v>
      </c>
      <c r="AC531" s="1935"/>
      <c r="AD531" s="1935"/>
      <c r="AE531" s="1935">
        <f>'Notes- SK Template'!AE338</f>
        <v>0</v>
      </c>
      <c r="AF531" s="1935"/>
      <c r="AG531" s="1935"/>
    </row>
    <row r="532" spans="1:33" s="592" customFormat="1" ht="29.25" customHeight="1" thickBot="1" x14ac:dyDescent="0.25">
      <c r="A532" s="605"/>
      <c r="D532" s="2361" t="s">
        <v>1942</v>
      </c>
      <c r="E532" s="1901"/>
      <c r="F532" s="1901"/>
      <c r="G532" s="1901"/>
      <c r="H532" s="1901"/>
      <c r="I532" s="1901"/>
      <c r="J532" s="1901"/>
      <c r="K532" s="1901"/>
      <c r="L532" s="1901"/>
      <c r="M532" s="1901"/>
      <c r="N532" s="1901"/>
      <c r="O532" s="1901"/>
      <c r="P532" s="1901"/>
      <c r="Q532" s="1901"/>
      <c r="R532" s="1901"/>
      <c r="S532" s="1817">
        <f>'Notes- SK Template'!S339</f>
        <v>0</v>
      </c>
      <c r="T532" s="1817"/>
      <c r="U532" s="1817"/>
      <c r="V532" s="1817">
        <f>'Notes- SK Template'!V339</f>
        <v>0</v>
      </c>
      <c r="W532" s="1817"/>
      <c r="X532" s="1817"/>
      <c r="Y532" s="1817">
        <f>'Notes- SK Template'!Y339</f>
        <v>0</v>
      </c>
      <c r="Z532" s="1817"/>
      <c r="AA532" s="1817"/>
      <c r="AB532" s="1817">
        <f>'Notes- SK Template'!AB339</f>
        <v>0</v>
      </c>
      <c r="AC532" s="1817"/>
      <c r="AD532" s="1817"/>
      <c r="AE532" s="1817">
        <f>'Notes- SK Template'!AE339</f>
        <v>0</v>
      </c>
      <c r="AF532" s="1817"/>
      <c r="AG532" s="1817"/>
    </row>
    <row r="533" spans="1:33" s="592" customFormat="1" x14ac:dyDescent="0.2">
      <c r="A533" s="605"/>
    </row>
    <row r="534" spans="1:33" s="592" customFormat="1" x14ac:dyDescent="0.2">
      <c r="A534" s="605"/>
      <c r="D534" s="1738" t="s">
        <v>3056</v>
      </c>
      <c r="E534" s="2012"/>
      <c r="F534" s="2012"/>
      <c r="G534" s="2012"/>
      <c r="H534" s="2012"/>
      <c r="I534" s="2012"/>
      <c r="J534" s="2012"/>
      <c r="K534" s="2012"/>
      <c r="L534" s="2012"/>
      <c r="M534" s="2012"/>
      <c r="N534" s="2012"/>
      <c r="O534" s="2012"/>
      <c r="P534" s="2012"/>
      <c r="Q534" s="2012"/>
      <c r="R534" s="2012"/>
      <c r="S534" s="2012"/>
      <c r="T534" s="2012"/>
      <c r="U534" s="2012"/>
      <c r="V534" s="2012"/>
      <c r="W534" s="2012"/>
      <c r="X534" s="2012"/>
      <c r="Y534" s="2012"/>
      <c r="Z534" s="2012"/>
      <c r="AA534" s="2012"/>
      <c r="AB534" s="2012"/>
      <c r="AC534" s="2012"/>
      <c r="AD534" s="2012"/>
      <c r="AE534" s="2012"/>
      <c r="AF534" s="2012"/>
      <c r="AG534" s="2012"/>
    </row>
    <row r="535" spans="1:33" s="592" customFormat="1" x14ac:dyDescent="0.2">
      <c r="A535" s="605"/>
      <c r="D535" s="2012"/>
      <c r="E535" s="2012"/>
      <c r="F535" s="2012"/>
      <c r="G535" s="2012"/>
      <c r="H535" s="2012"/>
      <c r="I535" s="2012"/>
      <c r="J535" s="2012"/>
      <c r="K535" s="2012"/>
      <c r="L535" s="2012"/>
      <c r="M535" s="2012"/>
      <c r="N535" s="2012"/>
      <c r="O535" s="2012"/>
      <c r="P535" s="2012"/>
      <c r="Q535" s="2012"/>
      <c r="R535" s="2012"/>
      <c r="S535" s="2012"/>
      <c r="T535" s="2012"/>
      <c r="U535" s="2012"/>
      <c r="V535" s="2012"/>
      <c r="W535" s="2012"/>
      <c r="X535" s="2012"/>
      <c r="Y535" s="2012"/>
      <c r="Z535" s="2012"/>
      <c r="AA535" s="2012"/>
      <c r="AB535" s="2012"/>
      <c r="AC535" s="2012"/>
      <c r="AD535" s="2012"/>
      <c r="AE535" s="2012"/>
      <c r="AF535" s="2012"/>
      <c r="AG535" s="2012"/>
    </row>
    <row r="536" spans="1:33" s="592" customFormat="1" x14ac:dyDescent="0.2">
      <c r="A536" s="605"/>
      <c r="D536" s="2012"/>
      <c r="E536" s="2012"/>
      <c r="F536" s="2012"/>
      <c r="G536" s="2012"/>
      <c r="H536" s="2012"/>
      <c r="I536" s="2012"/>
      <c r="J536" s="2012"/>
      <c r="K536" s="2012"/>
      <c r="L536" s="2012"/>
      <c r="M536" s="2012"/>
      <c r="N536" s="2012"/>
      <c r="O536" s="2012"/>
      <c r="P536" s="2012"/>
      <c r="Q536" s="2012"/>
      <c r="R536" s="2012"/>
      <c r="S536" s="2012"/>
      <c r="T536" s="2012"/>
      <c r="U536" s="2012"/>
      <c r="V536" s="2012"/>
      <c r="W536" s="2012"/>
      <c r="X536" s="2012"/>
      <c r="Y536" s="2012"/>
      <c r="Z536" s="2012"/>
      <c r="AA536" s="2012"/>
      <c r="AB536" s="2012"/>
      <c r="AC536" s="2012"/>
      <c r="AD536" s="2012"/>
      <c r="AE536" s="2012"/>
      <c r="AF536" s="2012"/>
      <c r="AG536" s="2012"/>
    </row>
    <row r="537" spans="1:33" s="592" customFormat="1" x14ac:dyDescent="0.2">
      <c r="A537" s="605"/>
    </row>
    <row r="538" spans="1:33" s="592" customFormat="1" ht="28.5" customHeight="1" x14ac:dyDescent="0.2">
      <c r="A538" s="605"/>
      <c r="D538" s="1738" t="s">
        <v>3057</v>
      </c>
      <c r="E538" s="2012"/>
      <c r="F538" s="2012"/>
      <c r="G538" s="2012"/>
      <c r="H538" s="2012"/>
      <c r="I538" s="2012"/>
      <c r="J538" s="2012"/>
      <c r="K538" s="2012"/>
      <c r="L538" s="2012"/>
      <c r="M538" s="2012"/>
      <c r="N538" s="2012"/>
      <c r="O538" s="2012"/>
      <c r="P538" s="2012"/>
      <c r="Q538" s="2012"/>
      <c r="R538" s="2012"/>
      <c r="S538" s="2012"/>
      <c r="T538" s="2012"/>
      <c r="U538" s="2012"/>
      <c r="V538" s="2012"/>
      <c r="W538" s="2012"/>
      <c r="X538" s="2012"/>
      <c r="Y538" s="2012"/>
      <c r="Z538" s="2012"/>
      <c r="AA538" s="2012"/>
      <c r="AB538" s="2012"/>
      <c r="AC538" s="2012"/>
      <c r="AD538" s="2012"/>
      <c r="AE538" s="2012"/>
      <c r="AF538" s="2012"/>
      <c r="AG538" s="2012"/>
    </row>
    <row r="539" spans="1:33" s="592" customFormat="1" x14ac:dyDescent="0.2">
      <c r="A539" s="605"/>
    </row>
    <row r="540" spans="1:33" s="592" customFormat="1" x14ac:dyDescent="0.2">
      <c r="A540" s="605"/>
      <c r="D540" s="1738" t="s">
        <v>3058</v>
      </c>
      <c r="E540" s="2012"/>
      <c r="F540" s="2012"/>
      <c r="G540" s="2012"/>
      <c r="H540" s="2012"/>
      <c r="I540" s="2012"/>
      <c r="J540" s="2012"/>
      <c r="K540" s="2012"/>
      <c r="L540" s="2012"/>
      <c r="M540" s="2012"/>
      <c r="N540" s="2012"/>
      <c r="O540" s="2012"/>
      <c r="P540" s="2012"/>
      <c r="Q540" s="2012"/>
      <c r="R540" s="2012"/>
      <c r="S540" s="2012"/>
      <c r="T540" s="2012"/>
      <c r="U540" s="2012"/>
      <c r="V540" s="2012"/>
      <c r="W540" s="2012"/>
      <c r="X540" s="2012"/>
      <c r="Y540" s="2012"/>
      <c r="Z540" s="2012"/>
      <c r="AA540" s="2012"/>
      <c r="AB540" s="2012"/>
      <c r="AC540" s="2012"/>
      <c r="AD540" s="2012"/>
      <c r="AE540" s="2012"/>
      <c r="AF540" s="2012"/>
      <c r="AG540" s="2012"/>
    </row>
    <row r="541" spans="1:33" s="592" customFormat="1" x14ac:dyDescent="0.2">
      <c r="A541" s="605"/>
      <c r="D541" s="2012"/>
      <c r="E541" s="2012"/>
      <c r="F541" s="2012"/>
      <c r="G541" s="2012"/>
      <c r="H541" s="2012"/>
      <c r="I541" s="2012"/>
      <c r="J541" s="2012"/>
      <c r="K541" s="2012"/>
      <c r="L541" s="2012"/>
      <c r="M541" s="2012"/>
      <c r="N541" s="2012"/>
      <c r="O541" s="2012"/>
      <c r="P541" s="2012"/>
      <c r="Q541" s="2012"/>
      <c r="R541" s="2012"/>
      <c r="S541" s="2012"/>
      <c r="T541" s="2012"/>
      <c r="U541" s="2012"/>
      <c r="V541" s="2012"/>
      <c r="W541" s="2012"/>
      <c r="X541" s="2012"/>
      <c r="Y541" s="2012"/>
      <c r="Z541" s="2012"/>
      <c r="AA541" s="2012"/>
      <c r="AB541" s="2012"/>
      <c r="AC541" s="2012"/>
      <c r="AD541" s="2012"/>
      <c r="AE541" s="2012"/>
      <c r="AF541" s="2012"/>
      <c r="AG541" s="2012"/>
    </row>
    <row r="542" spans="1:33" s="592" customFormat="1" x14ac:dyDescent="0.2">
      <c r="A542" s="605"/>
      <c r="D542" s="2012"/>
      <c r="E542" s="2012"/>
      <c r="F542" s="2012"/>
      <c r="G542" s="2012"/>
      <c r="H542" s="2012"/>
      <c r="I542" s="2012"/>
      <c r="J542" s="2012"/>
      <c r="K542" s="2012"/>
      <c r="L542" s="2012"/>
      <c r="M542" s="2012"/>
      <c r="N542" s="2012"/>
      <c r="O542" s="2012"/>
      <c r="P542" s="2012"/>
      <c r="Q542" s="2012"/>
      <c r="R542" s="2012"/>
      <c r="S542" s="2012"/>
      <c r="T542" s="2012"/>
      <c r="U542" s="2012"/>
      <c r="V542" s="2012"/>
      <c r="W542" s="2012"/>
      <c r="X542" s="2012"/>
      <c r="Y542" s="2012"/>
      <c r="Z542" s="2012"/>
      <c r="AA542" s="2012"/>
      <c r="AB542" s="2012"/>
      <c r="AC542" s="2012"/>
      <c r="AD542" s="2012"/>
      <c r="AE542" s="2012"/>
      <c r="AF542" s="2012"/>
      <c r="AG542" s="2012"/>
    </row>
    <row r="543" spans="1:33" s="592" customFormat="1" x14ac:dyDescent="0.2">
      <c r="A543" s="605"/>
      <c r="D543" s="2012"/>
      <c r="E543" s="2012"/>
      <c r="F543" s="2012"/>
      <c r="G543" s="2012"/>
      <c r="H543" s="2012"/>
      <c r="I543" s="2012"/>
      <c r="J543" s="2012"/>
      <c r="K543" s="2012"/>
      <c r="L543" s="2012"/>
      <c r="M543" s="2012"/>
      <c r="N543" s="2012"/>
      <c r="O543" s="2012"/>
      <c r="P543" s="2012"/>
      <c r="Q543" s="2012"/>
      <c r="R543" s="2012"/>
      <c r="S543" s="2012"/>
      <c r="T543" s="2012"/>
      <c r="U543" s="2012"/>
      <c r="V543" s="2012"/>
      <c r="W543" s="2012"/>
      <c r="X543" s="2012"/>
      <c r="Y543" s="2012"/>
      <c r="Z543" s="2012"/>
      <c r="AA543" s="2012"/>
      <c r="AB543" s="2012"/>
      <c r="AC543" s="2012"/>
      <c r="AD543" s="2012"/>
      <c r="AE543" s="2012"/>
      <c r="AF543" s="2012"/>
      <c r="AG543" s="2012"/>
    </row>
    <row r="544" spans="1:33" s="592" customFormat="1" x14ac:dyDescent="0.2">
      <c r="A544" s="605"/>
      <c r="D544" s="1738" t="s">
        <v>1943</v>
      </c>
      <c r="E544" s="2012"/>
      <c r="F544" s="2012"/>
      <c r="G544" s="2012"/>
      <c r="H544" s="2012"/>
      <c r="I544" s="2012"/>
      <c r="J544" s="2012"/>
      <c r="K544" s="2012"/>
      <c r="L544" s="2012"/>
      <c r="M544" s="2012"/>
      <c r="N544" s="2012"/>
      <c r="O544" s="2012"/>
      <c r="P544" s="2012"/>
      <c r="Q544" s="2012"/>
      <c r="R544" s="2012"/>
      <c r="S544" s="2012"/>
      <c r="T544" s="2012"/>
      <c r="U544" s="2012"/>
      <c r="V544" s="2012"/>
      <c r="W544" s="2012"/>
      <c r="X544" s="2012"/>
      <c r="Y544" s="2012"/>
      <c r="Z544" s="2012"/>
      <c r="AA544" s="2012"/>
      <c r="AB544" s="2012"/>
      <c r="AC544" s="2012"/>
      <c r="AD544" s="2012"/>
      <c r="AE544" s="2012"/>
      <c r="AF544" s="2012"/>
      <c r="AG544" s="2012"/>
    </row>
    <row r="545" spans="1:34" s="592" customFormat="1" x14ac:dyDescent="0.2">
      <c r="A545" s="605"/>
    </row>
    <row r="546" spans="1:34" s="592" customFormat="1" x14ac:dyDescent="0.2">
      <c r="A546" s="605"/>
      <c r="D546" s="590" t="s">
        <v>2417</v>
      </c>
    </row>
    <row r="547" spans="1:34" s="592" customFormat="1" x14ac:dyDescent="0.2">
      <c r="A547" s="605"/>
    </row>
    <row r="548" spans="1:34" s="592" customFormat="1" x14ac:dyDescent="0.2">
      <c r="A548" s="605"/>
      <c r="D548" s="1738" t="s">
        <v>1944</v>
      </c>
      <c r="E548" s="2012"/>
      <c r="F548" s="2012"/>
      <c r="G548" s="2012"/>
      <c r="H548" s="2012"/>
      <c r="I548" s="2012"/>
      <c r="J548" s="2012"/>
      <c r="K548" s="2012"/>
      <c r="L548" s="2012"/>
      <c r="M548" s="2012"/>
      <c r="N548" s="2012"/>
      <c r="O548" s="2012"/>
      <c r="P548" s="2012"/>
      <c r="Q548" s="2012"/>
      <c r="R548" s="2012"/>
      <c r="S548" s="2012"/>
      <c r="T548" s="2012"/>
      <c r="U548" s="2012"/>
      <c r="V548" s="2012"/>
      <c r="W548" s="2012"/>
      <c r="X548" s="2012"/>
      <c r="Y548" s="2012"/>
      <c r="Z548" s="2012"/>
      <c r="AA548" s="2012"/>
      <c r="AB548" s="2012"/>
      <c r="AC548" s="2012"/>
      <c r="AD548" s="2012"/>
      <c r="AE548" s="2012"/>
      <c r="AF548" s="2012"/>
      <c r="AG548" s="2012"/>
    </row>
    <row r="549" spans="1:34" s="592" customFormat="1" x14ac:dyDescent="0.2">
      <c r="A549" s="605"/>
      <c r="D549" s="2012"/>
      <c r="E549" s="2012"/>
      <c r="F549" s="2012"/>
      <c r="G549" s="2012"/>
      <c r="H549" s="2012"/>
      <c r="I549" s="2012"/>
      <c r="J549" s="2012"/>
      <c r="K549" s="2012"/>
      <c r="L549" s="2012"/>
      <c r="M549" s="2012"/>
      <c r="N549" s="2012"/>
      <c r="O549" s="2012"/>
      <c r="P549" s="2012"/>
      <c r="Q549" s="2012"/>
      <c r="R549" s="2012"/>
      <c r="S549" s="2012"/>
      <c r="T549" s="2012"/>
      <c r="U549" s="2012"/>
      <c r="V549" s="2012"/>
      <c r="W549" s="2012"/>
      <c r="X549" s="2012"/>
      <c r="Y549" s="2012"/>
      <c r="Z549" s="2012"/>
      <c r="AA549" s="2012"/>
      <c r="AB549" s="2012"/>
      <c r="AC549" s="2012"/>
      <c r="AD549" s="2012"/>
      <c r="AE549" s="2012"/>
      <c r="AF549" s="2012"/>
      <c r="AG549" s="2012"/>
    </row>
    <row r="550" spans="1:34" s="592" customFormat="1" x14ac:dyDescent="0.2">
      <c r="A550" s="605"/>
      <c r="D550" s="2012"/>
      <c r="E550" s="2012"/>
      <c r="F550" s="2012"/>
      <c r="G550" s="2012"/>
      <c r="H550" s="2012"/>
      <c r="I550" s="2012"/>
      <c r="J550" s="2012"/>
      <c r="K550" s="2012"/>
      <c r="L550" s="2012"/>
      <c r="M550" s="2012"/>
      <c r="N550" s="2012"/>
      <c r="O550" s="2012"/>
      <c r="P550" s="2012"/>
      <c r="Q550" s="2012"/>
      <c r="R550" s="2012"/>
      <c r="S550" s="2012"/>
      <c r="T550" s="2012"/>
      <c r="U550" s="2012"/>
      <c r="V550" s="2012"/>
      <c r="W550" s="2012"/>
      <c r="X550" s="2012"/>
      <c r="Y550" s="2012"/>
      <c r="Z550" s="2012"/>
      <c r="AA550" s="2012"/>
      <c r="AB550" s="2012"/>
      <c r="AC550" s="2012"/>
      <c r="AD550" s="2012"/>
      <c r="AE550" s="2012"/>
      <c r="AF550" s="2012"/>
      <c r="AG550" s="2012"/>
    </row>
    <row r="551" spans="1:34" s="592" customFormat="1" x14ac:dyDescent="0.2">
      <c r="A551" s="605"/>
      <c r="D551" s="930"/>
      <c r="E551" s="930"/>
      <c r="F551" s="930"/>
      <c r="G551" s="930"/>
      <c r="H551" s="930"/>
      <c r="I551" s="930"/>
      <c r="J551" s="930"/>
      <c r="K551" s="930"/>
      <c r="L551" s="930"/>
      <c r="M551" s="930"/>
      <c r="N551" s="930"/>
      <c r="O551" s="930"/>
      <c r="P551" s="930"/>
      <c r="Q551" s="930"/>
      <c r="R551" s="930"/>
      <c r="S551" s="930"/>
      <c r="T551" s="930"/>
      <c r="U551" s="930"/>
      <c r="V551" s="930"/>
      <c r="W551" s="930"/>
      <c r="X551" s="930"/>
      <c r="Y551" s="930"/>
      <c r="Z551" s="930"/>
      <c r="AA551" s="930"/>
      <c r="AB551" s="930"/>
      <c r="AC551" s="930"/>
      <c r="AD551" s="930"/>
      <c r="AE551" s="930"/>
      <c r="AF551" s="930"/>
      <c r="AG551" s="930"/>
    </row>
    <row r="552" spans="1:34" s="592" customFormat="1" x14ac:dyDescent="0.2">
      <c r="A552" s="605"/>
      <c r="D552" s="930"/>
      <c r="E552" s="930"/>
      <c r="F552" s="930"/>
      <c r="G552" s="930"/>
      <c r="H552" s="930"/>
      <c r="I552" s="930"/>
      <c r="J552" s="930"/>
      <c r="K552" s="930"/>
      <c r="L552" s="930"/>
      <c r="M552" s="930"/>
      <c r="N552" s="930"/>
      <c r="O552" s="930"/>
      <c r="P552" s="930"/>
      <c r="Q552" s="930"/>
      <c r="R552" s="930"/>
      <c r="S552" s="930"/>
      <c r="T552" s="930"/>
      <c r="U552" s="930"/>
      <c r="V552" s="930"/>
      <c r="W552" s="930"/>
      <c r="X552" s="930"/>
      <c r="Y552" s="930"/>
      <c r="Z552" s="930"/>
      <c r="AA552" s="930"/>
      <c r="AB552" s="930"/>
      <c r="AC552" s="930"/>
      <c r="AD552" s="930"/>
      <c r="AE552" s="930"/>
      <c r="AF552" s="930"/>
      <c r="AG552" s="930"/>
    </row>
    <row r="553" spans="1:34" s="592" customFormat="1" x14ac:dyDescent="0.2">
      <c r="A553" s="605"/>
      <c r="D553" s="590" t="s">
        <v>1945</v>
      </c>
      <c r="E553" s="930"/>
      <c r="F553" s="930"/>
    </row>
    <row r="554" spans="1:34" s="789" customFormat="1" x14ac:dyDescent="0.2">
      <c r="A554" s="800"/>
      <c r="E554" s="801"/>
      <c r="F554" s="801"/>
    </row>
    <row r="555" spans="1:34" s="592" customFormat="1" x14ac:dyDescent="0.2">
      <c r="A555" s="605"/>
      <c r="D555" s="929" t="s">
        <v>2418</v>
      </c>
      <c r="E555" s="930"/>
      <c r="F555" s="930"/>
    </row>
    <row r="556" spans="1:34" s="592" customFormat="1" ht="15" thickBot="1" x14ac:dyDescent="0.25">
      <c r="A556" s="605"/>
      <c r="D556" s="931"/>
      <c r="E556" s="930"/>
      <c r="F556" s="930"/>
      <c r="G556" s="930"/>
      <c r="H556" s="930"/>
      <c r="I556" s="930"/>
      <c r="J556" s="930"/>
      <c r="K556" s="930"/>
      <c r="L556" s="930"/>
      <c r="M556" s="930"/>
      <c r="N556" s="930"/>
      <c r="O556" s="930"/>
      <c r="P556" s="930"/>
      <c r="Q556" s="930"/>
      <c r="R556" s="930"/>
      <c r="S556" s="930"/>
      <c r="T556" s="930"/>
      <c r="U556" s="930"/>
      <c r="V556" s="930"/>
      <c r="W556" s="930"/>
      <c r="X556" s="930"/>
      <c r="Y556" s="930"/>
      <c r="Z556" s="930"/>
      <c r="AA556" s="930"/>
      <c r="AB556" s="930"/>
      <c r="AC556" s="930"/>
      <c r="AD556" s="930"/>
      <c r="AE556" s="930"/>
      <c r="AF556" s="930"/>
      <c r="AG556" s="930"/>
    </row>
    <row r="557" spans="1:34" s="592" customFormat="1" ht="15" customHeight="1" thickBot="1" x14ac:dyDescent="0.25">
      <c r="A557" s="605" t="s">
        <v>1444</v>
      </c>
      <c r="D557" s="1767" t="s">
        <v>1946</v>
      </c>
      <c r="E557" s="1768"/>
      <c r="F557" s="1768"/>
      <c r="G557" s="1769"/>
      <c r="H557" s="1825" t="s">
        <v>1778</v>
      </c>
      <c r="I557" s="1826"/>
      <c r="J557" s="1826"/>
      <c r="K557" s="1826"/>
      <c r="L557" s="1826"/>
      <c r="M557" s="1826"/>
      <c r="N557" s="1826"/>
      <c r="O557" s="1826"/>
      <c r="P557" s="1826"/>
      <c r="Q557" s="1826"/>
      <c r="R557" s="1826"/>
      <c r="S557" s="1826"/>
      <c r="T557" s="1826"/>
      <c r="U557" s="1826"/>
      <c r="V557" s="1826"/>
      <c r="W557" s="1826"/>
      <c r="X557" s="1826"/>
      <c r="Y557" s="1826"/>
      <c r="Z557" s="1826"/>
      <c r="AA557" s="1826"/>
      <c r="AB557" s="1826"/>
      <c r="AC557" s="1826"/>
      <c r="AD557" s="1826"/>
      <c r="AE557" s="1826"/>
      <c r="AF557" s="1826"/>
      <c r="AG557" s="1826"/>
      <c r="AH557" s="1827"/>
    </row>
    <row r="558" spans="1:34" s="592" customFormat="1" ht="80.25" customHeight="1" thickBot="1" x14ac:dyDescent="0.25">
      <c r="A558" s="605"/>
      <c r="D558" s="1770"/>
      <c r="E558" s="1771"/>
      <c r="F558" s="1771"/>
      <c r="G558" s="1772"/>
      <c r="H558" s="1873" t="s">
        <v>1947</v>
      </c>
      <c r="I558" s="1874"/>
      <c r="J558" s="1875"/>
      <c r="K558" s="1873" t="s">
        <v>1948</v>
      </c>
      <c r="L558" s="1874"/>
      <c r="M558" s="1875"/>
      <c r="N558" s="1873" t="s">
        <v>1949</v>
      </c>
      <c r="O558" s="1874"/>
      <c r="P558" s="1875"/>
      <c r="Q558" s="1873" t="s">
        <v>1950</v>
      </c>
      <c r="R558" s="1874"/>
      <c r="S558" s="1875"/>
      <c r="T558" s="1873" t="s">
        <v>1951</v>
      </c>
      <c r="U558" s="1874"/>
      <c r="V558" s="1875"/>
      <c r="W558" s="1873" t="s">
        <v>1952</v>
      </c>
      <c r="X558" s="1874"/>
      <c r="Y558" s="1875"/>
      <c r="Z558" s="1873" t="s">
        <v>1953</v>
      </c>
      <c r="AA558" s="1874"/>
      <c r="AB558" s="1875"/>
      <c r="AC558" s="1873" t="s">
        <v>1954</v>
      </c>
      <c r="AD558" s="1874"/>
      <c r="AE558" s="1875"/>
      <c r="AF558" s="1873" t="s">
        <v>1790</v>
      </c>
      <c r="AG558" s="1874"/>
      <c r="AH558" s="1875"/>
    </row>
    <row r="559" spans="1:34" s="592" customFormat="1" ht="15" thickBot="1" x14ac:dyDescent="0.25">
      <c r="A559" s="605"/>
      <c r="D559" s="2606" t="s">
        <v>1914</v>
      </c>
      <c r="E559" s="1761"/>
      <c r="F559" s="1761"/>
      <c r="G559" s="1761"/>
      <c r="H559" s="1761"/>
      <c r="I559" s="1761"/>
      <c r="J559" s="1761"/>
      <c r="K559" s="1761"/>
      <c r="L559" s="1761"/>
      <c r="M559" s="1761"/>
      <c r="N559" s="1761"/>
      <c r="O559" s="1761"/>
      <c r="P559" s="1761"/>
      <c r="Q559" s="1761"/>
      <c r="R559" s="1761"/>
      <c r="S559" s="1761"/>
      <c r="T559" s="1761"/>
      <c r="U559" s="1761"/>
      <c r="V559" s="1761"/>
      <c r="W559" s="1761"/>
      <c r="X559" s="1761"/>
      <c r="Y559" s="1761"/>
      <c r="Z559" s="1761"/>
      <c r="AA559" s="1761"/>
      <c r="AB559" s="1761"/>
      <c r="AC559" s="1761"/>
      <c r="AD559" s="1761"/>
      <c r="AE559" s="1761"/>
      <c r="AF559" s="1761"/>
      <c r="AG559" s="1761"/>
      <c r="AH559" s="1762"/>
    </row>
    <row r="560" spans="1:34" s="592" customFormat="1" ht="22.5" customHeight="1" x14ac:dyDescent="0.2">
      <c r="A560" s="605"/>
      <c r="D560" s="1788" t="s">
        <v>1915</v>
      </c>
      <c r="E560" s="1789"/>
      <c r="F560" s="1789"/>
      <c r="G560" s="1790"/>
      <c r="H560" s="2637" t="e">
        <f>'Notes- SK Template'!#REF!</f>
        <v>#REF!</v>
      </c>
      <c r="I560" s="2638"/>
      <c r="J560" s="2639"/>
      <c r="K560" s="2634" t="e">
        <f>'Notes- SK Template'!#REF!</f>
        <v>#REF!</v>
      </c>
      <c r="L560" s="2635"/>
      <c r="M560" s="2636"/>
      <c r="N560" s="2634" t="e">
        <f>'Notes- SK Template'!#REF!</f>
        <v>#REF!</v>
      </c>
      <c r="O560" s="2635"/>
      <c r="P560" s="2636"/>
      <c r="Q560" s="2634" t="e">
        <f>'Notes- SK Template'!#REF!</f>
        <v>#REF!</v>
      </c>
      <c r="R560" s="2635"/>
      <c r="S560" s="2636"/>
      <c r="T560" s="2634" t="e">
        <f>'Notes- SK Template'!#REF!</f>
        <v>#REF!</v>
      </c>
      <c r="U560" s="2635"/>
      <c r="V560" s="2636"/>
      <c r="W560" s="2634" t="e">
        <f>'Notes- SK Template'!#REF!</f>
        <v>#REF!</v>
      </c>
      <c r="X560" s="2635"/>
      <c r="Y560" s="2636"/>
      <c r="Z560" s="2634" t="e">
        <f>'Notes- SK Template'!#REF!</f>
        <v>#REF!</v>
      </c>
      <c r="AA560" s="2635"/>
      <c r="AB560" s="2636"/>
      <c r="AC560" s="2634" t="e">
        <f>'Notes- SK Template'!#REF!</f>
        <v>#REF!</v>
      </c>
      <c r="AD560" s="2635"/>
      <c r="AE560" s="2636"/>
      <c r="AF560" s="1794" t="e">
        <f>'Notes- SK Template'!#REF!</f>
        <v>#REF!</v>
      </c>
      <c r="AG560" s="1795"/>
      <c r="AH560" s="1796"/>
    </row>
    <row r="561" spans="1:34" s="592" customFormat="1" x14ac:dyDescent="0.2">
      <c r="A561" s="605"/>
      <c r="D561" s="2411" t="s">
        <v>1916</v>
      </c>
      <c r="E561" s="1780"/>
      <c r="F561" s="1780"/>
      <c r="G561" s="1781"/>
      <c r="H561" s="2631" t="e">
        <f>'Notes- SK Template'!#REF!</f>
        <v>#REF!</v>
      </c>
      <c r="I561" s="2632"/>
      <c r="J561" s="2633"/>
      <c r="K561" s="2625" t="e">
        <f>'Notes- SK Template'!#REF!</f>
        <v>#REF!</v>
      </c>
      <c r="L561" s="2626"/>
      <c r="M561" s="2627"/>
      <c r="N561" s="2625" t="e">
        <f>'Notes- SK Template'!#REF!</f>
        <v>#REF!</v>
      </c>
      <c r="O561" s="2626"/>
      <c r="P561" s="2627"/>
      <c r="Q561" s="2625" t="e">
        <f>'Notes- SK Template'!#REF!</f>
        <v>#REF!</v>
      </c>
      <c r="R561" s="2626"/>
      <c r="S561" s="2627"/>
      <c r="T561" s="2625" t="e">
        <f>'Notes- SK Template'!#REF!</f>
        <v>#REF!</v>
      </c>
      <c r="U561" s="2626"/>
      <c r="V561" s="2627"/>
      <c r="W561" s="2625" t="e">
        <f>'Notes- SK Template'!#REF!</f>
        <v>#REF!</v>
      </c>
      <c r="X561" s="2626"/>
      <c r="Y561" s="2627"/>
      <c r="Z561" s="2625" t="e">
        <f>'Notes- SK Template'!#REF!</f>
        <v>#REF!</v>
      </c>
      <c r="AA561" s="2626"/>
      <c r="AB561" s="2627"/>
      <c r="AC561" s="2628" t="e">
        <f>'Notes- SK Template'!#REF!</f>
        <v>#REF!</v>
      </c>
      <c r="AD561" s="2629"/>
      <c r="AE561" s="2630"/>
      <c r="AF561" s="1785" t="e">
        <f>'Notes- SK Template'!#REF!</f>
        <v>#REF!</v>
      </c>
      <c r="AG561" s="1786"/>
      <c r="AH561" s="1787"/>
    </row>
    <row r="562" spans="1:34" s="592" customFormat="1" x14ac:dyDescent="0.2">
      <c r="A562" s="605"/>
      <c r="D562" s="2411" t="s">
        <v>1917</v>
      </c>
      <c r="E562" s="1780"/>
      <c r="F562" s="1780"/>
      <c r="G562" s="1781"/>
      <c r="H562" s="2631" t="e">
        <f>'Notes- SK Template'!#REF!</f>
        <v>#REF!</v>
      </c>
      <c r="I562" s="2632"/>
      <c r="J562" s="2633"/>
      <c r="K562" s="2625" t="e">
        <f>'Notes- SK Template'!#REF!</f>
        <v>#REF!</v>
      </c>
      <c r="L562" s="2626"/>
      <c r="M562" s="2627"/>
      <c r="N562" s="2625" t="e">
        <f>'Notes- SK Template'!#REF!</f>
        <v>#REF!</v>
      </c>
      <c r="O562" s="2626"/>
      <c r="P562" s="2627"/>
      <c r="Q562" s="2625" t="e">
        <f>'Notes- SK Template'!#REF!</f>
        <v>#REF!</v>
      </c>
      <c r="R562" s="2626"/>
      <c r="S562" s="2627"/>
      <c r="T562" s="2625" t="e">
        <f>'Notes- SK Template'!#REF!</f>
        <v>#REF!</v>
      </c>
      <c r="U562" s="2626"/>
      <c r="V562" s="2627"/>
      <c r="W562" s="2625" t="e">
        <f>'Notes- SK Template'!#REF!</f>
        <v>#REF!</v>
      </c>
      <c r="X562" s="2626"/>
      <c r="Y562" s="2627"/>
      <c r="Z562" s="2625" t="e">
        <f>'Notes- SK Template'!#REF!</f>
        <v>#REF!</v>
      </c>
      <c r="AA562" s="2626"/>
      <c r="AB562" s="2627"/>
      <c r="AC562" s="2628" t="e">
        <f>'Notes- SK Template'!#REF!</f>
        <v>#REF!</v>
      </c>
      <c r="AD562" s="2629"/>
      <c r="AE562" s="2630"/>
      <c r="AF562" s="1785" t="e">
        <f>'Notes- SK Template'!#REF!</f>
        <v>#REF!</v>
      </c>
      <c r="AG562" s="1786"/>
      <c r="AH562" s="1787"/>
    </row>
    <row r="563" spans="1:34" s="592" customFormat="1" x14ac:dyDescent="0.2">
      <c r="A563" s="605"/>
      <c r="D563" s="2411" t="s">
        <v>1918</v>
      </c>
      <c r="E563" s="1780"/>
      <c r="F563" s="1780"/>
      <c r="G563" s="1781"/>
      <c r="H563" s="2631" t="e">
        <f>'Notes- SK Template'!#REF!</f>
        <v>#REF!</v>
      </c>
      <c r="I563" s="2632"/>
      <c r="J563" s="2633"/>
      <c r="K563" s="2625" t="e">
        <f>'Notes- SK Template'!#REF!</f>
        <v>#REF!</v>
      </c>
      <c r="L563" s="2626"/>
      <c r="M563" s="2627"/>
      <c r="N563" s="2625" t="e">
        <f>'Notes- SK Template'!#REF!</f>
        <v>#REF!</v>
      </c>
      <c r="O563" s="2626"/>
      <c r="P563" s="2627"/>
      <c r="Q563" s="2625" t="e">
        <f>'Notes- SK Template'!#REF!</f>
        <v>#REF!</v>
      </c>
      <c r="R563" s="2626"/>
      <c r="S563" s="2627"/>
      <c r="T563" s="2625" t="e">
        <f>'Notes- SK Template'!#REF!</f>
        <v>#REF!</v>
      </c>
      <c r="U563" s="2626"/>
      <c r="V563" s="2627"/>
      <c r="W563" s="2625" t="e">
        <f>'Notes- SK Template'!#REF!</f>
        <v>#REF!</v>
      </c>
      <c r="X563" s="2626"/>
      <c r="Y563" s="2627"/>
      <c r="Z563" s="2625" t="e">
        <f>'Notes- SK Template'!#REF!</f>
        <v>#REF!</v>
      </c>
      <c r="AA563" s="2626"/>
      <c r="AB563" s="2627"/>
      <c r="AC563" s="2628" t="e">
        <f>'Notes- SK Template'!#REF!</f>
        <v>#REF!</v>
      </c>
      <c r="AD563" s="2629"/>
      <c r="AE563" s="2630"/>
      <c r="AF563" s="1785" t="e">
        <f>'Notes- SK Template'!#REF!</f>
        <v>#REF!</v>
      </c>
      <c r="AG563" s="1786"/>
      <c r="AH563" s="1787"/>
    </row>
    <row r="564" spans="1:34" s="592" customFormat="1" ht="22.5" customHeight="1" thickBot="1" x14ac:dyDescent="0.25">
      <c r="A564" s="605"/>
      <c r="D564" s="1774" t="s">
        <v>1919</v>
      </c>
      <c r="E564" s="1775"/>
      <c r="F564" s="1775"/>
      <c r="G564" s="1776"/>
      <c r="H564" s="2597" t="e">
        <f>'Notes- SK Template'!#REF!</f>
        <v>#REF!</v>
      </c>
      <c r="I564" s="2598"/>
      <c r="J564" s="2599"/>
      <c r="K564" s="2597" t="e">
        <f>'Notes- SK Template'!#REF!</f>
        <v>#REF!</v>
      </c>
      <c r="L564" s="2598"/>
      <c r="M564" s="2599"/>
      <c r="N564" s="2597" t="e">
        <f>'Notes- SK Template'!#REF!</f>
        <v>#REF!</v>
      </c>
      <c r="O564" s="2598"/>
      <c r="P564" s="2599"/>
      <c r="Q564" s="2597" t="e">
        <f>'Notes- SK Template'!#REF!</f>
        <v>#REF!</v>
      </c>
      <c r="R564" s="2598"/>
      <c r="S564" s="2599"/>
      <c r="T564" s="2597" t="e">
        <f>'Notes- SK Template'!#REF!</f>
        <v>#REF!</v>
      </c>
      <c r="U564" s="2598"/>
      <c r="V564" s="2599"/>
      <c r="W564" s="2597" t="e">
        <f>'Notes- SK Template'!#REF!</f>
        <v>#REF!</v>
      </c>
      <c r="X564" s="2598"/>
      <c r="Y564" s="2599"/>
      <c r="Z564" s="2597" t="e">
        <f>'Notes- SK Template'!#REF!</f>
        <v>#REF!</v>
      </c>
      <c r="AA564" s="2598"/>
      <c r="AB564" s="2599"/>
      <c r="AC564" s="2597" t="e">
        <f>'Notes- SK Template'!#REF!</f>
        <v>#REF!</v>
      </c>
      <c r="AD564" s="2598"/>
      <c r="AE564" s="2599"/>
      <c r="AF564" s="2597" t="e">
        <f>'Notes- SK Template'!#REF!</f>
        <v>#REF!</v>
      </c>
      <c r="AG564" s="2598"/>
      <c r="AH564" s="2599"/>
    </row>
    <row r="565" spans="1:34" s="592" customFormat="1" ht="15" thickBot="1" x14ac:dyDescent="0.25">
      <c r="A565" s="605"/>
      <c r="D565" s="2606" t="s">
        <v>1921</v>
      </c>
      <c r="E565" s="1761"/>
      <c r="F565" s="1761"/>
      <c r="G565" s="1761"/>
      <c r="H565" s="1761"/>
      <c r="I565" s="1761"/>
      <c r="J565" s="1761"/>
      <c r="K565" s="1761"/>
      <c r="L565" s="1761"/>
      <c r="M565" s="1761"/>
      <c r="N565" s="1761"/>
      <c r="O565" s="1761"/>
      <c r="P565" s="1761"/>
      <c r="Q565" s="1761"/>
      <c r="R565" s="1761"/>
      <c r="S565" s="1761"/>
      <c r="T565" s="1761"/>
      <c r="U565" s="1761"/>
      <c r="V565" s="1761"/>
      <c r="W565" s="1761"/>
      <c r="X565" s="1761"/>
      <c r="Y565" s="1761"/>
      <c r="Z565" s="1761"/>
      <c r="AA565" s="1761"/>
      <c r="AB565" s="1761"/>
      <c r="AC565" s="1761"/>
      <c r="AD565" s="1761"/>
      <c r="AE565" s="1761"/>
      <c r="AF565" s="1761"/>
      <c r="AG565" s="1761"/>
      <c r="AH565" s="1762"/>
    </row>
    <row r="566" spans="1:34" s="592" customFormat="1" ht="22.5" customHeight="1" x14ac:dyDescent="0.2">
      <c r="A566" s="605"/>
      <c r="D566" s="1788" t="s">
        <v>1915</v>
      </c>
      <c r="E566" s="1789"/>
      <c r="F566" s="1789"/>
      <c r="G566" s="1790"/>
      <c r="H566" s="2637" t="e">
        <f>'Notes- SK Template'!#REF!</f>
        <v>#REF!</v>
      </c>
      <c r="I566" s="2638"/>
      <c r="J566" s="2639"/>
      <c r="K566" s="2634" t="e">
        <f>'Notes- SK Template'!#REF!</f>
        <v>#REF!</v>
      </c>
      <c r="L566" s="2635"/>
      <c r="M566" s="2636"/>
      <c r="N566" s="2634" t="e">
        <f>'Notes- SK Template'!#REF!</f>
        <v>#REF!</v>
      </c>
      <c r="O566" s="2635"/>
      <c r="P566" s="2636"/>
      <c r="Q566" s="2634" t="e">
        <f>'Notes- SK Template'!#REF!</f>
        <v>#REF!</v>
      </c>
      <c r="R566" s="2635"/>
      <c r="S566" s="2636"/>
      <c r="T566" s="2634" t="e">
        <f>'Notes- SK Template'!#REF!</f>
        <v>#REF!</v>
      </c>
      <c r="U566" s="2635"/>
      <c r="V566" s="2636"/>
      <c r="W566" s="2634" t="e">
        <f>'Notes- SK Template'!#REF!</f>
        <v>#REF!</v>
      </c>
      <c r="X566" s="2635"/>
      <c r="Y566" s="2636"/>
      <c r="Z566" s="2634" t="e">
        <f>'Notes- SK Template'!#REF!</f>
        <v>#REF!</v>
      </c>
      <c r="AA566" s="2635"/>
      <c r="AB566" s="2636"/>
      <c r="AC566" s="2634" t="e">
        <f>'Notes- SK Template'!#REF!</f>
        <v>#REF!</v>
      </c>
      <c r="AD566" s="2635"/>
      <c r="AE566" s="2636"/>
      <c r="AF566" s="1794" t="e">
        <f>'Notes- SK Template'!#REF!</f>
        <v>#REF!</v>
      </c>
      <c r="AG566" s="1795"/>
      <c r="AH566" s="1796"/>
    </row>
    <row r="567" spans="1:34" s="592" customFormat="1" x14ac:dyDescent="0.2">
      <c r="A567" s="605"/>
      <c r="D567" s="1779" t="s">
        <v>1916</v>
      </c>
      <c r="E567" s="1780"/>
      <c r="F567" s="1780"/>
      <c r="G567" s="1781"/>
      <c r="H567" s="2631" t="e">
        <f>'Notes- SK Template'!#REF!</f>
        <v>#REF!</v>
      </c>
      <c r="I567" s="2632"/>
      <c r="J567" s="2633"/>
      <c r="K567" s="2625" t="e">
        <f>'Notes- SK Template'!#REF!</f>
        <v>#REF!</v>
      </c>
      <c r="L567" s="2626"/>
      <c r="M567" s="2627"/>
      <c r="N567" s="2625" t="e">
        <f>'Notes- SK Template'!#REF!</f>
        <v>#REF!</v>
      </c>
      <c r="O567" s="2626"/>
      <c r="P567" s="2627"/>
      <c r="Q567" s="2625" t="e">
        <f>'Notes- SK Template'!#REF!</f>
        <v>#REF!</v>
      </c>
      <c r="R567" s="2626"/>
      <c r="S567" s="2627"/>
      <c r="T567" s="2625" t="e">
        <f>'Notes- SK Template'!#REF!</f>
        <v>#REF!</v>
      </c>
      <c r="U567" s="2626"/>
      <c r="V567" s="2627"/>
      <c r="W567" s="2625" t="e">
        <f>'Notes- SK Template'!#REF!</f>
        <v>#REF!</v>
      </c>
      <c r="X567" s="2626"/>
      <c r="Y567" s="2627"/>
      <c r="Z567" s="2625" t="e">
        <f>'Notes- SK Template'!#REF!</f>
        <v>#REF!</v>
      </c>
      <c r="AA567" s="2626"/>
      <c r="AB567" s="2627"/>
      <c r="AC567" s="2628" t="e">
        <f>'Notes- SK Template'!#REF!</f>
        <v>#REF!</v>
      </c>
      <c r="AD567" s="2629"/>
      <c r="AE567" s="2630"/>
      <c r="AF567" s="1785" t="e">
        <f>'Notes- SK Template'!#REF!</f>
        <v>#REF!</v>
      </c>
      <c r="AG567" s="1786"/>
      <c r="AH567" s="1787"/>
    </row>
    <row r="568" spans="1:34" s="592" customFormat="1" x14ac:dyDescent="0.2">
      <c r="A568" s="605"/>
      <c r="D568" s="1779" t="s">
        <v>1917</v>
      </c>
      <c r="E568" s="1780"/>
      <c r="F568" s="1780"/>
      <c r="G568" s="1781"/>
      <c r="H568" s="2631" t="e">
        <f>'Notes- SK Template'!#REF!</f>
        <v>#REF!</v>
      </c>
      <c r="I568" s="2632"/>
      <c r="J568" s="2633"/>
      <c r="K568" s="2625" t="e">
        <f>'Notes- SK Template'!#REF!</f>
        <v>#REF!</v>
      </c>
      <c r="L568" s="2626"/>
      <c r="M568" s="2627"/>
      <c r="N568" s="2625" t="e">
        <f>'Notes- SK Template'!#REF!</f>
        <v>#REF!</v>
      </c>
      <c r="O568" s="2626"/>
      <c r="P568" s="2627"/>
      <c r="Q568" s="2625" t="e">
        <f>'Notes- SK Template'!#REF!</f>
        <v>#REF!</v>
      </c>
      <c r="R568" s="2626"/>
      <c r="S568" s="2627"/>
      <c r="T568" s="2625" t="e">
        <f>'Notes- SK Template'!#REF!</f>
        <v>#REF!</v>
      </c>
      <c r="U568" s="2626"/>
      <c r="V568" s="2627"/>
      <c r="W568" s="2625" t="e">
        <f>'Notes- SK Template'!#REF!</f>
        <v>#REF!</v>
      </c>
      <c r="X568" s="2626"/>
      <c r="Y568" s="2627"/>
      <c r="Z568" s="2625" t="e">
        <f>'Notes- SK Template'!#REF!</f>
        <v>#REF!</v>
      </c>
      <c r="AA568" s="2626"/>
      <c r="AB568" s="2627"/>
      <c r="AC568" s="2628" t="e">
        <f>'Notes- SK Template'!#REF!</f>
        <v>#REF!</v>
      </c>
      <c r="AD568" s="2629"/>
      <c r="AE568" s="2630"/>
      <c r="AF568" s="1785" t="e">
        <f>'Notes- SK Template'!#REF!</f>
        <v>#REF!</v>
      </c>
      <c r="AG568" s="1786"/>
      <c r="AH568" s="1787"/>
    </row>
    <row r="569" spans="1:34" s="592" customFormat="1" ht="15" customHeight="1" x14ac:dyDescent="0.2">
      <c r="A569" s="605"/>
      <c r="D569" s="1779" t="s">
        <v>1918</v>
      </c>
      <c r="E569" s="1780"/>
      <c r="F569" s="1780"/>
      <c r="G569" s="1781"/>
      <c r="H569" s="2631" t="e">
        <f>'Notes- SK Template'!#REF!</f>
        <v>#REF!</v>
      </c>
      <c r="I569" s="2632"/>
      <c r="J569" s="2633"/>
      <c r="K569" s="2625" t="e">
        <f>'Notes- SK Template'!#REF!</f>
        <v>#REF!</v>
      </c>
      <c r="L569" s="2626"/>
      <c r="M569" s="2627"/>
      <c r="N569" s="2625" t="e">
        <f>'Notes- SK Template'!#REF!</f>
        <v>#REF!</v>
      </c>
      <c r="O569" s="2626"/>
      <c r="P569" s="2627"/>
      <c r="Q569" s="2625" t="e">
        <f>'Notes- SK Template'!#REF!</f>
        <v>#REF!</v>
      </c>
      <c r="R569" s="2626"/>
      <c r="S569" s="2627"/>
      <c r="T569" s="2625" t="e">
        <f>'Notes- SK Template'!#REF!</f>
        <v>#REF!</v>
      </c>
      <c r="U569" s="2626"/>
      <c r="V569" s="2627"/>
      <c r="W569" s="2625" t="e">
        <f>'Notes- SK Template'!#REF!</f>
        <v>#REF!</v>
      </c>
      <c r="X569" s="2626"/>
      <c r="Y569" s="2627"/>
      <c r="Z569" s="2625" t="e">
        <f>'Notes- SK Template'!#REF!</f>
        <v>#REF!</v>
      </c>
      <c r="AA569" s="2626"/>
      <c r="AB569" s="2627"/>
      <c r="AC569" s="2628" t="e">
        <f>'Notes- SK Template'!#REF!</f>
        <v>#REF!</v>
      </c>
      <c r="AD569" s="2629"/>
      <c r="AE569" s="2630"/>
      <c r="AF569" s="1785" t="e">
        <f>'Notes- SK Template'!#REF!</f>
        <v>#REF!</v>
      </c>
      <c r="AG569" s="1786"/>
      <c r="AH569" s="1787"/>
    </row>
    <row r="570" spans="1:34" s="592" customFormat="1" ht="22.5" customHeight="1" thickBot="1" x14ac:dyDescent="0.25">
      <c r="A570" s="605"/>
      <c r="D570" s="1774" t="s">
        <v>1919</v>
      </c>
      <c r="E570" s="1775"/>
      <c r="F570" s="1775"/>
      <c r="G570" s="1776"/>
      <c r="H570" s="2597" t="e">
        <f>'Notes- SK Template'!#REF!</f>
        <v>#REF!</v>
      </c>
      <c r="I570" s="2598"/>
      <c r="J570" s="2599"/>
      <c r="K570" s="2597" t="e">
        <f>'Notes- SK Template'!#REF!</f>
        <v>#REF!</v>
      </c>
      <c r="L570" s="2598"/>
      <c r="M570" s="2599"/>
      <c r="N570" s="2597" t="e">
        <f>'Notes- SK Template'!#REF!</f>
        <v>#REF!</v>
      </c>
      <c r="O570" s="2598"/>
      <c r="P570" s="2599"/>
      <c r="Q570" s="2597" t="e">
        <f>'Notes- SK Template'!#REF!</f>
        <v>#REF!</v>
      </c>
      <c r="R570" s="2598"/>
      <c r="S570" s="2599"/>
      <c r="T570" s="2597" t="e">
        <f>'Notes- SK Template'!#REF!</f>
        <v>#REF!</v>
      </c>
      <c r="U570" s="2598"/>
      <c r="V570" s="2599"/>
      <c r="W570" s="2597" t="e">
        <f>'Notes- SK Template'!#REF!</f>
        <v>#REF!</v>
      </c>
      <c r="X570" s="2598"/>
      <c r="Y570" s="2599"/>
      <c r="Z570" s="2597" t="e">
        <f>'Notes- SK Template'!#REF!</f>
        <v>#REF!</v>
      </c>
      <c r="AA570" s="2598"/>
      <c r="AB570" s="2599"/>
      <c r="AC570" s="2597" t="e">
        <f>'Notes- SK Template'!#REF!</f>
        <v>#REF!</v>
      </c>
      <c r="AD570" s="2598"/>
      <c r="AE570" s="2599"/>
      <c r="AF570" s="2597" t="e">
        <f>'Notes- SK Template'!#REF!</f>
        <v>#REF!</v>
      </c>
      <c r="AG570" s="2598"/>
      <c r="AH570" s="2599"/>
    </row>
    <row r="571" spans="1:34" s="592" customFormat="1" ht="14.25" customHeight="1" thickBot="1" x14ac:dyDescent="0.25">
      <c r="A571" s="605"/>
      <c r="D571" s="2606" t="s">
        <v>1922</v>
      </c>
      <c r="E571" s="1761"/>
      <c r="F571" s="1761"/>
      <c r="G571" s="1761"/>
      <c r="H571" s="1761"/>
      <c r="I571" s="1761"/>
      <c r="J571" s="1761"/>
      <c r="K571" s="1761"/>
      <c r="L571" s="1761"/>
      <c r="M571" s="1761"/>
      <c r="N571" s="1761"/>
      <c r="O571" s="1761"/>
      <c r="P571" s="1761"/>
      <c r="Q571" s="1761"/>
      <c r="R571" s="1761"/>
      <c r="S571" s="1761"/>
      <c r="T571" s="1761"/>
      <c r="U571" s="1761"/>
      <c r="V571" s="1761"/>
      <c r="W571" s="1761"/>
      <c r="X571" s="1761"/>
      <c r="Y571" s="1761"/>
      <c r="Z571" s="1761"/>
      <c r="AA571" s="1761"/>
      <c r="AB571" s="1761"/>
      <c r="AC571" s="1761"/>
      <c r="AD571" s="1761"/>
      <c r="AE571" s="1761"/>
      <c r="AF571" s="1761"/>
      <c r="AG571" s="1761"/>
      <c r="AH571" s="1762"/>
    </row>
    <row r="572" spans="1:34" s="592" customFormat="1" ht="22.5" customHeight="1" x14ac:dyDescent="0.2">
      <c r="A572" s="605"/>
      <c r="D572" s="1788" t="s">
        <v>1915</v>
      </c>
      <c r="E572" s="1789"/>
      <c r="F572" s="1789"/>
      <c r="G572" s="1790"/>
      <c r="H572" s="2600" t="e">
        <f>'Notes- SK Template'!#REF!</f>
        <v>#REF!</v>
      </c>
      <c r="I572" s="2601"/>
      <c r="J572" s="2602"/>
      <c r="K572" s="2600" t="e">
        <f>'Notes- SK Template'!#REF!</f>
        <v>#REF!</v>
      </c>
      <c r="L572" s="2601"/>
      <c r="M572" s="2602"/>
      <c r="N572" s="2600" t="e">
        <f>'Notes- SK Template'!#REF!</f>
        <v>#REF!</v>
      </c>
      <c r="O572" s="2601"/>
      <c r="P572" s="2602"/>
      <c r="Q572" s="2600" t="e">
        <f>'Notes- SK Template'!#REF!</f>
        <v>#REF!</v>
      </c>
      <c r="R572" s="2601"/>
      <c r="S572" s="2602"/>
      <c r="T572" s="2600" t="e">
        <f>'Notes- SK Template'!#REF!</f>
        <v>#REF!</v>
      </c>
      <c r="U572" s="2601"/>
      <c r="V572" s="2602"/>
      <c r="W572" s="2600" t="e">
        <f>'Notes- SK Template'!#REF!</f>
        <v>#REF!</v>
      </c>
      <c r="X572" s="2601"/>
      <c r="Y572" s="2602"/>
      <c r="Z572" s="2600" t="e">
        <f>'Notes- SK Template'!#REF!</f>
        <v>#REF!</v>
      </c>
      <c r="AA572" s="2601"/>
      <c r="AB572" s="2602"/>
      <c r="AC572" s="2600" t="e">
        <f>'Notes- SK Template'!#REF!</f>
        <v>#REF!</v>
      </c>
      <c r="AD572" s="2601"/>
      <c r="AE572" s="2602"/>
      <c r="AF572" s="2600" t="e">
        <f>'Notes- SK Template'!#REF!</f>
        <v>#REF!</v>
      </c>
      <c r="AG572" s="2601"/>
      <c r="AH572" s="2602"/>
    </row>
    <row r="573" spans="1:34" s="592" customFormat="1" ht="22.5" customHeight="1" thickBot="1" x14ac:dyDescent="0.25">
      <c r="A573" s="605"/>
      <c r="D573" s="1774" t="s">
        <v>1919</v>
      </c>
      <c r="E573" s="1775"/>
      <c r="F573" s="1775"/>
      <c r="G573" s="1776"/>
      <c r="H573" s="2597" t="e">
        <f>'Notes- SK Template'!#REF!</f>
        <v>#REF!</v>
      </c>
      <c r="I573" s="2598"/>
      <c r="J573" s="2599"/>
      <c r="K573" s="2597" t="e">
        <f>'Notes- SK Template'!#REF!</f>
        <v>#REF!</v>
      </c>
      <c r="L573" s="2598"/>
      <c r="M573" s="2599"/>
      <c r="N573" s="2597" t="e">
        <f>'Notes- SK Template'!#REF!</f>
        <v>#REF!</v>
      </c>
      <c r="O573" s="2598"/>
      <c r="P573" s="2599"/>
      <c r="Q573" s="2597" t="e">
        <f>'Notes- SK Template'!#REF!</f>
        <v>#REF!</v>
      </c>
      <c r="R573" s="2598"/>
      <c r="S573" s="2599"/>
      <c r="T573" s="2597" t="e">
        <f>'Notes- SK Template'!#REF!</f>
        <v>#REF!</v>
      </c>
      <c r="U573" s="2598"/>
      <c r="V573" s="2599"/>
      <c r="W573" s="2597" t="e">
        <f>'Notes- SK Template'!#REF!</f>
        <v>#REF!</v>
      </c>
      <c r="X573" s="2598"/>
      <c r="Y573" s="2599"/>
      <c r="Z573" s="2597" t="e">
        <f>'Notes- SK Template'!#REF!</f>
        <v>#REF!</v>
      </c>
      <c r="AA573" s="2598"/>
      <c r="AB573" s="2599"/>
      <c r="AC573" s="2597" t="e">
        <f>'Notes- SK Template'!#REF!</f>
        <v>#REF!</v>
      </c>
      <c r="AD573" s="2598"/>
      <c r="AE573" s="2599"/>
      <c r="AF573" s="2597" t="e">
        <f>'Notes- SK Template'!#REF!</f>
        <v>#REF!</v>
      </c>
      <c r="AG573" s="2598"/>
      <c r="AH573" s="2599"/>
    </row>
    <row r="574" spans="1:34" s="592" customFormat="1" ht="15" customHeight="1" x14ac:dyDescent="0.2">
      <c r="A574" s="605"/>
      <c r="D574" s="931"/>
      <c r="E574" s="930"/>
      <c r="F574" s="930"/>
      <c r="G574" s="930"/>
      <c r="H574" s="930"/>
      <c r="I574" s="930"/>
      <c r="J574" s="930"/>
      <c r="K574" s="930"/>
      <c r="L574" s="930"/>
      <c r="M574" s="930"/>
      <c r="N574" s="930"/>
      <c r="O574" s="930"/>
      <c r="P574" s="930"/>
      <c r="Q574" s="930"/>
      <c r="R574" s="930"/>
      <c r="S574" s="930"/>
      <c r="T574" s="930"/>
      <c r="U574" s="930"/>
      <c r="V574" s="930"/>
      <c r="W574" s="930"/>
      <c r="X574" s="930"/>
      <c r="Y574" s="930"/>
      <c r="Z574" s="930"/>
      <c r="AA574" s="930"/>
      <c r="AB574" s="930"/>
      <c r="AC574" s="930"/>
      <c r="AD574" s="930"/>
      <c r="AE574" s="930"/>
      <c r="AF574" s="930"/>
      <c r="AG574" s="930"/>
    </row>
    <row r="575" spans="1:34" s="592" customFormat="1" ht="15" thickBot="1" x14ac:dyDescent="0.25">
      <c r="A575" s="605"/>
      <c r="D575" s="931"/>
      <c r="E575" s="930"/>
      <c r="F575" s="930"/>
      <c r="G575" s="930"/>
      <c r="H575" s="930"/>
      <c r="I575" s="930"/>
      <c r="J575" s="930"/>
      <c r="K575" s="930"/>
      <c r="L575" s="930"/>
      <c r="M575" s="930"/>
      <c r="N575" s="930"/>
      <c r="O575" s="930"/>
      <c r="P575" s="930"/>
      <c r="Q575" s="930"/>
      <c r="R575" s="930"/>
      <c r="S575" s="930"/>
      <c r="T575" s="930"/>
      <c r="U575" s="930"/>
      <c r="V575" s="930"/>
      <c r="W575" s="930"/>
      <c r="X575" s="930"/>
      <c r="Y575" s="930"/>
      <c r="Z575" s="930"/>
      <c r="AA575" s="930"/>
      <c r="AB575" s="930"/>
      <c r="AC575" s="930"/>
      <c r="AD575" s="930"/>
      <c r="AE575" s="930"/>
      <c r="AF575" s="930"/>
      <c r="AG575" s="930"/>
    </row>
    <row r="576" spans="1:34" s="592" customFormat="1" ht="15" customHeight="1" thickBot="1" x14ac:dyDescent="0.25">
      <c r="A576" s="605" t="s">
        <v>1445</v>
      </c>
      <c r="D576" s="1767" t="s">
        <v>1946</v>
      </c>
      <c r="E576" s="1768"/>
      <c r="F576" s="1768"/>
      <c r="G576" s="1769"/>
      <c r="H576" s="1825" t="s">
        <v>1923</v>
      </c>
      <c r="I576" s="1826"/>
      <c r="J576" s="1826"/>
      <c r="K576" s="1826"/>
      <c r="L576" s="1826"/>
      <c r="M576" s="1826"/>
      <c r="N576" s="1826"/>
      <c r="O576" s="1826"/>
      <c r="P576" s="1826"/>
      <c r="Q576" s="1826"/>
      <c r="R576" s="1826"/>
      <c r="S576" s="1826"/>
      <c r="T576" s="1826"/>
      <c r="U576" s="1826"/>
      <c r="V576" s="1826"/>
      <c r="W576" s="1826"/>
      <c r="X576" s="1826"/>
      <c r="Y576" s="1826"/>
      <c r="Z576" s="1826"/>
      <c r="AA576" s="1826"/>
      <c r="AB576" s="1826"/>
      <c r="AC576" s="1826"/>
      <c r="AD576" s="1826"/>
      <c r="AE576" s="1826"/>
      <c r="AF576" s="1826"/>
      <c r="AG576" s="1826"/>
      <c r="AH576" s="1827"/>
    </row>
    <row r="577" spans="1:34" s="592" customFormat="1" ht="80.25" customHeight="1" thickBot="1" x14ac:dyDescent="0.25">
      <c r="A577" s="605"/>
      <c r="D577" s="1770"/>
      <c r="E577" s="1771"/>
      <c r="F577" s="1771"/>
      <c r="G577" s="1772"/>
      <c r="H577" s="1873" t="s">
        <v>1947</v>
      </c>
      <c r="I577" s="1874"/>
      <c r="J577" s="1875"/>
      <c r="K577" s="1873" t="s">
        <v>1948</v>
      </c>
      <c r="L577" s="1874"/>
      <c r="M577" s="1875"/>
      <c r="N577" s="1873" t="s">
        <v>1949</v>
      </c>
      <c r="O577" s="1874"/>
      <c r="P577" s="1875"/>
      <c r="Q577" s="1873" t="s">
        <v>1950</v>
      </c>
      <c r="R577" s="1874"/>
      <c r="S577" s="1875"/>
      <c r="T577" s="1873" t="s">
        <v>1951</v>
      </c>
      <c r="U577" s="1874"/>
      <c r="V577" s="1875"/>
      <c r="W577" s="1873" t="s">
        <v>1952</v>
      </c>
      <c r="X577" s="1874"/>
      <c r="Y577" s="1875"/>
      <c r="Z577" s="1873" t="s">
        <v>1953</v>
      </c>
      <c r="AA577" s="1874"/>
      <c r="AB577" s="1875"/>
      <c r="AC577" s="1873" t="s">
        <v>1954</v>
      </c>
      <c r="AD577" s="1874"/>
      <c r="AE577" s="1875"/>
      <c r="AF577" s="1873" t="s">
        <v>1790</v>
      </c>
      <c r="AG577" s="1874"/>
      <c r="AH577" s="1875"/>
    </row>
    <row r="578" spans="1:34" s="592" customFormat="1" ht="15" thickBot="1" x14ac:dyDescent="0.25">
      <c r="A578" s="605"/>
      <c r="D578" s="2606" t="s">
        <v>1914</v>
      </c>
      <c r="E578" s="1761"/>
      <c r="F578" s="1761"/>
      <c r="G578" s="1761"/>
      <c r="H578" s="1761"/>
      <c r="I578" s="1761"/>
      <c r="J578" s="1761"/>
      <c r="K578" s="1761"/>
      <c r="L578" s="1761"/>
      <c r="M578" s="1761"/>
      <c r="N578" s="1761"/>
      <c r="O578" s="1761"/>
      <c r="P578" s="1761"/>
      <c r="Q578" s="1761"/>
      <c r="R578" s="1761"/>
      <c r="S578" s="1761"/>
      <c r="T578" s="1761"/>
      <c r="U578" s="1761"/>
      <c r="V578" s="1761"/>
      <c r="W578" s="1761"/>
      <c r="X578" s="1761"/>
      <c r="Y578" s="1761"/>
      <c r="Z578" s="1761"/>
      <c r="AA578" s="1761"/>
      <c r="AB578" s="1761"/>
      <c r="AC578" s="1761"/>
      <c r="AD578" s="1761"/>
      <c r="AE578" s="1761"/>
      <c r="AF578" s="1761"/>
      <c r="AG578" s="1761"/>
      <c r="AH578" s="1762"/>
    </row>
    <row r="579" spans="1:34" s="592" customFormat="1" ht="22.5" customHeight="1" x14ac:dyDescent="0.2">
      <c r="A579" s="605"/>
      <c r="D579" s="1788" t="s">
        <v>1915</v>
      </c>
      <c r="E579" s="1789"/>
      <c r="F579" s="1789"/>
      <c r="G579" s="1790"/>
      <c r="H579" s="2622" t="e">
        <f>'Notes- SK Template'!#REF!</f>
        <v>#REF!</v>
      </c>
      <c r="I579" s="2623"/>
      <c r="J579" s="2624"/>
      <c r="K579" s="2616" t="e">
        <f>'Notes- SK Template'!#REF!</f>
        <v>#REF!</v>
      </c>
      <c r="L579" s="2617"/>
      <c r="M579" s="2618"/>
      <c r="N579" s="2616" t="e">
        <f>'Notes- SK Template'!#REF!</f>
        <v>#REF!</v>
      </c>
      <c r="O579" s="2617"/>
      <c r="P579" s="2618"/>
      <c r="Q579" s="2616" t="e">
        <f>'Notes- SK Template'!#REF!</f>
        <v>#REF!</v>
      </c>
      <c r="R579" s="2617"/>
      <c r="S579" s="2618"/>
      <c r="T579" s="2616" t="e">
        <f>'Notes- SK Template'!#REF!</f>
        <v>#REF!</v>
      </c>
      <c r="U579" s="2617"/>
      <c r="V579" s="2618"/>
      <c r="W579" s="2616" t="e">
        <f>'Notes- SK Template'!#REF!</f>
        <v>#REF!</v>
      </c>
      <c r="X579" s="2617"/>
      <c r="Y579" s="2618"/>
      <c r="Z579" s="2616" t="e">
        <f>'Notes- SK Template'!#REF!</f>
        <v>#REF!</v>
      </c>
      <c r="AA579" s="2617"/>
      <c r="AB579" s="2618"/>
      <c r="AC579" s="2616" t="e">
        <f>'Notes- SK Template'!#REF!</f>
        <v>#REF!</v>
      </c>
      <c r="AD579" s="2617"/>
      <c r="AE579" s="2618"/>
      <c r="AF579" s="1794" t="e">
        <f>'Notes- SK Template'!#REF!</f>
        <v>#REF!</v>
      </c>
      <c r="AG579" s="1795"/>
      <c r="AH579" s="1796"/>
    </row>
    <row r="580" spans="1:34" s="592" customFormat="1" x14ac:dyDescent="0.2">
      <c r="A580" s="605"/>
      <c r="D580" s="2411" t="s">
        <v>1916</v>
      </c>
      <c r="E580" s="1780"/>
      <c r="F580" s="1780"/>
      <c r="G580" s="1781"/>
      <c r="H580" s="2613" t="e">
        <f>'Notes- SK Template'!#REF!</f>
        <v>#REF!</v>
      </c>
      <c r="I580" s="2614"/>
      <c r="J580" s="2615"/>
      <c r="K580" s="2607" t="e">
        <f>'Notes- SK Template'!#REF!</f>
        <v>#REF!</v>
      </c>
      <c r="L580" s="2608"/>
      <c r="M580" s="2609"/>
      <c r="N580" s="2607" t="e">
        <f>'Notes- SK Template'!#REF!</f>
        <v>#REF!</v>
      </c>
      <c r="O580" s="2608"/>
      <c r="P580" s="2609"/>
      <c r="Q580" s="2607" t="e">
        <f>'Notes- SK Template'!#REF!</f>
        <v>#REF!</v>
      </c>
      <c r="R580" s="2608"/>
      <c r="S580" s="2609"/>
      <c r="T580" s="2607" t="e">
        <f>'Notes- SK Template'!#REF!</f>
        <v>#REF!</v>
      </c>
      <c r="U580" s="2608"/>
      <c r="V580" s="2609"/>
      <c r="W580" s="2607" t="e">
        <f>'Notes- SK Template'!#REF!</f>
        <v>#REF!</v>
      </c>
      <c r="X580" s="2608"/>
      <c r="Y580" s="2609"/>
      <c r="Z580" s="2607" t="e">
        <f>'Notes- SK Template'!#REF!</f>
        <v>#REF!</v>
      </c>
      <c r="AA580" s="2608"/>
      <c r="AB580" s="2609"/>
      <c r="AC580" s="2607" t="e">
        <f>'Notes- SK Template'!#REF!</f>
        <v>#REF!</v>
      </c>
      <c r="AD580" s="2608"/>
      <c r="AE580" s="2609"/>
      <c r="AF580" s="1785" t="e">
        <f>'Notes- SK Template'!#REF!</f>
        <v>#REF!</v>
      </c>
      <c r="AG580" s="1786"/>
      <c r="AH580" s="1787"/>
    </row>
    <row r="581" spans="1:34" s="592" customFormat="1" x14ac:dyDescent="0.2">
      <c r="A581" s="605"/>
      <c r="D581" s="2411" t="s">
        <v>1917</v>
      </c>
      <c r="E581" s="1780"/>
      <c r="F581" s="1780"/>
      <c r="G581" s="1781"/>
      <c r="H581" s="2613" t="e">
        <f>'Notes- SK Template'!#REF!</f>
        <v>#REF!</v>
      </c>
      <c r="I581" s="2614"/>
      <c r="J581" s="2615"/>
      <c r="K581" s="2607" t="e">
        <f>'Notes- SK Template'!#REF!</f>
        <v>#REF!</v>
      </c>
      <c r="L581" s="2608"/>
      <c r="M581" s="2609"/>
      <c r="N581" s="2607" t="e">
        <f>'Notes- SK Template'!#REF!</f>
        <v>#REF!</v>
      </c>
      <c r="O581" s="2608"/>
      <c r="P581" s="2609"/>
      <c r="Q581" s="2607" t="e">
        <f>'Notes- SK Template'!#REF!</f>
        <v>#REF!</v>
      </c>
      <c r="R581" s="2608"/>
      <c r="S581" s="2609"/>
      <c r="T581" s="2607" t="e">
        <f>'Notes- SK Template'!#REF!</f>
        <v>#REF!</v>
      </c>
      <c r="U581" s="2608"/>
      <c r="V581" s="2609"/>
      <c r="W581" s="2607" t="e">
        <f>'Notes- SK Template'!#REF!</f>
        <v>#REF!</v>
      </c>
      <c r="X581" s="2608"/>
      <c r="Y581" s="2609"/>
      <c r="Z581" s="2607" t="e">
        <f>'Notes- SK Template'!#REF!</f>
        <v>#REF!</v>
      </c>
      <c r="AA581" s="2608"/>
      <c r="AB581" s="2609"/>
      <c r="AC581" s="2607" t="e">
        <f>'Notes- SK Template'!#REF!</f>
        <v>#REF!</v>
      </c>
      <c r="AD581" s="2608"/>
      <c r="AE581" s="2609"/>
      <c r="AF581" s="1785" t="e">
        <f>'Notes- SK Template'!#REF!</f>
        <v>#REF!</v>
      </c>
      <c r="AG581" s="1786"/>
      <c r="AH581" s="1787"/>
    </row>
    <row r="582" spans="1:34" s="592" customFormat="1" x14ac:dyDescent="0.2">
      <c r="A582" s="605"/>
      <c r="D582" s="2411" t="s">
        <v>1918</v>
      </c>
      <c r="E582" s="1780"/>
      <c r="F582" s="1780"/>
      <c r="G582" s="1781"/>
      <c r="H582" s="2613" t="e">
        <f>'Notes- SK Template'!#REF!</f>
        <v>#REF!</v>
      </c>
      <c r="I582" s="2614"/>
      <c r="J582" s="2615"/>
      <c r="K582" s="2607" t="e">
        <f>'Notes- SK Template'!#REF!</f>
        <v>#REF!</v>
      </c>
      <c r="L582" s="2608"/>
      <c r="M582" s="2609"/>
      <c r="N582" s="2607" t="e">
        <f>'Notes- SK Template'!#REF!</f>
        <v>#REF!</v>
      </c>
      <c r="O582" s="2608"/>
      <c r="P582" s="2609"/>
      <c r="Q582" s="2607" t="e">
        <f>'Notes- SK Template'!#REF!</f>
        <v>#REF!</v>
      </c>
      <c r="R582" s="2608"/>
      <c r="S582" s="2609"/>
      <c r="T582" s="2607" t="e">
        <f>'Notes- SK Template'!#REF!</f>
        <v>#REF!</v>
      </c>
      <c r="U582" s="2608"/>
      <c r="V582" s="2609"/>
      <c r="W582" s="2607" t="e">
        <f>'Notes- SK Template'!#REF!</f>
        <v>#REF!</v>
      </c>
      <c r="X582" s="2608"/>
      <c r="Y582" s="2609"/>
      <c r="Z582" s="2607" t="e">
        <f>'Notes- SK Template'!#REF!</f>
        <v>#REF!</v>
      </c>
      <c r="AA582" s="2608"/>
      <c r="AB582" s="2609"/>
      <c r="AC582" s="2607" t="e">
        <f>'Notes- SK Template'!#REF!</f>
        <v>#REF!</v>
      </c>
      <c r="AD582" s="2608"/>
      <c r="AE582" s="2609"/>
      <c r="AF582" s="1785" t="e">
        <f>'Notes- SK Template'!#REF!</f>
        <v>#REF!</v>
      </c>
      <c r="AG582" s="1786"/>
      <c r="AH582" s="1787"/>
    </row>
    <row r="583" spans="1:34" s="592" customFormat="1" ht="22.5" customHeight="1" thickBot="1" x14ac:dyDescent="0.25">
      <c r="A583" s="605"/>
      <c r="D583" s="1774" t="s">
        <v>1919</v>
      </c>
      <c r="E583" s="1775"/>
      <c r="F583" s="1775"/>
      <c r="G583" s="1776"/>
      <c r="H583" s="2597" t="e">
        <f>'Notes- SK Template'!#REF!</f>
        <v>#REF!</v>
      </c>
      <c r="I583" s="2598"/>
      <c r="J583" s="2599"/>
      <c r="K583" s="2597" t="e">
        <f>'Notes- SK Template'!#REF!</f>
        <v>#REF!</v>
      </c>
      <c r="L583" s="2598"/>
      <c r="M583" s="2599"/>
      <c r="N583" s="2597" t="e">
        <f>'Notes- SK Template'!#REF!</f>
        <v>#REF!</v>
      </c>
      <c r="O583" s="2598"/>
      <c r="P583" s="2599"/>
      <c r="Q583" s="2597" t="e">
        <f>'Notes- SK Template'!#REF!</f>
        <v>#REF!</v>
      </c>
      <c r="R583" s="2598"/>
      <c r="S583" s="2599"/>
      <c r="T583" s="2597" t="e">
        <f>'Notes- SK Template'!#REF!</f>
        <v>#REF!</v>
      </c>
      <c r="U583" s="2598"/>
      <c r="V583" s="2599"/>
      <c r="W583" s="2597" t="e">
        <f>'Notes- SK Template'!#REF!</f>
        <v>#REF!</v>
      </c>
      <c r="X583" s="2598"/>
      <c r="Y583" s="2599"/>
      <c r="Z583" s="2597" t="e">
        <f>'Notes- SK Template'!#REF!</f>
        <v>#REF!</v>
      </c>
      <c r="AA583" s="2598"/>
      <c r="AB583" s="2599"/>
      <c r="AC583" s="2597" t="e">
        <f>'Notes- SK Template'!#REF!</f>
        <v>#REF!</v>
      </c>
      <c r="AD583" s="2598"/>
      <c r="AE583" s="2599"/>
      <c r="AF583" s="2597" t="e">
        <f>'Notes- SK Template'!#REF!</f>
        <v>#REF!</v>
      </c>
      <c r="AG583" s="2598"/>
      <c r="AH583" s="2599"/>
    </row>
    <row r="584" spans="1:34" s="592" customFormat="1" ht="14.25" customHeight="1" thickBot="1" x14ac:dyDescent="0.25">
      <c r="A584" s="605"/>
      <c r="D584" s="2606" t="s">
        <v>1921</v>
      </c>
      <c r="E584" s="1761"/>
      <c r="F584" s="1761"/>
      <c r="G584" s="1761"/>
      <c r="H584" s="1761"/>
      <c r="I584" s="1761"/>
      <c r="J584" s="1761"/>
      <c r="K584" s="1761"/>
      <c r="L584" s="1761"/>
      <c r="M584" s="1761"/>
      <c r="N584" s="1761"/>
      <c r="O584" s="1761"/>
      <c r="P584" s="1761"/>
      <c r="Q584" s="1761"/>
      <c r="R584" s="1761"/>
      <c r="S584" s="1761"/>
      <c r="T584" s="1761"/>
      <c r="U584" s="1761"/>
      <c r="V584" s="1761"/>
      <c r="W584" s="1761"/>
      <c r="X584" s="1761"/>
      <c r="Y584" s="1761"/>
      <c r="Z584" s="1761"/>
      <c r="AA584" s="1761"/>
      <c r="AB584" s="1761"/>
      <c r="AC584" s="1761"/>
      <c r="AD584" s="1761"/>
      <c r="AE584" s="1761"/>
      <c r="AF584" s="1761"/>
      <c r="AG584" s="1761"/>
      <c r="AH584" s="1762"/>
    </row>
    <row r="585" spans="1:34" s="592" customFormat="1" ht="22.5" customHeight="1" x14ac:dyDescent="0.2">
      <c r="A585" s="605"/>
      <c r="D585" s="1788" t="s">
        <v>1915</v>
      </c>
      <c r="E585" s="1789"/>
      <c r="F585" s="1789"/>
      <c r="G585" s="1790"/>
      <c r="H585" s="2622" t="e">
        <f>'Notes- SK Template'!#REF!</f>
        <v>#REF!</v>
      </c>
      <c r="I585" s="2623"/>
      <c r="J585" s="2624"/>
      <c r="K585" s="2616" t="e">
        <f>'Notes- SK Template'!#REF!</f>
        <v>#REF!</v>
      </c>
      <c r="L585" s="2617"/>
      <c r="M585" s="2618"/>
      <c r="N585" s="2616" t="e">
        <f>'Notes- SK Template'!#REF!</f>
        <v>#REF!</v>
      </c>
      <c r="O585" s="2617"/>
      <c r="P585" s="2618"/>
      <c r="Q585" s="2616" t="e">
        <f>'Notes- SK Template'!#REF!</f>
        <v>#REF!</v>
      </c>
      <c r="R585" s="2617"/>
      <c r="S585" s="2618"/>
      <c r="T585" s="2616" t="e">
        <f>'Notes- SK Template'!#REF!</f>
        <v>#REF!</v>
      </c>
      <c r="U585" s="2617"/>
      <c r="V585" s="2618"/>
      <c r="W585" s="2616" t="e">
        <f>'Notes- SK Template'!#REF!</f>
        <v>#REF!</v>
      </c>
      <c r="X585" s="2617"/>
      <c r="Y585" s="2618"/>
      <c r="Z585" s="2616" t="e">
        <f>'Notes- SK Template'!#REF!</f>
        <v>#REF!</v>
      </c>
      <c r="AA585" s="2617"/>
      <c r="AB585" s="2618"/>
      <c r="AC585" s="2616" t="e">
        <f>'Notes- SK Template'!#REF!</f>
        <v>#REF!</v>
      </c>
      <c r="AD585" s="2617"/>
      <c r="AE585" s="2618"/>
      <c r="AF585" s="2619" t="e">
        <f>'Notes- SK Template'!#REF!</f>
        <v>#REF!</v>
      </c>
      <c r="AG585" s="2620"/>
      <c r="AH585" s="2621"/>
    </row>
    <row r="586" spans="1:34" s="592" customFormat="1" x14ac:dyDescent="0.2">
      <c r="A586" s="605"/>
      <c r="D586" s="1779" t="s">
        <v>1916</v>
      </c>
      <c r="E586" s="1780"/>
      <c r="F586" s="1780"/>
      <c r="G586" s="1781"/>
      <c r="H586" s="2613" t="e">
        <f>'Notes- SK Template'!#REF!</f>
        <v>#REF!</v>
      </c>
      <c r="I586" s="2614"/>
      <c r="J586" s="2615"/>
      <c r="K586" s="2607" t="e">
        <f>'Notes- SK Template'!#REF!</f>
        <v>#REF!</v>
      </c>
      <c r="L586" s="2608"/>
      <c r="M586" s="2609"/>
      <c r="N586" s="2607" t="e">
        <f>'Notes- SK Template'!#REF!</f>
        <v>#REF!</v>
      </c>
      <c r="O586" s="2608"/>
      <c r="P586" s="2609"/>
      <c r="Q586" s="2607" t="e">
        <f>'Notes- SK Template'!#REF!</f>
        <v>#REF!</v>
      </c>
      <c r="R586" s="2608"/>
      <c r="S586" s="2609"/>
      <c r="T586" s="2607" t="e">
        <f>'Notes- SK Template'!#REF!</f>
        <v>#REF!</v>
      </c>
      <c r="U586" s="2608"/>
      <c r="V586" s="2609"/>
      <c r="W586" s="2607" t="e">
        <f>'Notes- SK Template'!#REF!</f>
        <v>#REF!</v>
      </c>
      <c r="X586" s="2608"/>
      <c r="Y586" s="2609"/>
      <c r="Z586" s="2607" t="e">
        <f>'Notes- SK Template'!#REF!</f>
        <v>#REF!</v>
      </c>
      <c r="AA586" s="2608"/>
      <c r="AB586" s="2609"/>
      <c r="AC586" s="2607" t="e">
        <f>'Notes- SK Template'!#REF!</f>
        <v>#REF!</v>
      </c>
      <c r="AD586" s="2608"/>
      <c r="AE586" s="2609"/>
      <c r="AF586" s="2610" t="e">
        <f>'Notes- SK Template'!#REF!</f>
        <v>#REF!</v>
      </c>
      <c r="AG586" s="2611"/>
      <c r="AH586" s="2612"/>
    </row>
    <row r="587" spans="1:34" s="592" customFormat="1" x14ac:dyDescent="0.2">
      <c r="A587" s="605"/>
      <c r="D587" s="1779" t="s">
        <v>1917</v>
      </c>
      <c r="E587" s="1780"/>
      <c r="F587" s="1780"/>
      <c r="G587" s="1781"/>
      <c r="H587" s="2613" t="e">
        <f>'Notes- SK Template'!#REF!</f>
        <v>#REF!</v>
      </c>
      <c r="I587" s="2614"/>
      <c r="J587" s="2615"/>
      <c r="K587" s="2607" t="e">
        <f>'Notes- SK Template'!#REF!</f>
        <v>#REF!</v>
      </c>
      <c r="L587" s="2608"/>
      <c r="M587" s="2609"/>
      <c r="N587" s="2607" t="e">
        <f>'Notes- SK Template'!#REF!</f>
        <v>#REF!</v>
      </c>
      <c r="O587" s="2608"/>
      <c r="P587" s="2609"/>
      <c r="Q587" s="2607" t="e">
        <f>'Notes- SK Template'!#REF!</f>
        <v>#REF!</v>
      </c>
      <c r="R587" s="2608"/>
      <c r="S587" s="2609"/>
      <c r="T587" s="2607" t="e">
        <f>'Notes- SK Template'!#REF!</f>
        <v>#REF!</v>
      </c>
      <c r="U587" s="2608"/>
      <c r="V587" s="2609"/>
      <c r="W587" s="2607" t="e">
        <f>'Notes- SK Template'!#REF!</f>
        <v>#REF!</v>
      </c>
      <c r="X587" s="2608"/>
      <c r="Y587" s="2609"/>
      <c r="Z587" s="2607" t="e">
        <f>'Notes- SK Template'!#REF!</f>
        <v>#REF!</v>
      </c>
      <c r="AA587" s="2608"/>
      <c r="AB587" s="2609"/>
      <c r="AC587" s="2607" t="e">
        <f>'Notes- SK Template'!#REF!</f>
        <v>#REF!</v>
      </c>
      <c r="AD587" s="2608"/>
      <c r="AE587" s="2609"/>
      <c r="AF587" s="2610" t="e">
        <f>'Notes- SK Template'!#REF!</f>
        <v>#REF!</v>
      </c>
      <c r="AG587" s="2611"/>
      <c r="AH587" s="2612"/>
    </row>
    <row r="588" spans="1:34" s="592" customFormat="1" ht="15" customHeight="1" x14ac:dyDescent="0.2">
      <c r="A588" s="605"/>
      <c r="D588" s="1779" t="s">
        <v>1918</v>
      </c>
      <c r="E588" s="1780"/>
      <c r="F588" s="1780"/>
      <c r="G588" s="1781"/>
      <c r="H588" s="2613" t="e">
        <f>'Notes- SK Template'!#REF!</f>
        <v>#REF!</v>
      </c>
      <c r="I588" s="2614"/>
      <c r="J588" s="2615"/>
      <c r="K588" s="2607" t="e">
        <f>'Notes- SK Template'!#REF!</f>
        <v>#REF!</v>
      </c>
      <c r="L588" s="2608"/>
      <c r="M588" s="2609"/>
      <c r="N588" s="2607" t="e">
        <f>'Notes- SK Template'!#REF!</f>
        <v>#REF!</v>
      </c>
      <c r="O588" s="2608"/>
      <c r="P588" s="2609"/>
      <c r="Q588" s="2607" t="e">
        <f>'Notes- SK Template'!#REF!</f>
        <v>#REF!</v>
      </c>
      <c r="R588" s="2608"/>
      <c r="S588" s="2609"/>
      <c r="T588" s="2607" t="e">
        <f>'Notes- SK Template'!#REF!</f>
        <v>#REF!</v>
      </c>
      <c r="U588" s="2608"/>
      <c r="V588" s="2609"/>
      <c r="W588" s="2607" t="e">
        <f>'Notes- SK Template'!#REF!</f>
        <v>#REF!</v>
      </c>
      <c r="X588" s="2608"/>
      <c r="Y588" s="2609"/>
      <c r="Z588" s="2607" t="e">
        <f>'Notes- SK Template'!#REF!</f>
        <v>#REF!</v>
      </c>
      <c r="AA588" s="2608"/>
      <c r="AB588" s="2609"/>
      <c r="AC588" s="2607" t="e">
        <f>'Notes- SK Template'!#REF!</f>
        <v>#REF!</v>
      </c>
      <c r="AD588" s="2608"/>
      <c r="AE588" s="2609"/>
      <c r="AF588" s="2610" t="e">
        <f>'Notes- SK Template'!#REF!</f>
        <v>#REF!</v>
      </c>
      <c r="AG588" s="2611"/>
      <c r="AH588" s="2612"/>
    </row>
    <row r="589" spans="1:34" s="592" customFormat="1" ht="22.5" customHeight="1" thickBot="1" x14ac:dyDescent="0.25">
      <c r="A589" s="605"/>
      <c r="D589" s="1774" t="s">
        <v>1919</v>
      </c>
      <c r="E589" s="1775"/>
      <c r="F589" s="1775"/>
      <c r="G589" s="1776"/>
      <c r="H589" s="2603" t="e">
        <f>'Notes- SK Template'!#REF!</f>
        <v>#REF!</v>
      </c>
      <c r="I589" s="2604"/>
      <c r="J589" s="2605"/>
      <c r="K589" s="2603" t="e">
        <f>'Notes- SK Template'!#REF!</f>
        <v>#REF!</v>
      </c>
      <c r="L589" s="2604"/>
      <c r="M589" s="2605"/>
      <c r="N589" s="2603" t="e">
        <f>'Notes- SK Template'!#REF!</f>
        <v>#REF!</v>
      </c>
      <c r="O589" s="2604"/>
      <c r="P589" s="2605"/>
      <c r="Q589" s="2603" t="e">
        <f>'Notes- SK Template'!#REF!</f>
        <v>#REF!</v>
      </c>
      <c r="R589" s="2604"/>
      <c r="S589" s="2605"/>
      <c r="T589" s="2603" t="e">
        <f>'Notes- SK Template'!#REF!</f>
        <v>#REF!</v>
      </c>
      <c r="U589" s="2604"/>
      <c r="V589" s="2605"/>
      <c r="W589" s="2603" t="e">
        <f>'Notes- SK Template'!#REF!</f>
        <v>#REF!</v>
      </c>
      <c r="X589" s="2604"/>
      <c r="Y589" s="2605"/>
      <c r="Z589" s="2603" t="e">
        <f>'Notes- SK Template'!#REF!</f>
        <v>#REF!</v>
      </c>
      <c r="AA589" s="2604"/>
      <c r="AB589" s="2605"/>
      <c r="AC589" s="2603" t="e">
        <f>'Notes- SK Template'!#REF!</f>
        <v>#REF!</v>
      </c>
      <c r="AD589" s="2604"/>
      <c r="AE589" s="2605"/>
      <c r="AF589" s="2603" t="e">
        <f>'Notes- SK Template'!#REF!</f>
        <v>#REF!</v>
      </c>
      <c r="AG589" s="2604"/>
      <c r="AH589" s="2605"/>
    </row>
    <row r="590" spans="1:34" s="592" customFormat="1" ht="15" customHeight="1" thickBot="1" x14ac:dyDescent="0.25">
      <c r="A590" s="605"/>
      <c r="D590" s="2606" t="s">
        <v>1922</v>
      </c>
      <c r="E590" s="1761"/>
      <c r="F590" s="1761"/>
      <c r="G590" s="1761"/>
      <c r="H590" s="1761"/>
      <c r="I590" s="1761"/>
      <c r="J590" s="1761"/>
      <c r="K590" s="1761"/>
      <c r="L590" s="1761"/>
      <c r="M590" s="1761"/>
      <c r="N590" s="1761"/>
      <c r="O590" s="1761"/>
      <c r="P590" s="1761"/>
      <c r="Q590" s="1761"/>
      <c r="R590" s="1761"/>
      <c r="S590" s="1761"/>
      <c r="T590" s="1761"/>
      <c r="U590" s="1761"/>
      <c r="V590" s="1761"/>
      <c r="W590" s="1761"/>
      <c r="X590" s="1761"/>
      <c r="Y590" s="1761"/>
      <c r="Z590" s="1761"/>
      <c r="AA590" s="1761"/>
      <c r="AB590" s="1761"/>
      <c r="AC590" s="1761"/>
      <c r="AD590" s="1761"/>
      <c r="AE590" s="1761"/>
      <c r="AF590" s="1761"/>
      <c r="AG590" s="1761"/>
      <c r="AH590" s="1762"/>
    </row>
    <row r="591" spans="1:34" s="592" customFormat="1" ht="22.5" customHeight="1" x14ac:dyDescent="0.2">
      <c r="A591" s="605"/>
      <c r="D591" s="1788" t="s">
        <v>1915</v>
      </c>
      <c r="E591" s="1789"/>
      <c r="F591" s="1789"/>
      <c r="G591" s="1790"/>
      <c r="H591" s="2600" t="e">
        <f>'Notes- SK Template'!#REF!</f>
        <v>#REF!</v>
      </c>
      <c r="I591" s="2601"/>
      <c r="J591" s="2602"/>
      <c r="K591" s="2600" t="e">
        <f>'Notes- SK Template'!#REF!</f>
        <v>#REF!</v>
      </c>
      <c r="L591" s="2601"/>
      <c r="M591" s="2602"/>
      <c r="N591" s="2600" t="e">
        <f>'Notes- SK Template'!#REF!</f>
        <v>#REF!</v>
      </c>
      <c r="O591" s="2601"/>
      <c r="P591" s="2602"/>
      <c r="Q591" s="2600" t="e">
        <f>'Notes- SK Template'!#REF!</f>
        <v>#REF!</v>
      </c>
      <c r="R591" s="2601"/>
      <c r="S591" s="2602"/>
      <c r="T591" s="2600" t="e">
        <f>'Notes- SK Template'!#REF!</f>
        <v>#REF!</v>
      </c>
      <c r="U591" s="2601"/>
      <c r="V591" s="2602"/>
      <c r="W591" s="2600" t="e">
        <f>'Notes- SK Template'!#REF!</f>
        <v>#REF!</v>
      </c>
      <c r="X591" s="2601"/>
      <c r="Y591" s="2602"/>
      <c r="Z591" s="2600" t="e">
        <f>'Notes- SK Template'!#REF!</f>
        <v>#REF!</v>
      </c>
      <c r="AA591" s="2601"/>
      <c r="AB591" s="2602"/>
      <c r="AC591" s="2600" t="e">
        <f>'Notes- SK Template'!#REF!</f>
        <v>#REF!</v>
      </c>
      <c r="AD591" s="2601"/>
      <c r="AE591" s="2602"/>
      <c r="AF591" s="2600" t="e">
        <f>'Notes- SK Template'!#REF!</f>
        <v>#REF!</v>
      </c>
      <c r="AG591" s="2601"/>
      <c r="AH591" s="2602"/>
    </row>
    <row r="592" spans="1:34" s="592" customFormat="1" ht="22.5" customHeight="1" thickBot="1" x14ac:dyDescent="0.25">
      <c r="A592" s="605"/>
      <c r="D592" s="1774" t="s">
        <v>1919</v>
      </c>
      <c r="E592" s="1775"/>
      <c r="F592" s="1775"/>
      <c r="G592" s="1776"/>
      <c r="H592" s="2597" t="e">
        <f>'Notes- SK Template'!#REF!</f>
        <v>#REF!</v>
      </c>
      <c r="I592" s="2598"/>
      <c r="J592" s="2599"/>
      <c r="K592" s="2597" t="e">
        <f>'Notes- SK Template'!#REF!</f>
        <v>#REF!</v>
      </c>
      <c r="L592" s="2598"/>
      <c r="M592" s="2599"/>
      <c r="N592" s="2597" t="e">
        <f>'Notes- SK Template'!#REF!</f>
        <v>#REF!</v>
      </c>
      <c r="O592" s="2598"/>
      <c r="P592" s="2599"/>
      <c r="Q592" s="2597" t="e">
        <f>'Notes- SK Template'!#REF!</f>
        <v>#REF!</v>
      </c>
      <c r="R592" s="2598"/>
      <c r="S592" s="2599"/>
      <c r="T592" s="2597" t="e">
        <f>'Notes- SK Template'!#REF!</f>
        <v>#REF!</v>
      </c>
      <c r="U592" s="2598"/>
      <c r="V592" s="2599"/>
      <c r="W592" s="2597" t="e">
        <f>'Notes- SK Template'!#REF!</f>
        <v>#REF!</v>
      </c>
      <c r="X592" s="2598"/>
      <c r="Y592" s="2599"/>
      <c r="Z592" s="2597" t="e">
        <f>'Notes- SK Template'!#REF!</f>
        <v>#REF!</v>
      </c>
      <c r="AA592" s="2598"/>
      <c r="AB592" s="2599"/>
      <c r="AC592" s="2597" t="e">
        <f>'Notes- SK Template'!#REF!</f>
        <v>#REF!</v>
      </c>
      <c r="AD592" s="2598"/>
      <c r="AE592" s="2599"/>
      <c r="AF592" s="2597" t="e">
        <f>'Notes- SK Template'!#REF!</f>
        <v>#REF!</v>
      </c>
      <c r="AG592" s="2598"/>
      <c r="AH592" s="2599"/>
    </row>
    <row r="593" spans="1:33" s="592" customFormat="1" x14ac:dyDescent="0.2">
      <c r="A593" s="605"/>
      <c r="D593" s="790"/>
      <c r="E593" s="930"/>
      <c r="F593" s="930"/>
    </row>
    <row r="594" spans="1:33" s="592" customFormat="1" x14ac:dyDescent="0.2">
      <c r="A594" s="605"/>
      <c r="D594" s="790"/>
      <c r="E594" s="930"/>
      <c r="F594" s="930"/>
    </row>
    <row r="595" spans="1:33" s="592" customFormat="1" ht="14.25" customHeight="1" thickBot="1" x14ac:dyDescent="0.25">
      <c r="A595" s="605"/>
      <c r="D595" s="790"/>
      <c r="E595" s="930"/>
      <c r="F595" s="930"/>
    </row>
    <row r="596" spans="1:33" s="592" customFormat="1" ht="29.25" customHeight="1" thickBot="1" x14ac:dyDescent="0.25">
      <c r="A596" s="605">
        <v>8</v>
      </c>
      <c r="D596" s="1825" t="s">
        <v>1946</v>
      </c>
      <c r="E596" s="1826"/>
      <c r="F596" s="1826"/>
      <c r="G596" s="1826"/>
      <c r="H596" s="1826"/>
      <c r="I596" s="1826"/>
      <c r="J596" s="1826"/>
      <c r="K596" s="1826"/>
      <c r="L596" s="1826"/>
      <c r="M596" s="1826"/>
      <c r="N596" s="1826"/>
      <c r="O596" s="1826"/>
      <c r="P596" s="1826"/>
      <c r="Q596" s="1826"/>
      <c r="R596" s="1827"/>
      <c r="S596" s="1825" t="s">
        <v>1924</v>
      </c>
      <c r="T596" s="1826"/>
      <c r="U596" s="1826"/>
      <c r="V596" s="1826"/>
      <c r="W596" s="1826"/>
      <c r="X596" s="1826"/>
      <c r="Y596" s="1826"/>
      <c r="Z596" s="1826"/>
      <c r="AA596" s="1826"/>
      <c r="AB596" s="1826"/>
      <c r="AC596" s="1826"/>
      <c r="AD596" s="1826"/>
      <c r="AE596" s="1826"/>
      <c r="AF596" s="1826"/>
      <c r="AG596" s="1827"/>
    </row>
    <row r="597" spans="1:33" s="592" customFormat="1" ht="29.25" customHeight="1" x14ac:dyDescent="0.2">
      <c r="A597" s="605"/>
      <c r="D597" s="2596" t="s">
        <v>2419</v>
      </c>
      <c r="E597" s="1918"/>
      <c r="F597" s="1918"/>
      <c r="G597" s="1918"/>
      <c r="H597" s="1918"/>
      <c r="I597" s="1918"/>
      <c r="J597" s="1918"/>
      <c r="K597" s="1918"/>
      <c r="L597" s="1918"/>
      <c r="M597" s="1918"/>
      <c r="N597" s="1918"/>
      <c r="O597" s="1918"/>
      <c r="P597" s="1918"/>
      <c r="Q597" s="1918"/>
      <c r="R597" s="1919"/>
      <c r="S597" s="1791" t="e">
        <f>'Notes- SK Template'!#REF!</f>
        <v>#REF!</v>
      </c>
      <c r="T597" s="1792"/>
      <c r="U597" s="1792"/>
      <c r="V597" s="1792" t="e">
        <f>'Notes- SK Template'!#REF!</f>
        <v>#REF!</v>
      </c>
      <c r="W597" s="1792"/>
      <c r="X597" s="1792"/>
      <c r="Y597" s="1792" t="e">
        <f>'Notes- SK Template'!#REF!</f>
        <v>#REF!</v>
      </c>
      <c r="Z597" s="1792"/>
      <c r="AA597" s="1792"/>
      <c r="AB597" s="1792" t="e">
        <f>'Notes- SK Template'!#REF!</f>
        <v>#REF!</v>
      </c>
      <c r="AC597" s="1792"/>
      <c r="AD597" s="1792"/>
      <c r="AE597" s="1792" t="e">
        <f>'Notes- SK Template'!#REF!</f>
        <v>#REF!</v>
      </c>
      <c r="AF597" s="1792"/>
      <c r="AG597" s="1793"/>
    </row>
    <row r="598" spans="1:33" s="592" customFormat="1" ht="29.25" customHeight="1" thickBot="1" x14ac:dyDescent="0.25">
      <c r="A598" s="605"/>
      <c r="D598" s="2352" t="s">
        <v>1955</v>
      </c>
      <c r="E598" s="1903"/>
      <c r="F598" s="1903"/>
      <c r="G598" s="1903"/>
      <c r="H598" s="1903"/>
      <c r="I598" s="1903"/>
      <c r="J598" s="1903"/>
      <c r="K598" s="1903"/>
      <c r="L598" s="1903"/>
      <c r="M598" s="1903"/>
      <c r="N598" s="1903"/>
      <c r="O598" s="1903"/>
      <c r="P598" s="1903"/>
      <c r="Q598" s="1903"/>
      <c r="R598" s="1904"/>
      <c r="S598" s="2508" t="e">
        <f>'Notes- SK Template'!#REF!</f>
        <v>#REF!</v>
      </c>
      <c r="T598" s="2509"/>
      <c r="U598" s="2509"/>
      <c r="V598" s="2509" t="e">
        <f>'Notes- SK Template'!#REF!</f>
        <v>#REF!</v>
      </c>
      <c r="W598" s="2509"/>
      <c r="X598" s="2509"/>
      <c r="Y598" s="2509" t="e">
        <f>'Notes- SK Template'!#REF!</f>
        <v>#REF!</v>
      </c>
      <c r="Z598" s="2509"/>
      <c r="AA598" s="2509"/>
      <c r="AB598" s="2509" t="e">
        <f>'Notes- SK Template'!#REF!</f>
        <v>#REF!</v>
      </c>
      <c r="AC598" s="2509"/>
      <c r="AD598" s="2509"/>
      <c r="AE598" s="2509" t="e">
        <f>'Notes- SK Template'!#REF!</f>
        <v>#REF!</v>
      </c>
      <c r="AF598" s="2509"/>
      <c r="AG598" s="2400"/>
    </row>
    <row r="599" spans="1:33" s="592" customFormat="1" x14ac:dyDescent="0.2">
      <c r="A599" s="605"/>
    </row>
    <row r="600" spans="1:33" s="592" customFormat="1" ht="14.25" customHeight="1" x14ac:dyDescent="0.2">
      <c r="A600" s="605"/>
      <c r="D600" s="1738" t="s">
        <v>1956</v>
      </c>
      <c r="E600" s="2012"/>
      <c r="F600" s="2012"/>
      <c r="G600" s="2012"/>
      <c r="H600" s="2012"/>
      <c r="I600" s="2012"/>
      <c r="J600" s="2012"/>
      <c r="K600" s="2012"/>
      <c r="L600" s="2012"/>
      <c r="M600" s="2012"/>
      <c r="N600" s="2012"/>
      <c r="O600" s="2012"/>
      <c r="P600" s="2012"/>
      <c r="Q600" s="2012"/>
      <c r="R600" s="2012"/>
      <c r="S600" s="2012"/>
      <c r="T600" s="2012"/>
      <c r="U600" s="2012"/>
      <c r="V600" s="2012"/>
      <c r="W600" s="2012"/>
      <c r="X600" s="2012"/>
      <c r="Y600" s="2012"/>
      <c r="Z600" s="2012"/>
      <c r="AA600" s="2012"/>
      <c r="AB600" s="2012"/>
      <c r="AC600" s="2012"/>
      <c r="AD600" s="2012"/>
      <c r="AE600" s="2012"/>
      <c r="AF600" s="2012"/>
      <c r="AG600" s="2012"/>
    </row>
    <row r="601" spans="1:33" s="592" customFormat="1" ht="15" customHeight="1" x14ac:dyDescent="0.2">
      <c r="A601" s="605"/>
      <c r="D601" s="2012"/>
      <c r="E601" s="2012"/>
      <c r="F601" s="2012"/>
      <c r="G601" s="2012"/>
      <c r="H601" s="2012"/>
      <c r="I601" s="2012"/>
      <c r="J601" s="2012"/>
      <c r="K601" s="2012"/>
      <c r="L601" s="2012"/>
      <c r="M601" s="2012"/>
      <c r="N601" s="2012"/>
      <c r="O601" s="2012"/>
      <c r="P601" s="2012"/>
      <c r="Q601" s="2012"/>
      <c r="R601" s="2012"/>
      <c r="S601" s="2012"/>
      <c r="T601" s="2012"/>
      <c r="U601" s="2012"/>
      <c r="V601" s="2012"/>
      <c r="W601" s="2012"/>
      <c r="X601" s="2012"/>
      <c r="Y601" s="2012"/>
      <c r="Z601" s="2012"/>
      <c r="AA601" s="2012"/>
      <c r="AB601" s="2012"/>
      <c r="AC601" s="2012"/>
      <c r="AD601" s="2012"/>
      <c r="AE601" s="2012"/>
      <c r="AF601" s="2012"/>
      <c r="AG601" s="2012"/>
    </row>
    <row r="602" spans="1:33" s="592" customFormat="1" ht="15" customHeight="1" x14ac:dyDescent="0.2">
      <c r="A602" s="605"/>
      <c r="D602" s="930"/>
      <c r="E602" s="930"/>
      <c r="F602" s="930"/>
      <c r="G602" s="930"/>
      <c r="H602" s="930"/>
      <c r="I602" s="930"/>
      <c r="J602" s="930"/>
      <c r="K602" s="930"/>
      <c r="L602" s="930"/>
      <c r="M602" s="930"/>
      <c r="N602" s="930"/>
      <c r="O602" s="930"/>
      <c r="P602" s="930"/>
      <c r="Q602" s="930"/>
      <c r="R602" s="930"/>
      <c r="S602" s="930"/>
      <c r="T602" s="930"/>
      <c r="U602" s="930"/>
      <c r="V602" s="930"/>
      <c r="W602" s="930"/>
      <c r="X602" s="930"/>
      <c r="Y602" s="930"/>
      <c r="Z602" s="930"/>
      <c r="AA602" s="930"/>
      <c r="AB602" s="930"/>
      <c r="AC602" s="930"/>
      <c r="AD602" s="930"/>
      <c r="AE602" s="930"/>
      <c r="AF602" s="930"/>
      <c r="AG602" s="930"/>
    </row>
    <row r="603" spans="1:33" s="592" customFormat="1" x14ac:dyDescent="0.2">
      <c r="A603" s="605"/>
      <c r="D603" s="1738" t="s">
        <v>1957</v>
      </c>
      <c r="E603" s="2012"/>
      <c r="F603" s="2012"/>
      <c r="G603" s="2012"/>
      <c r="H603" s="2012"/>
      <c r="I603" s="2012"/>
      <c r="J603" s="2012"/>
      <c r="K603" s="2012"/>
      <c r="L603" s="2012"/>
      <c r="M603" s="2012"/>
      <c r="N603" s="2012"/>
      <c r="O603" s="2012"/>
      <c r="P603" s="2012"/>
      <c r="Q603" s="2012"/>
      <c r="R603" s="2012"/>
      <c r="S603" s="2012"/>
      <c r="T603" s="2012"/>
      <c r="U603" s="2012"/>
      <c r="V603" s="2012"/>
      <c r="W603" s="2012"/>
      <c r="X603" s="2012"/>
      <c r="Y603" s="2012"/>
      <c r="Z603" s="2012"/>
      <c r="AA603" s="2012"/>
      <c r="AB603" s="2012"/>
      <c r="AC603" s="2012"/>
      <c r="AD603" s="2012"/>
      <c r="AE603" s="2012"/>
      <c r="AF603" s="2012"/>
      <c r="AG603" s="2012"/>
    </row>
    <row r="604" spans="1:33" s="592" customFormat="1" x14ac:dyDescent="0.2">
      <c r="A604" s="605"/>
    </row>
    <row r="605" spans="1:33" s="592" customFormat="1" x14ac:dyDescent="0.2">
      <c r="A605" s="605"/>
    </row>
    <row r="606" spans="1:33" s="592" customFormat="1" x14ac:dyDescent="0.2">
      <c r="A606" s="605"/>
      <c r="D606" s="1738" t="s">
        <v>1958</v>
      </c>
      <c r="E606" s="2012"/>
      <c r="F606" s="2012"/>
      <c r="G606" s="2012"/>
      <c r="H606" s="2012"/>
      <c r="I606" s="2012"/>
      <c r="J606" s="2012"/>
      <c r="K606" s="2012"/>
      <c r="L606" s="2012"/>
      <c r="M606" s="2012"/>
      <c r="N606" s="2012"/>
      <c r="O606" s="2012"/>
      <c r="P606" s="2012"/>
      <c r="Q606" s="2012"/>
      <c r="R606" s="2012"/>
      <c r="S606" s="2012"/>
      <c r="T606" s="2012"/>
      <c r="U606" s="2012"/>
      <c r="V606" s="2012"/>
      <c r="W606" s="2012"/>
      <c r="X606" s="2012"/>
      <c r="Y606" s="2012"/>
      <c r="Z606" s="2012"/>
      <c r="AA606" s="2012"/>
      <c r="AB606" s="2012"/>
      <c r="AC606" s="2012"/>
      <c r="AD606" s="2012"/>
      <c r="AE606" s="2012"/>
      <c r="AF606" s="2012"/>
      <c r="AG606" s="2012"/>
    </row>
    <row r="607" spans="1:33" s="592" customFormat="1" ht="15" thickBot="1" x14ac:dyDescent="0.25">
      <c r="A607" s="605"/>
    </row>
    <row r="608" spans="1:33" s="592" customFormat="1" ht="15.75" customHeight="1" thickBot="1" x14ac:dyDescent="0.25">
      <c r="A608" s="605">
        <v>9</v>
      </c>
      <c r="D608" s="1704" t="s">
        <v>1959</v>
      </c>
      <c r="E608" s="1704"/>
      <c r="F608" s="1704"/>
      <c r="G608" s="1704"/>
      <c r="H608" s="1704"/>
      <c r="I608" s="1704"/>
      <c r="J608" s="1704"/>
      <c r="K608" s="1704" t="s">
        <v>1778</v>
      </c>
      <c r="L608" s="1704"/>
      <c r="M608" s="1704"/>
      <c r="N608" s="1704"/>
      <c r="O608" s="1704"/>
      <c r="P608" s="1704"/>
      <c r="Q608" s="1704"/>
      <c r="R608" s="1704"/>
      <c r="S608" s="1704"/>
      <c r="T608" s="1704"/>
      <c r="U608" s="1704"/>
      <c r="V608" s="1704"/>
      <c r="W608" s="1704"/>
      <c r="X608" s="1704"/>
      <c r="Y608" s="1704"/>
      <c r="Z608" s="1704"/>
      <c r="AA608" s="1704"/>
      <c r="AB608" s="1704"/>
      <c r="AC608" s="1704"/>
      <c r="AD608" s="1704"/>
      <c r="AE608" s="1704"/>
      <c r="AF608" s="1704"/>
      <c r="AG608" s="1704"/>
    </row>
    <row r="609" spans="1:33" s="592" customFormat="1" ht="54" customHeight="1" thickBot="1" x14ac:dyDescent="0.25">
      <c r="A609" s="605"/>
      <c r="D609" s="1704"/>
      <c r="E609" s="1704"/>
      <c r="F609" s="1704"/>
      <c r="G609" s="1704"/>
      <c r="H609" s="1704"/>
      <c r="I609" s="1704"/>
      <c r="J609" s="1704"/>
      <c r="K609" s="1704" t="s">
        <v>1960</v>
      </c>
      <c r="L609" s="1704"/>
      <c r="M609" s="1704"/>
      <c r="N609" s="1704"/>
      <c r="O609" s="1704" t="s">
        <v>1961</v>
      </c>
      <c r="P609" s="1704"/>
      <c r="Q609" s="1704"/>
      <c r="R609" s="1704"/>
      <c r="S609" s="1704" t="s">
        <v>1962</v>
      </c>
      <c r="T609" s="1704"/>
      <c r="U609" s="1704"/>
      <c r="V609" s="1704"/>
      <c r="W609" s="1704"/>
      <c r="X609" s="1704" t="s">
        <v>1963</v>
      </c>
      <c r="Y609" s="1704"/>
      <c r="Z609" s="1704"/>
      <c r="AA609" s="1704"/>
      <c r="AB609" s="1704"/>
      <c r="AC609" s="1704" t="s">
        <v>1964</v>
      </c>
      <c r="AD609" s="1704"/>
      <c r="AE609" s="1704"/>
      <c r="AF609" s="1704"/>
      <c r="AG609" s="1704"/>
    </row>
    <row r="610" spans="1:33" s="592" customFormat="1" ht="15" thickBot="1" x14ac:dyDescent="0.25">
      <c r="A610" s="605"/>
      <c r="D610" s="2595" t="s">
        <v>1965</v>
      </c>
      <c r="E610" s="2595"/>
      <c r="F610" s="2595"/>
      <c r="G610" s="2595"/>
      <c r="H610" s="2595"/>
      <c r="I610" s="2595"/>
      <c r="J610" s="2595"/>
      <c r="K610" s="2595"/>
      <c r="L610" s="2595"/>
      <c r="M610" s="2595"/>
      <c r="N610" s="2595"/>
      <c r="O610" s="2595"/>
      <c r="P610" s="2595"/>
      <c r="Q610" s="2595"/>
      <c r="R610" s="2595"/>
      <c r="S610" s="2595"/>
      <c r="T610" s="2595"/>
      <c r="U610" s="2595"/>
      <c r="V610" s="2595"/>
      <c r="W610" s="2595"/>
      <c r="X610" s="2595"/>
      <c r="Y610" s="2595"/>
      <c r="Z610" s="2595"/>
      <c r="AA610" s="2595"/>
      <c r="AB610" s="2595"/>
      <c r="AC610" s="2595"/>
      <c r="AD610" s="2595"/>
      <c r="AE610" s="2595"/>
      <c r="AF610" s="2595"/>
      <c r="AG610" s="2595"/>
    </row>
    <row r="611" spans="1:33" s="592" customFormat="1" x14ac:dyDescent="0.2">
      <c r="A611" s="605"/>
      <c r="D611" s="2574" t="e">
        <f>'Notes- SK Template'!#REF!</f>
        <v>#REF!</v>
      </c>
      <c r="E611" s="2575"/>
      <c r="F611" s="2575"/>
      <c r="G611" s="2575" t="e">
        <f>'Notes- SK Template'!#REF!</f>
        <v>#REF!</v>
      </c>
      <c r="H611" s="2575"/>
      <c r="I611" s="2575"/>
      <c r="J611" s="2576" t="e">
        <f>'Notes- SK Template'!#REF!</f>
        <v>#REF!</v>
      </c>
      <c r="K611" s="2577" t="e">
        <f>'Notes- SK Template'!#REF!</f>
        <v>#REF!</v>
      </c>
      <c r="L611" s="2578"/>
      <c r="M611" s="2578" t="e">
        <f>'Notes- SK Template'!#REF!</f>
        <v>#REF!</v>
      </c>
      <c r="N611" s="2578"/>
      <c r="O611" s="2578" t="e">
        <f>'Notes- SK Template'!#REF!</f>
        <v>#REF!</v>
      </c>
      <c r="P611" s="2578"/>
      <c r="Q611" s="2578" t="e">
        <f>'Notes- SK Template'!#REF!</f>
        <v>#REF!</v>
      </c>
      <c r="R611" s="2578"/>
      <c r="S611" s="2579" t="e">
        <f>'Notes- SK Template'!#REF!</f>
        <v>#REF!</v>
      </c>
      <c r="T611" s="2579"/>
      <c r="U611" s="2579"/>
      <c r="V611" s="2579" t="e">
        <f>'Notes- SK Template'!#REF!</f>
        <v>#REF!</v>
      </c>
      <c r="W611" s="2579"/>
      <c r="X611" s="2579" t="e">
        <f>'Notes- SK Template'!#REF!</f>
        <v>#REF!</v>
      </c>
      <c r="Y611" s="2579"/>
      <c r="Z611" s="2579"/>
      <c r="AA611" s="2579" t="e">
        <f>'Notes- SK Template'!#REF!</f>
        <v>#REF!</v>
      </c>
      <c r="AB611" s="2579"/>
      <c r="AC611" s="2579" t="e">
        <f>'Notes- SK Template'!#REF!</f>
        <v>#REF!</v>
      </c>
      <c r="AD611" s="2579"/>
      <c r="AE611" s="2579"/>
      <c r="AF611" s="2579" t="e">
        <f>'Notes- SK Template'!#REF!</f>
        <v>#REF!</v>
      </c>
      <c r="AG611" s="2580"/>
    </row>
    <row r="612" spans="1:33" s="592" customFormat="1" x14ac:dyDescent="0.2">
      <c r="A612" s="605"/>
      <c r="D612" s="2588" t="e">
        <f>'Notes- SK Template'!#REF!</f>
        <v>#REF!</v>
      </c>
      <c r="E612" s="2589"/>
      <c r="F612" s="2589"/>
      <c r="G612" s="2589" t="e">
        <f>'Notes- SK Template'!#REF!</f>
        <v>#REF!</v>
      </c>
      <c r="H612" s="2589"/>
      <c r="I612" s="2589"/>
      <c r="J612" s="2590" t="e">
        <f>'Notes- SK Template'!#REF!</f>
        <v>#REF!</v>
      </c>
      <c r="K612" s="2591" t="e">
        <f>'Notes- SK Template'!#REF!</f>
        <v>#REF!</v>
      </c>
      <c r="L612" s="2592"/>
      <c r="M612" s="2592" t="e">
        <f>'Notes- SK Template'!#REF!</f>
        <v>#REF!</v>
      </c>
      <c r="N612" s="2592"/>
      <c r="O612" s="2592" t="e">
        <f>'Notes- SK Template'!#REF!</f>
        <v>#REF!</v>
      </c>
      <c r="P612" s="2592"/>
      <c r="Q612" s="2592" t="e">
        <f>'Notes- SK Template'!#REF!</f>
        <v>#REF!</v>
      </c>
      <c r="R612" s="2592"/>
      <c r="S612" s="2593" t="e">
        <f>'Notes- SK Template'!#REF!</f>
        <v>#REF!</v>
      </c>
      <c r="T612" s="2593"/>
      <c r="U612" s="2593"/>
      <c r="V612" s="2593" t="e">
        <f>'Notes- SK Template'!#REF!</f>
        <v>#REF!</v>
      </c>
      <c r="W612" s="2593"/>
      <c r="X612" s="2593" t="e">
        <f>'Notes- SK Template'!#REF!</f>
        <v>#REF!</v>
      </c>
      <c r="Y612" s="2593"/>
      <c r="Z612" s="2593"/>
      <c r="AA612" s="2593" t="e">
        <f>'Notes- SK Template'!#REF!</f>
        <v>#REF!</v>
      </c>
      <c r="AB612" s="2593"/>
      <c r="AC612" s="2593" t="e">
        <f>'Notes- SK Template'!#REF!</f>
        <v>#REF!</v>
      </c>
      <c r="AD612" s="2593"/>
      <c r="AE612" s="2593"/>
      <c r="AF612" s="2593" t="e">
        <f>'Notes- SK Template'!#REF!</f>
        <v>#REF!</v>
      </c>
      <c r="AG612" s="2594"/>
    </row>
    <row r="613" spans="1:33" s="592" customFormat="1" ht="15" thickBot="1" x14ac:dyDescent="0.25">
      <c r="A613" s="605"/>
      <c r="D613" s="2581" t="e">
        <f>'Notes- SK Template'!#REF!</f>
        <v>#REF!</v>
      </c>
      <c r="E613" s="2582"/>
      <c r="F613" s="2582"/>
      <c r="G613" s="2582" t="e">
        <f>'Notes- SK Template'!#REF!</f>
        <v>#REF!</v>
      </c>
      <c r="H613" s="2582"/>
      <c r="I613" s="2582"/>
      <c r="J613" s="2583" t="e">
        <f>'Notes- SK Template'!#REF!</f>
        <v>#REF!</v>
      </c>
      <c r="K613" s="2584" t="e">
        <f>'Notes- SK Template'!#REF!</f>
        <v>#REF!</v>
      </c>
      <c r="L613" s="2585"/>
      <c r="M613" s="2585" t="e">
        <f>'Notes- SK Template'!#REF!</f>
        <v>#REF!</v>
      </c>
      <c r="N613" s="2585"/>
      <c r="O613" s="2585" t="e">
        <f>'Notes- SK Template'!#REF!</f>
        <v>#REF!</v>
      </c>
      <c r="P613" s="2585"/>
      <c r="Q613" s="2585" t="e">
        <f>'Notes- SK Template'!#REF!</f>
        <v>#REF!</v>
      </c>
      <c r="R613" s="2585"/>
      <c r="S613" s="2586" t="e">
        <f>'Notes- SK Template'!#REF!</f>
        <v>#REF!</v>
      </c>
      <c r="T613" s="2586"/>
      <c r="U613" s="2586"/>
      <c r="V613" s="2586" t="e">
        <f>'Notes- SK Template'!#REF!</f>
        <v>#REF!</v>
      </c>
      <c r="W613" s="2586"/>
      <c r="X613" s="2586" t="e">
        <f>'Notes- SK Template'!#REF!</f>
        <v>#REF!</v>
      </c>
      <c r="Y613" s="2586"/>
      <c r="Z613" s="2586"/>
      <c r="AA613" s="2586" t="e">
        <f>'Notes- SK Template'!#REF!</f>
        <v>#REF!</v>
      </c>
      <c r="AB613" s="2586"/>
      <c r="AC613" s="2586" t="e">
        <f>'Notes- SK Template'!#REF!</f>
        <v>#REF!</v>
      </c>
      <c r="AD613" s="2586"/>
      <c r="AE613" s="2586"/>
      <c r="AF613" s="2586" t="e">
        <f>'Notes- SK Template'!#REF!</f>
        <v>#REF!</v>
      </c>
      <c r="AG613" s="2587"/>
    </row>
    <row r="614" spans="1:33" s="592" customFormat="1" ht="15" thickBot="1" x14ac:dyDescent="0.25">
      <c r="A614" s="605"/>
      <c r="D614" s="2571" t="s">
        <v>1966</v>
      </c>
      <c r="E614" s="2572"/>
      <c r="F614" s="2572"/>
      <c r="G614" s="2572"/>
      <c r="H614" s="2572"/>
      <c r="I614" s="2572"/>
      <c r="J614" s="2572"/>
      <c r="K614" s="2572"/>
      <c r="L614" s="2572"/>
      <c r="M614" s="2572"/>
      <c r="N614" s="2572"/>
      <c r="O614" s="2572"/>
      <c r="P614" s="2572"/>
      <c r="Q614" s="2572"/>
      <c r="R614" s="2572"/>
      <c r="S614" s="2572"/>
      <c r="T614" s="2572"/>
      <c r="U614" s="2572"/>
      <c r="V614" s="2572"/>
      <c r="W614" s="2572"/>
      <c r="X614" s="2572"/>
      <c r="Y614" s="2572"/>
      <c r="Z614" s="2572"/>
      <c r="AA614" s="2572"/>
      <c r="AB614" s="2572"/>
      <c r="AC614" s="2572"/>
      <c r="AD614" s="2572"/>
      <c r="AE614" s="2572"/>
      <c r="AF614" s="2572"/>
      <c r="AG614" s="2573"/>
    </row>
    <row r="615" spans="1:33" s="592" customFormat="1" x14ac:dyDescent="0.2">
      <c r="A615" s="605"/>
      <c r="D615" s="2574" t="e">
        <f>'Notes- SK Template'!#REF!</f>
        <v>#REF!</v>
      </c>
      <c r="E615" s="2575"/>
      <c r="F615" s="2575"/>
      <c r="G615" s="2575" t="e">
        <f>'Notes- SK Template'!#REF!</f>
        <v>#REF!</v>
      </c>
      <c r="H615" s="2575"/>
      <c r="I615" s="2575"/>
      <c r="J615" s="2576" t="e">
        <f>'Notes- SK Template'!#REF!</f>
        <v>#REF!</v>
      </c>
      <c r="K615" s="2577" t="e">
        <f>'Notes- SK Template'!#REF!</f>
        <v>#REF!</v>
      </c>
      <c r="L615" s="2578"/>
      <c r="M615" s="2578" t="e">
        <f>'Notes- SK Template'!#REF!</f>
        <v>#REF!</v>
      </c>
      <c r="N615" s="2578"/>
      <c r="O615" s="2578" t="e">
        <f>'Notes- SK Template'!#REF!</f>
        <v>#REF!</v>
      </c>
      <c r="P615" s="2578"/>
      <c r="Q615" s="2578" t="e">
        <f>'Notes- SK Template'!#REF!</f>
        <v>#REF!</v>
      </c>
      <c r="R615" s="2578"/>
      <c r="S615" s="2579" t="e">
        <f>'Notes- SK Template'!#REF!</f>
        <v>#REF!</v>
      </c>
      <c r="T615" s="2579"/>
      <c r="U615" s="2579"/>
      <c r="V615" s="2579" t="e">
        <f>'Notes- SK Template'!#REF!</f>
        <v>#REF!</v>
      </c>
      <c r="W615" s="2579"/>
      <c r="X615" s="2579" t="e">
        <f>'Notes- SK Template'!#REF!</f>
        <v>#REF!</v>
      </c>
      <c r="Y615" s="2579"/>
      <c r="Z615" s="2579"/>
      <c r="AA615" s="2579" t="e">
        <f>'Notes- SK Template'!#REF!</f>
        <v>#REF!</v>
      </c>
      <c r="AB615" s="2579"/>
      <c r="AC615" s="2579" t="e">
        <f>'Notes- SK Template'!#REF!</f>
        <v>#REF!</v>
      </c>
      <c r="AD615" s="2579"/>
      <c r="AE615" s="2579"/>
      <c r="AF615" s="2579" t="e">
        <f>'Notes- SK Template'!#REF!</f>
        <v>#REF!</v>
      </c>
      <c r="AG615" s="2580"/>
    </row>
    <row r="616" spans="1:33" s="592" customFormat="1" x14ac:dyDescent="0.2">
      <c r="A616" s="605"/>
      <c r="D616" s="2588" t="e">
        <f>'Notes- SK Template'!#REF!</f>
        <v>#REF!</v>
      </c>
      <c r="E616" s="2589"/>
      <c r="F616" s="2589"/>
      <c r="G616" s="2589" t="e">
        <f>'Notes- SK Template'!#REF!</f>
        <v>#REF!</v>
      </c>
      <c r="H616" s="2589"/>
      <c r="I616" s="2589"/>
      <c r="J616" s="2590" t="e">
        <f>'Notes- SK Template'!#REF!</f>
        <v>#REF!</v>
      </c>
      <c r="K616" s="2591" t="e">
        <f>'Notes- SK Template'!#REF!</f>
        <v>#REF!</v>
      </c>
      <c r="L616" s="2592"/>
      <c r="M616" s="2592" t="e">
        <f>'Notes- SK Template'!#REF!</f>
        <v>#REF!</v>
      </c>
      <c r="N616" s="2592"/>
      <c r="O616" s="2592" t="e">
        <f>'Notes- SK Template'!#REF!</f>
        <v>#REF!</v>
      </c>
      <c r="P616" s="2592"/>
      <c r="Q616" s="2592" t="e">
        <f>'Notes- SK Template'!#REF!</f>
        <v>#REF!</v>
      </c>
      <c r="R616" s="2592"/>
      <c r="S616" s="2593" t="e">
        <f>'Notes- SK Template'!#REF!</f>
        <v>#REF!</v>
      </c>
      <c r="T616" s="2593"/>
      <c r="U616" s="2593"/>
      <c r="V616" s="2593" t="e">
        <f>'Notes- SK Template'!#REF!</f>
        <v>#REF!</v>
      </c>
      <c r="W616" s="2593"/>
      <c r="X616" s="2593" t="e">
        <f>'Notes- SK Template'!#REF!</f>
        <v>#REF!</v>
      </c>
      <c r="Y616" s="2593"/>
      <c r="Z616" s="2593"/>
      <c r="AA616" s="2593" t="e">
        <f>'Notes- SK Template'!#REF!</f>
        <v>#REF!</v>
      </c>
      <c r="AB616" s="2593"/>
      <c r="AC616" s="2593" t="e">
        <f>'Notes- SK Template'!#REF!</f>
        <v>#REF!</v>
      </c>
      <c r="AD616" s="2593"/>
      <c r="AE616" s="2593"/>
      <c r="AF616" s="2593" t="e">
        <f>'Notes- SK Template'!#REF!</f>
        <v>#REF!</v>
      </c>
      <c r="AG616" s="2594"/>
    </row>
    <row r="617" spans="1:33" s="592" customFormat="1" ht="15" thickBot="1" x14ac:dyDescent="0.25">
      <c r="A617" s="605"/>
      <c r="D617" s="2581" t="e">
        <f>'Notes- SK Template'!#REF!</f>
        <v>#REF!</v>
      </c>
      <c r="E617" s="2582"/>
      <c r="F617" s="2582"/>
      <c r="G617" s="2582" t="e">
        <f>'Notes- SK Template'!#REF!</f>
        <v>#REF!</v>
      </c>
      <c r="H617" s="2582"/>
      <c r="I617" s="2582"/>
      <c r="J617" s="2583" t="e">
        <f>'Notes- SK Template'!#REF!</f>
        <v>#REF!</v>
      </c>
      <c r="K617" s="2584" t="e">
        <f>'Notes- SK Template'!#REF!</f>
        <v>#REF!</v>
      </c>
      <c r="L617" s="2585"/>
      <c r="M617" s="2585" t="e">
        <f>'Notes- SK Template'!#REF!</f>
        <v>#REF!</v>
      </c>
      <c r="N617" s="2585"/>
      <c r="O617" s="2585" t="e">
        <f>'Notes- SK Template'!#REF!</f>
        <v>#REF!</v>
      </c>
      <c r="P617" s="2585"/>
      <c r="Q617" s="2585" t="e">
        <f>'Notes- SK Template'!#REF!</f>
        <v>#REF!</v>
      </c>
      <c r="R617" s="2585"/>
      <c r="S617" s="2586" t="e">
        <f>'Notes- SK Template'!#REF!</f>
        <v>#REF!</v>
      </c>
      <c r="T617" s="2586"/>
      <c r="U617" s="2586"/>
      <c r="V617" s="2586" t="e">
        <f>'Notes- SK Template'!#REF!</f>
        <v>#REF!</v>
      </c>
      <c r="W617" s="2586"/>
      <c r="X617" s="2586" t="e">
        <f>'Notes- SK Template'!#REF!</f>
        <v>#REF!</v>
      </c>
      <c r="Y617" s="2586"/>
      <c r="Z617" s="2586"/>
      <c r="AA617" s="2586" t="e">
        <f>'Notes- SK Template'!#REF!</f>
        <v>#REF!</v>
      </c>
      <c r="AB617" s="2586"/>
      <c r="AC617" s="2586" t="e">
        <f>'Notes- SK Template'!#REF!</f>
        <v>#REF!</v>
      </c>
      <c r="AD617" s="2586"/>
      <c r="AE617" s="2586"/>
      <c r="AF617" s="2586" t="e">
        <f>'Notes- SK Template'!#REF!</f>
        <v>#REF!</v>
      </c>
      <c r="AG617" s="2587"/>
    </row>
    <row r="618" spans="1:33" s="592" customFormat="1" ht="15" thickBot="1" x14ac:dyDescent="0.25">
      <c r="A618" s="605"/>
      <c r="D618" s="2571" t="s">
        <v>1967</v>
      </c>
      <c r="E618" s="2572"/>
      <c r="F618" s="2572"/>
      <c r="G618" s="2572"/>
      <c r="H618" s="2572"/>
      <c r="I618" s="2572"/>
      <c r="J618" s="2572"/>
      <c r="K618" s="2572"/>
      <c r="L618" s="2572"/>
      <c r="M618" s="2572"/>
      <c r="N618" s="2572"/>
      <c r="O618" s="2572"/>
      <c r="P618" s="2572"/>
      <c r="Q618" s="2572"/>
      <c r="R618" s="2572"/>
      <c r="S618" s="2572"/>
      <c r="T618" s="2572"/>
      <c r="U618" s="2572"/>
      <c r="V618" s="2572"/>
      <c r="W618" s="2572"/>
      <c r="X618" s="2572"/>
      <c r="Y618" s="2572"/>
      <c r="Z618" s="2572"/>
      <c r="AA618" s="2572"/>
      <c r="AB618" s="2572"/>
      <c r="AC618" s="2572"/>
      <c r="AD618" s="2572"/>
      <c r="AE618" s="2572"/>
      <c r="AF618" s="2572"/>
      <c r="AG618" s="2573"/>
    </row>
    <row r="619" spans="1:33" s="592" customFormat="1" x14ac:dyDescent="0.2">
      <c r="A619" s="605"/>
      <c r="D619" s="2574" t="e">
        <f>'Notes- SK Template'!#REF!</f>
        <v>#REF!</v>
      </c>
      <c r="E619" s="2575"/>
      <c r="F619" s="2575"/>
      <c r="G619" s="2575" t="e">
        <f>'Notes- SK Template'!#REF!</f>
        <v>#REF!</v>
      </c>
      <c r="H619" s="2575"/>
      <c r="I619" s="2575"/>
      <c r="J619" s="2576" t="e">
        <f>'Notes- SK Template'!#REF!</f>
        <v>#REF!</v>
      </c>
      <c r="K619" s="2577" t="e">
        <f>'Notes- SK Template'!#REF!</f>
        <v>#REF!</v>
      </c>
      <c r="L619" s="2578"/>
      <c r="M619" s="2578" t="e">
        <f>'Notes- SK Template'!#REF!</f>
        <v>#REF!</v>
      </c>
      <c r="N619" s="2578"/>
      <c r="O619" s="2578" t="e">
        <f>'Notes- SK Template'!#REF!</f>
        <v>#REF!</v>
      </c>
      <c r="P619" s="2578"/>
      <c r="Q619" s="2578" t="e">
        <f>'Notes- SK Template'!#REF!</f>
        <v>#REF!</v>
      </c>
      <c r="R619" s="2578"/>
      <c r="S619" s="2579" t="e">
        <f>'Notes- SK Template'!#REF!</f>
        <v>#REF!</v>
      </c>
      <c r="T619" s="2579"/>
      <c r="U619" s="2579"/>
      <c r="V619" s="2579" t="e">
        <f>'Notes- SK Template'!#REF!</f>
        <v>#REF!</v>
      </c>
      <c r="W619" s="2579"/>
      <c r="X619" s="2579" t="e">
        <f>'Notes- SK Template'!#REF!</f>
        <v>#REF!</v>
      </c>
      <c r="Y619" s="2579"/>
      <c r="Z619" s="2579"/>
      <c r="AA619" s="2579" t="e">
        <f>'Notes- SK Template'!#REF!</f>
        <v>#REF!</v>
      </c>
      <c r="AB619" s="2579"/>
      <c r="AC619" s="2579" t="e">
        <f>'Notes- SK Template'!#REF!</f>
        <v>#REF!</v>
      </c>
      <c r="AD619" s="2579"/>
      <c r="AE619" s="2579"/>
      <c r="AF619" s="2579" t="e">
        <f>'Notes- SK Template'!#REF!</f>
        <v>#REF!</v>
      </c>
      <c r="AG619" s="2580"/>
    </row>
    <row r="620" spans="1:33" s="592" customFormat="1" x14ac:dyDescent="0.2">
      <c r="A620" s="605"/>
      <c r="D620" s="2588" t="e">
        <f>'Notes- SK Template'!#REF!</f>
        <v>#REF!</v>
      </c>
      <c r="E620" s="2589"/>
      <c r="F620" s="2589"/>
      <c r="G620" s="2589" t="e">
        <f>'Notes- SK Template'!#REF!</f>
        <v>#REF!</v>
      </c>
      <c r="H620" s="2589"/>
      <c r="I620" s="2589"/>
      <c r="J620" s="2590" t="e">
        <f>'Notes- SK Template'!#REF!</f>
        <v>#REF!</v>
      </c>
      <c r="K620" s="2591" t="e">
        <f>'Notes- SK Template'!#REF!</f>
        <v>#REF!</v>
      </c>
      <c r="L620" s="2592"/>
      <c r="M620" s="2592" t="e">
        <f>'Notes- SK Template'!#REF!</f>
        <v>#REF!</v>
      </c>
      <c r="N620" s="2592"/>
      <c r="O620" s="2592" t="e">
        <f>'Notes- SK Template'!#REF!</f>
        <v>#REF!</v>
      </c>
      <c r="P620" s="2592"/>
      <c r="Q620" s="2592" t="e">
        <f>'Notes- SK Template'!#REF!</f>
        <v>#REF!</v>
      </c>
      <c r="R620" s="2592"/>
      <c r="S620" s="2593" t="e">
        <f>'Notes- SK Template'!#REF!</f>
        <v>#REF!</v>
      </c>
      <c r="T620" s="2593"/>
      <c r="U620" s="2593"/>
      <c r="V620" s="2593" t="e">
        <f>'Notes- SK Template'!#REF!</f>
        <v>#REF!</v>
      </c>
      <c r="W620" s="2593"/>
      <c r="X620" s="2593" t="e">
        <f>'Notes- SK Template'!#REF!</f>
        <v>#REF!</v>
      </c>
      <c r="Y620" s="2593"/>
      <c r="Z620" s="2593"/>
      <c r="AA620" s="2593" t="e">
        <f>'Notes- SK Template'!#REF!</f>
        <v>#REF!</v>
      </c>
      <c r="AB620" s="2593"/>
      <c r="AC620" s="2593" t="e">
        <f>'Notes- SK Template'!#REF!</f>
        <v>#REF!</v>
      </c>
      <c r="AD620" s="2593"/>
      <c r="AE620" s="2593"/>
      <c r="AF620" s="2593" t="e">
        <f>'Notes- SK Template'!#REF!</f>
        <v>#REF!</v>
      </c>
      <c r="AG620" s="2594"/>
    </row>
    <row r="621" spans="1:33" s="592" customFormat="1" ht="15" thickBot="1" x14ac:dyDescent="0.25">
      <c r="A621" s="605"/>
      <c r="D621" s="2581" t="e">
        <f>'Notes- SK Template'!#REF!</f>
        <v>#REF!</v>
      </c>
      <c r="E621" s="2582"/>
      <c r="F621" s="2582"/>
      <c r="G621" s="2582" t="e">
        <f>'Notes- SK Template'!#REF!</f>
        <v>#REF!</v>
      </c>
      <c r="H621" s="2582"/>
      <c r="I621" s="2582"/>
      <c r="J621" s="2583" t="e">
        <f>'Notes- SK Template'!#REF!</f>
        <v>#REF!</v>
      </c>
      <c r="K621" s="2584" t="e">
        <f>'Notes- SK Template'!#REF!</f>
        <v>#REF!</v>
      </c>
      <c r="L621" s="2585"/>
      <c r="M621" s="2585" t="e">
        <f>'Notes- SK Template'!#REF!</f>
        <v>#REF!</v>
      </c>
      <c r="N621" s="2585"/>
      <c r="O621" s="2585" t="e">
        <f>'Notes- SK Template'!#REF!</f>
        <v>#REF!</v>
      </c>
      <c r="P621" s="2585"/>
      <c r="Q621" s="2585" t="e">
        <f>'Notes- SK Template'!#REF!</f>
        <v>#REF!</v>
      </c>
      <c r="R621" s="2585"/>
      <c r="S621" s="2586" t="e">
        <f>'Notes- SK Template'!#REF!</f>
        <v>#REF!</v>
      </c>
      <c r="T621" s="2586"/>
      <c r="U621" s="2586"/>
      <c r="V621" s="2586" t="e">
        <f>'Notes- SK Template'!#REF!</f>
        <v>#REF!</v>
      </c>
      <c r="W621" s="2586"/>
      <c r="X621" s="2586" t="e">
        <f>'Notes- SK Template'!#REF!</f>
        <v>#REF!</v>
      </c>
      <c r="Y621" s="2586"/>
      <c r="Z621" s="2586"/>
      <c r="AA621" s="2586" t="e">
        <f>'Notes- SK Template'!#REF!</f>
        <v>#REF!</v>
      </c>
      <c r="AB621" s="2586"/>
      <c r="AC621" s="2586" t="e">
        <f>'Notes- SK Template'!#REF!</f>
        <v>#REF!</v>
      </c>
      <c r="AD621" s="2586"/>
      <c r="AE621" s="2586"/>
      <c r="AF621" s="2586" t="e">
        <f>'Notes- SK Template'!#REF!</f>
        <v>#REF!</v>
      </c>
      <c r="AG621" s="2587"/>
    </row>
    <row r="622" spans="1:33" s="592" customFormat="1" ht="15" thickBot="1" x14ac:dyDescent="0.25">
      <c r="A622" s="605"/>
      <c r="D622" s="2571" t="s">
        <v>1968</v>
      </c>
      <c r="E622" s="2572"/>
      <c r="F622" s="2572"/>
      <c r="G622" s="2572"/>
      <c r="H622" s="2572"/>
      <c r="I622" s="2572"/>
      <c r="J622" s="2572"/>
      <c r="K622" s="2572"/>
      <c r="L622" s="2572"/>
      <c r="M622" s="2572"/>
      <c r="N622" s="2572"/>
      <c r="O622" s="2572"/>
      <c r="P622" s="2572"/>
      <c r="Q622" s="2572"/>
      <c r="R622" s="2572"/>
      <c r="S622" s="2572"/>
      <c r="T622" s="2572"/>
      <c r="U622" s="2572"/>
      <c r="V622" s="2572"/>
      <c r="W622" s="2572"/>
      <c r="X622" s="2572"/>
      <c r="Y622" s="2572"/>
      <c r="Z622" s="2572"/>
      <c r="AA622" s="2572"/>
      <c r="AB622" s="2572"/>
      <c r="AC622" s="2572"/>
      <c r="AD622" s="2572"/>
      <c r="AE622" s="2572"/>
      <c r="AF622" s="2572"/>
      <c r="AG622" s="2573"/>
    </row>
    <row r="623" spans="1:33" s="592" customFormat="1" x14ac:dyDescent="0.2">
      <c r="A623" s="605"/>
      <c r="D623" s="2574" t="e">
        <f>'Notes- SK Template'!#REF!</f>
        <v>#REF!</v>
      </c>
      <c r="E623" s="2575"/>
      <c r="F623" s="2575"/>
      <c r="G623" s="2575" t="e">
        <f>'Notes- SK Template'!#REF!</f>
        <v>#REF!</v>
      </c>
      <c r="H623" s="2575"/>
      <c r="I623" s="2575"/>
      <c r="J623" s="2576" t="e">
        <f>'Notes- SK Template'!#REF!</f>
        <v>#REF!</v>
      </c>
      <c r="K623" s="2577" t="e">
        <f>'Notes- SK Template'!#REF!</f>
        <v>#REF!</v>
      </c>
      <c r="L623" s="2578"/>
      <c r="M623" s="2578" t="e">
        <f>'Notes- SK Template'!#REF!</f>
        <v>#REF!</v>
      </c>
      <c r="N623" s="2578"/>
      <c r="O623" s="2578" t="e">
        <f>'Notes- SK Template'!#REF!</f>
        <v>#REF!</v>
      </c>
      <c r="P623" s="2578"/>
      <c r="Q623" s="2578" t="e">
        <f>'Notes- SK Template'!#REF!</f>
        <v>#REF!</v>
      </c>
      <c r="R623" s="2578"/>
      <c r="S623" s="2579" t="e">
        <f>'Notes- SK Template'!#REF!</f>
        <v>#REF!</v>
      </c>
      <c r="T623" s="2579"/>
      <c r="U623" s="2579"/>
      <c r="V623" s="2579" t="e">
        <f>'Notes- SK Template'!#REF!</f>
        <v>#REF!</v>
      </c>
      <c r="W623" s="2579"/>
      <c r="X623" s="2579" t="e">
        <f>'Notes- SK Template'!#REF!</f>
        <v>#REF!</v>
      </c>
      <c r="Y623" s="2579"/>
      <c r="Z623" s="2579"/>
      <c r="AA623" s="2579" t="e">
        <f>'Notes- SK Template'!#REF!</f>
        <v>#REF!</v>
      </c>
      <c r="AB623" s="2579"/>
      <c r="AC623" s="2579" t="e">
        <f>'Notes- SK Template'!#REF!</f>
        <v>#REF!</v>
      </c>
      <c r="AD623" s="2579"/>
      <c r="AE623" s="2579"/>
      <c r="AF623" s="2579" t="e">
        <f>'Notes- SK Template'!#REF!</f>
        <v>#REF!</v>
      </c>
      <c r="AG623" s="2580"/>
    </row>
    <row r="624" spans="1:33" s="592" customFormat="1" ht="15" thickBot="1" x14ac:dyDescent="0.25">
      <c r="A624" s="605"/>
      <c r="D624" s="2564" t="e">
        <f>'Notes- SK Template'!#REF!</f>
        <v>#REF!</v>
      </c>
      <c r="E624" s="2565"/>
      <c r="F624" s="2565"/>
      <c r="G624" s="2565" t="e">
        <f>'Notes- SK Template'!#REF!</f>
        <v>#REF!</v>
      </c>
      <c r="H624" s="2565"/>
      <c r="I624" s="2565"/>
      <c r="J624" s="2566" t="e">
        <f>'Notes- SK Template'!#REF!</f>
        <v>#REF!</v>
      </c>
      <c r="K624" s="2567" t="e">
        <f>'Notes- SK Template'!#REF!</f>
        <v>#REF!</v>
      </c>
      <c r="L624" s="2568"/>
      <c r="M624" s="2568" t="e">
        <f>'Notes- SK Template'!#REF!</f>
        <v>#REF!</v>
      </c>
      <c r="N624" s="2568"/>
      <c r="O624" s="2568" t="e">
        <f>'Notes- SK Template'!#REF!</f>
        <v>#REF!</v>
      </c>
      <c r="P624" s="2568"/>
      <c r="Q624" s="2568" t="e">
        <f>'Notes- SK Template'!#REF!</f>
        <v>#REF!</v>
      </c>
      <c r="R624" s="2568"/>
      <c r="S624" s="2569" t="e">
        <f>'Notes- SK Template'!#REF!</f>
        <v>#REF!</v>
      </c>
      <c r="T624" s="2569"/>
      <c r="U624" s="2569"/>
      <c r="V624" s="2569" t="e">
        <f>'Notes- SK Template'!#REF!</f>
        <v>#REF!</v>
      </c>
      <c r="W624" s="2569"/>
      <c r="X624" s="2569" t="e">
        <f>'Notes- SK Template'!#REF!</f>
        <v>#REF!</v>
      </c>
      <c r="Y624" s="2569"/>
      <c r="Z624" s="2569"/>
      <c r="AA624" s="2569" t="e">
        <f>'Notes- SK Template'!#REF!</f>
        <v>#REF!</v>
      </c>
      <c r="AB624" s="2569"/>
      <c r="AC624" s="2569" t="e">
        <f>'Notes- SK Template'!#REF!</f>
        <v>#REF!</v>
      </c>
      <c r="AD624" s="2569"/>
      <c r="AE624" s="2569"/>
      <c r="AF624" s="2569" t="e">
        <f>'Notes- SK Template'!#REF!</f>
        <v>#REF!</v>
      </c>
      <c r="AG624" s="2570"/>
    </row>
    <row r="625" spans="1:33" s="592" customFormat="1" ht="29.25" customHeight="1" thickBot="1" x14ac:dyDescent="0.25">
      <c r="A625" s="605"/>
      <c r="D625" s="2557" t="s">
        <v>1969</v>
      </c>
      <c r="E625" s="2558"/>
      <c r="F625" s="2558"/>
      <c r="G625" s="2558"/>
      <c r="H625" s="2558"/>
      <c r="I625" s="2558"/>
      <c r="J625" s="2559"/>
      <c r="K625" s="2560" t="e">
        <f>'Notes- SK Template'!#REF!</f>
        <v>#REF!</v>
      </c>
      <c r="L625" s="2561"/>
      <c r="M625" s="2561"/>
      <c r="N625" s="2561"/>
      <c r="O625" s="2561" t="e">
        <f>'Notes- SK Template'!#REF!</f>
        <v>#REF!</v>
      </c>
      <c r="P625" s="2561"/>
      <c r="Q625" s="2561"/>
      <c r="R625" s="2561"/>
      <c r="S625" s="2561" t="e">
        <f>'Notes- SK Template'!#REF!</f>
        <v>#REF!</v>
      </c>
      <c r="T625" s="2561"/>
      <c r="U625" s="2561"/>
      <c r="V625" s="2561"/>
      <c r="W625" s="2561"/>
      <c r="X625" s="2562" t="e">
        <f>'Notes- SK Template'!#REF!</f>
        <v>#REF!</v>
      </c>
      <c r="Y625" s="2563"/>
      <c r="Z625" s="2563"/>
      <c r="AA625" s="2563"/>
      <c r="AB625" s="2560"/>
      <c r="AC625" s="2505" t="e">
        <f>'Notes- SK Template'!#REF!</f>
        <v>#REF!</v>
      </c>
      <c r="AD625" s="2506"/>
      <c r="AE625" s="2506"/>
      <c r="AF625" s="2506"/>
      <c r="AG625" s="2507"/>
    </row>
    <row r="626" spans="1:33" s="592" customFormat="1" x14ac:dyDescent="0.2">
      <c r="A626" s="605"/>
    </row>
    <row r="627" spans="1:33" s="592" customFormat="1" x14ac:dyDescent="0.2">
      <c r="A627" s="605"/>
      <c r="D627" s="1738" t="s">
        <v>1970</v>
      </c>
      <c r="E627" s="2012"/>
      <c r="F627" s="2012"/>
      <c r="G627" s="2012"/>
      <c r="H627" s="2012"/>
      <c r="I627" s="2012"/>
      <c r="J627" s="2012"/>
      <c r="K627" s="2012"/>
      <c r="L627" s="2012"/>
      <c r="M627" s="2012"/>
      <c r="N627" s="2012"/>
      <c r="O627" s="2012"/>
      <c r="P627" s="2012"/>
      <c r="Q627" s="2012"/>
      <c r="R627" s="2012"/>
      <c r="S627" s="2012"/>
      <c r="T627" s="2012"/>
      <c r="U627" s="2012"/>
      <c r="V627" s="2012"/>
      <c r="W627" s="2012"/>
      <c r="X627" s="2012"/>
      <c r="Y627" s="2012"/>
      <c r="Z627" s="2012"/>
      <c r="AA627" s="2012"/>
      <c r="AB627" s="2012"/>
      <c r="AC627" s="2012"/>
      <c r="AD627" s="2012"/>
      <c r="AE627" s="2012"/>
      <c r="AF627" s="2012"/>
      <c r="AG627" s="2012"/>
    </row>
    <row r="628" spans="1:33" s="592" customFormat="1" x14ac:dyDescent="0.2">
      <c r="A628" s="605"/>
      <c r="D628" s="2012"/>
      <c r="E628" s="2012"/>
      <c r="F628" s="2012"/>
      <c r="G628" s="2012"/>
      <c r="H628" s="2012"/>
      <c r="I628" s="2012"/>
      <c r="J628" s="2012"/>
      <c r="K628" s="2012"/>
      <c r="L628" s="2012"/>
      <c r="M628" s="2012"/>
      <c r="N628" s="2012"/>
      <c r="O628" s="2012"/>
      <c r="P628" s="2012"/>
      <c r="Q628" s="2012"/>
      <c r="R628" s="2012"/>
      <c r="S628" s="2012"/>
      <c r="T628" s="2012"/>
      <c r="U628" s="2012"/>
      <c r="V628" s="2012"/>
      <c r="W628" s="2012"/>
      <c r="X628" s="2012"/>
      <c r="Y628" s="2012"/>
      <c r="Z628" s="2012"/>
      <c r="AA628" s="2012"/>
      <c r="AB628" s="2012"/>
      <c r="AC628" s="2012"/>
      <c r="AD628" s="2012"/>
      <c r="AE628" s="2012"/>
      <c r="AF628" s="2012"/>
      <c r="AG628" s="2012"/>
    </row>
    <row r="629" spans="1:33" s="592" customFormat="1" x14ac:dyDescent="0.2">
      <c r="A629" s="605"/>
    </row>
    <row r="630" spans="1:33" s="592" customFormat="1" x14ac:dyDescent="0.2">
      <c r="A630" s="605"/>
      <c r="D630" s="1738" t="s">
        <v>1971</v>
      </c>
      <c r="E630" s="2012"/>
      <c r="F630" s="2012"/>
      <c r="G630" s="2012"/>
      <c r="H630" s="2012"/>
      <c r="I630" s="2012"/>
      <c r="J630" s="2012"/>
      <c r="K630" s="2012"/>
      <c r="L630" s="2012"/>
      <c r="M630" s="2012"/>
      <c r="N630" s="2012"/>
      <c r="O630" s="2012"/>
      <c r="P630" s="2012"/>
      <c r="Q630" s="2012"/>
      <c r="R630" s="2012"/>
      <c r="S630" s="2012"/>
      <c r="T630" s="2012"/>
      <c r="U630" s="2012"/>
      <c r="V630" s="2012"/>
      <c r="W630" s="2012"/>
      <c r="X630" s="2012"/>
      <c r="Y630" s="2012"/>
      <c r="Z630" s="2012"/>
      <c r="AA630" s="2012"/>
      <c r="AB630" s="2012"/>
      <c r="AC630" s="2012"/>
      <c r="AD630" s="2012"/>
      <c r="AE630" s="2012"/>
      <c r="AF630" s="2012"/>
      <c r="AG630" s="2012"/>
    </row>
    <row r="631" spans="1:33" s="592" customFormat="1" x14ac:dyDescent="0.2">
      <c r="A631" s="605"/>
      <c r="D631" s="2012"/>
      <c r="E631" s="2012"/>
      <c r="F631" s="2012"/>
      <c r="G631" s="2012"/>
      <c r="H631" s="2012"/>
      <c r="I631" s="2012"/>
      <c r="J631" s="2012"/>
      <c r="K631" s="2012"/>
      <c r="L631" s="2012"/>
      <c r="M631" s="2012"/>
      <c r="N631" s="2012"/>
      <c r="O631" s="2012"/>
      <c r="P631" s="2012"/>
      <c r="Q631" s="2012"/>
      <c r="R631" s="2012"/>
      <c r="S631" s="2012"/>
      <c r="T631" s="2012"/>
      <c r="U631" s="2012"/>
      <c r="V631" s="2012"/>
      <c r="W631" s="2012"/>
      <c r="X631" s="2012"/>
      <c r="Y631" s="2012"/>
      <c r="Z631" s="2012"/>
      <c r="AA631" s="2012"/>
      <c r="AB631" s="2012"/>
      <c r="AC631" s="2012"/>
      <c r="AD631" s="2012"/>
      <c r="AE631" s="2012"/>
      <c r="AF631" s="2012"/>
      <c r="AG631" s="2012"/>
    </row>
    <row r="632" spans="1:33" s="592" customFormat="1" x14ac:dyDescent="0.2">
      <c r="A632" s="605"/>
    </row>
    <row r="633" spans="1:33" s="592" customFormat="1" x14ac:dyDescent="0.2">
      <c r="A633" s="605"/>
      <c r="D633" s="1738" t="s">
        <v>1972</v>
      </c>
      <c r="E633" s="2012"/>
      <c r="F633" s="2012"/>
      <c r="G633" s="2012"/>
      <c r="H633" s="2012"/>
      <c r="I633" s="2012"/>
      <c r="J633" s="2012"/>
      <c r="K633" s="2012"/>
      <c r="L633" s="2012"/>
      <c r="M633" s="2012"/>
      <c r="N633" s="2012"/>
      <c r="O633" s="2012"/>
      <c r="P633" s="2012"/>
      <c r="Q633" s="2012"/>
      <c r="R633" s="2012"/>
      <c r="S633" s="2012"/>
      <c r="T633" s="2012"/>
      <c r="U633" s="2012"/>
      <c r="V633" s="2012"/>
      <c r="W633" s="2012"/>
      <c r="X633" s="2012"/>
      <c r="Y633" s="2012"/>
      <c r="Z633" s="2012"/>
      <c r="AA633" s="2012"/>
      <c r="AB633" s="2012"/>
      <c r="AC633" s="2012"/>
      <c r="AD633" s="2012"/>
      <c r="AE633" s="2012"/>
      <c r="AF633" s="2012"/>
      <c r="AG633" s="2012"/>
    </row>
    <row r="634" spans="1:33" s="592" customFormat="1" ht="15" thickBot="1" x14ac:dyDescent="0.25">
      <c r="A634" s="605"/>
    </row>
    <row r="635" spans="1:33" s="614" customFormat="1" ht="69.75" customHeight="1" thickBot="1" x14ac:dyDescent="0.3">
      <c r="A635" s="933">
        <v>10</v>
      </c>
      <c r="D635" s="1704" t="s">
        <v>1973</v>
      </c>
      <c r="E635" s="1704"/>
      <c r="F635" s="1704"/>
      <c r="G635" s="1704"/>
      <c r="H635" s="1704"/>
      <c r="I635" s="1704"/>
      <c r="J635" s="1873" t="s">
        <v>1974</v>
      </c>
      <c r="K635" s="1874"/>
      <c r="L635" s="1874"/>
      <c r="M635" s="1874"/>
      <c r="N635" s="1873" t="s">
        <v>1915</v>
      </c>
      <c r="O635" s="1874"/>
      <c r="P635" s="1874"/>
      <c r="Q635" s="1875"/>
      <c r="R635" s="1873" t="s">
        <v>1975</v>
      </c>
      <c r="S635" s="1874"/>
      <c r="T635" s="1874"/>
      <c r="U635" s="1875"/>
      <c r="V635" s="1704" t="s">
        <v>1976</v>
      </c>
      <c r="W635" s="1704"/>
      <c r="X635" s="1704"/>
      <c r="Y635" s="1704"/>
      <c r="Z635" s="1704" t="s">
        <v>1977</v>
      </c>
      <c r="AA635" s="1704"/>
      <c r="AB635" s="1704"/>
      <c r="AC635" s="1704"/>
      <c r="AD635" s="1704" t="s">
        <v>1919</v>
      </c>
      <c r="AE635" s="1704"/>
      <c r="AF635" s="1704"/>
      <c r="AG635" s="1704"/>
    </row>
    <row r="636" spans="1:33" s="614" customFormat="1" ht="33.75" customHeight="1" thickBot="1" x14ac:dyDescent="0.3">
      <c r="A636" s="933"/>
      <c r="D636" s="2545" t="s">
        <v>1978</v>
      </c>
      <c r="E636" s="2546"/>
      <c r="F636" s="2546"/>
      <c r="G636" s="2546"/>
      <c r="H636" s="2546"/>
      <c r="I636" s="2546"/>
      <c r="J636" s="2553" t="e">
        <f>'Notes- SK Template'!#REF!</f>
        <v>#REF!</v>
      </c>
      <c r="K636" s="2554"/>
      <c r="L636" s="2554" t="e">
        <f>'Notes- SK Template'!#REF!</f>
        <v>#REF!</v>
      </c>
      <c r="M636" s="2554"/>
      <c r="N636" s="2499" t="e">
        <f>'Notes- SK Template'!#REF!</f>
        <v>#REF!</v>
      </c>
      <c r="O636" s="1792"/>
      <c r="P636" s="1792" t="e">
        <f>'Notes- SK Template'!#REF!</f>
        <v>#REF!</v>
      </c>
      <c r="Q636" s="2498"/>
      <c r="R636" s="2555" t="e">
        <f>'Notes- SK Template'!#REF!</f>
        <v>#REF!</v>
      </c>
      <c r="S636" s="1730"/>
      <c r="T636" s="1730" t="e">
        <f>'Notes- SK Template'!#REF!</f>
        <v>#REF!</v>
      </c>
      <c r="U636" s="2556"/>
      <c r="V636" s="1921" t="e">
        <f>'Notes- SK Template'!#REF!</f>
        <v>#REF!</v>
      </c>
      <c r="W636" s="1921"/>
      <c r="X636" s="1921" t="e">
        <f>'Notes- SK Template'!#REF!</f>
        <v>#REF!</v>
      </c>
      <c r="Y636" s="1921"/>
      <c r="Z636" s="1921" t="e">
        <f>'Notes- SK Template'!#REF!</f>
        <v>#REF!</v>
      </c>
      <c r="AA636" s="1921"/>
      <c r="AB636" s="1921" t="e">
        <f>'Notes- SK Template'!#REF!</f>
        <v>#REF!</v>
      </c>
      <c r="AC636" s="1921"/>
      <c r="AD636" s="2536" t="e">
        <f>'Notes- SK Template'!#REF!</f>
        <v>#REF!</v>
      </c>
      <c r="AE636" s="2536"/>
      <c r="AF636" s="2536" t="e">
        <f>'Notes- SK Template'!#REF!</f>
        <v>#REF!</v>
      </c>
      <c r="AG636" s="2537"/>
    </row>
    <row r="637" spans="1:33" s="614" customFormat="1" ht="33.75" customHeight="1" thickBot="1" x14ac:dyDescent="0.3">
      <c r="A637" s="933"/>
      <c r="D637" s="2545" t="s">
        <v>1979</v>
      </c>
      <c r="E637" s="2546"/>
      <c r="F637" s="2546"/>
      <c r="G637" s="2546"/>
      <c r="H637" s="2546"/>
      <c r="I637" s="2546"/>
      <c r="J637" s="2551" t="e">
        <f>'Notes- SK Template'!#REF!</f>
        <v>#REF!</v>
      </c>
      <c r="K637" s="2552"/>
      <c r="L637" s="2552" t="e">
        <f>'Notes- SK Template'!#REF!</f>
        <v>#REF!</v>
      </c>
      <c r="M637" s="2552"/>
      <c r="N637" s="2396" t="e">
        <f>'Notes- SK Template'!#REF!</f>
        <v>#REF!</v>
      </c>
      <c r="O637" s="1783"/>
      <c r="P637" s="1783" t="e">
        <f>'Notes- SK Template'!#REF!</f>
        <v>#REF!</v>
      </c>
      <c r="Q637" s="2387"/>
      <c r="R637" s="2386" t="e">
        <f>'Notes- SK Template'!#REF!</f>
        <v>#REF!</v>
      </c>
      <c r="S637" s="2386"/>
      <c r="T637" s="2386" t="e">
        <f>'Notes- SK Template'!#REF!</f>
        <v>#REF!</v>
      </c>
      <c r="U637" s="2386"/>
      <c r="V637" s="2386" t="e">
        <f>'Notes- SK Template'!#REF!</f>
        <v>#REF!</v>
      </c>
      <c r="W637" s="2386"/>
      <c r="X637" s="2386" t="e">
        <f>'Notes- SK Template'!#REF!</f>
        <v>#REF!</v>
      </c>
      <c r="Y637" s="2386"/>
      <c r="Z637" s="2386" t="e">
        <f>'Notes- SK Template'!#REF!</f>
        <v>#REF!</v>
      </c>
      <c r="AA637" s="2386"/>
      <c r="AB637" s="2386" t="e">
        <f>'Notes- SK Template'!#REF!</f>
        <v>#REF!</v>
      </c>
      <c r="AC637" s="2386"/>
      <c r="AD637" s="2536" t="e">
        <f>'Notes- SK Template'!#REF!</f>
        <v>#REF!</v>
      </c>
      <c r="AE637" s="2536"/>
      <c r="AF637" s="2536" t="e">
        <f>'Notes- SK Template'!#REF!</f>
        <v>#REF!</v>
      </c>
      <c r="AG637" s="2537"/>
    </row>
    <row r="638" spans="1:33" s="614" customFormat="1" ht="33.75" customHeight="1" thickBot="1" x14ac:dyDescent="0.3">
      <c r="A638" s="933"/>
      <c r="D638" s="2545" t="s">
        <v>1980</v>
      </c>
      <c r="E638" s="2546"/>
      <c r="F638" s="2546"/>
      <c r="G638" s="2546"/>
      <c r="H638" s="2546"/>
      <c r="I638" s="2546"/>
      <c r="J638" s="2551" t="e">
        <f>'Notes- SK Template'!#REF!</f>
        <v>#REF!</v>
      </c>
      <c r="K638" s="2552"/>
      <c r="L638" s="2552" t="e">
        <f>'Notes- SK Template'!#REF!</f>
        <v>#REF!</v>
      </c>
      <c r="M638" s="2552"/>
      <c r="N638" s="2396" t="e">
        <f>'Notes- SK Template'!#REF!</f>
        <v>#REF!</v>
      </c>
      <c r="O638" s="1783"/>
      <c r="P638" s="1783" t="e">
        <f>'Notes- SK Template'!#REF!</f>
        <v>#REF!</v>
      </c>
      <c r="Q638" s="2387"/>
      <c r="R638" s="2386" t="e">
        <f>'Notes- SK Template'!#REF!</f>
        <v>#REF!</v>
      </c>
      <c r="S638" s="2386"/>
      <c r="T638" s="2386" t="e">
        <f>'Notes- SK Template'!#REF!</f>
        <v>#REF!</v>
      </c>
      <c r="U638" s="2386"/>
      <c r="V638" s="2386" t="e">
        <f>'Notes- SK Template'!#REF!</f>
        <v>#REF!</v>
      </c>
      <c r="W638" s="2386"/>
      <c r="X638" s="2386" t="e">
        <f>'Notes- SK Template'!#REF!</f>
        <v>#REF!</v>
      </c>
      <c r="Y638" s="2386"/>
      <c r="Z638" s="2386" t="e">
        <f>'Notes- SK Template'!#REF!</f>
        <v>#REF!</v>
      </c>
      <c r="AA638" s="2386"/>
      <c r="AB638" s="2386" t="e">
        <f>'Notes- SK Template'!#REF!</f>
        <v>#REF!</v>
      </c>
      <c r="AC638" s="2386"/>
      <c r="AD638" s="2536" t="e">
        <f>'Notes- SK Template'!#REF!</f>
        <v>#REF!</v>
      </c>
      <c r="AE638" s="2536"/>
      <c r="AF638" s="2536" t="e">
        <f>'Notes- SK Template'!#REF!</f>
        <v>#REF!</v>
      </c>
      <c r="AG638" s="2537"/>
    </row>
    <row r="639" spans="1:33" s="614" customFormat="1" ht="33.75" customHeight="1" thickBot="1" x14ac:dyDescent="0.3">
      <c r="A639" s="933"/>
      <c r="D639" s="2545" t="s">
        <v>1981</v>
      </c>
      <c r="E639" s="2546"/>
      <c r="F639" s="2546"/>
      <c r="G639" s="2546"/>
      <c r="H639" s="2546"/>
      <c r="I639" s="2546"/>
      <c r="J639" s="2551" t="e">
        <f>'Notes- SK Template'!#REF!</f>
        <v>#REF!</v>
      </c>
      <c r="K639" s="2552"/>
      <c r="L639" s="2552" t="e">
        <f>'Notes- SK Template'!#REF!</f>
        <v>#REF!</v>
      </c>
      <c r="M639" s="2552"/>
      <c r="N639" s="2396" t="e">
        <f>'Notes- SK Template'!#REF!</f>
        <v>#REF!</v>
      </c>
      <c r="O639" s="1783"/>
      <c r="P639" s="1783" t="e">
        <f>'Notes- SK Template'!#REF!</f>
        <v>#REF!</v>
      </c>
      <c r="Q639" s="2387"/>
      <c r="R639" s="2386" t="e">
        <f>'Notes- SK Template'!#REF!</f>
        <v>#REF!</v>
      </c>
      <c r="S639" s="2386"/>
      <c r="T639" s="2386" t="e">
        <f>'Notes- SK Template'!#REF!</f>
        <v>#REF!</v>
      </c>
      <c r="U639" s="2386"/>
      <c r="V639" s="2386" t="e">
        <f>'Notes- SK Template'!#REF!</f>
        <v>#REF!</v>
      </c>
      <c r="W639" s="2386"/>
      <c r="X639" s="2386" t="e">
        <f>'Notes- SK Template'!#REF!</f>
        <v>#REF!</v>
      </c>
      <c r="Y639" s="2386"/>
      <c r="Z639" s="2386" t="e">
        <f>'Notes- SK Template'!#REF!</f>
        <v>#REF!</v>
      </c>
      <c r="AA639" s="2386"/>
      <c r="AB639" s="2386" t="e">
        <f>'Notes- SK Template'!#REF!</f>
        <v>#REF!</v>
      </c>
      <c r="AC639" s="2386"/>
      <c r="AD639" s="2536" t="e">
        <f>'Notes- SK Template'!#REF!</f>
        <v>#REF!</v>
      </c>
      <c r="AE639" s="2536"/>
      <c r="AF639" s="2536" t="e">
        <f>'Notes- SK Template'!#REF!</f>
        <v>#REF!</v>
      </c>
      <c r="AG639" s="2537"/>
    </row>
    <row r="640" spans="1:33" s="614" customFormat="1" ht="33.75" customHeight="1" thickBot="1" x14ac:dyDescent="0.3">
      <c r="A640" s="933"/>
      <c r="D640" s="1842" t="s">
        <v>1982</v>
      </c>
      <c r="E640" s="1842"/>
      <c r="F640" s="1842"/>
      <c r="G640" s="1842"/>
      <c r="H640" s="1842"/>
      <c r="I640" s="1842"/>
      <c r="J640" s="2547" t="e">
        <f>'Notes- SK Template'!#REF!</f>
        <v>#REF!</v>
      </c>
      <c r="K640" s="2548"/>
      <c r="L640" s="2548" t="e">
        <f>'Notes- SK Template'!#REF!</f>
        <v>#REF!</v>
      </c>
      <c r="M640" s="2548"/>
      <c r="N640" s="2549" t="e">
        <f>'Notes- SK Template'!#REF!</f>
        <v>#REF!</v>
      </c>
      <c r="O640" s="1951"/>
      <c r="P640" s="1951" t="e">
        <f>'Notes- SK Template'!#REF!</f>
        <v>#REF!</v>
      </c>
      <c r="Q640" s="2550"/>
      <c r="R640" s="2549" t="e">
        <f>'Notes- SK Template'!#REF!</f>
        <v>#REF!</v>
      </c>
      <c r="S640" s="1951"/>
      <c r="T640" s="1951" t="e">
        <f>'Notes- SK Template'!#REF!</f>
        <v>#REF!</v>
      </c>
      <c r="U640" s="2550"/>
      <c r="V640" s="2000" t="e">
        <f>'Notes- SK Template'!#REF!</f>
        <v>#REF!</v>
      </c>
      <c r="W640" s="2000"/>
      <c r="X640" s="2000" t="e">
        <f>'Notes- SK Template'!#REF!</f>
        <v>#REF!</v>
      </c>
      <c r="Y640" s="2000"/>
      <c r="Z640" s="2000" t="e">
        <f>'Notes- SK Template'!#REF!</f>
        <v>#REF!</v>
      </c>
      <c r="AA640" s="2000"/>
      <c r="AB640" s="2000" t="e">
        <f>'Notes- SK Template'!#REF!</f>
        <v>#REF!</v>
      </c>
      <c r="AC640" s="2000"/>
      <c r="AD640" s="2000" t="e">
        <f>'Notes- SK Template'!#REF!</f>
        <v>#REF!</v>
      </c>
      <c r="AE640" s="2000"/>
      <c r="AF640" s="2000" t="e">
        <f>'Notes- SK Template'!#REF!</f>
        <v>#REF!</v>
      </c>
      <c r="AG640" s="2001"/>
    </row>
    <row r="641" spans="1:33" s="592" customFormat="1" x14ac:dyDescent="0.2">
      <c r="A641" s="605"/>
    </row>
    <row r="642" spans="1:33" s="592" customFormat="1" x14ac:dyDescent="0.2">
      <c r="A642" s="605"/>
    </row>
    <row r="643" spans="1:33" s="592" customFormat="1" x14ac:dyDescent="0.2">
      <c r="A643" s="605"/>
      <c r="D643" s="1717" t="s">
        <v>2371</v>
      </c>
      <c r="E643" s="1718"/>
      <c r="F643" s="1718"/>
      <c r="G643" s="1718"/>
      <c r="H643" s="1718"/>
      <c r="I643" s="1718"/>
      <c r="J643" s="1718"/>
      <c r="K643" s="1718"/>
      <c r="L643" s="1718"/>
      <c r="M643" s="1718"/>
      <c r="N643" s="1718"/>
      <c r="O643" s="1718"/>
      <c r="P643" s="1718"/>
      <c r="Q643" s="1718"/>
      <c r="R643" s="1718"/>
      <c r="S643" s="1718"/>
      <c r="T643" s="1718"/>
      <c r="U643" s="1718"/>
      <c r="V643" s="1718"/>
      <c r="W643" s="1718"/>
      <c r="X643" s="1718"/>
      <c r="Y643" s="1718"/>
      <c r="Z643" s="1718"/>
      <c r="AA643" s="1718"/>
      <c r="AB643" s="1718"/>
      <c r="AC643" s="1718"/>
      <c r="AD643" s="1718"/>
      <c r="AE643" s="1718"/>
      <c r="AF643" s="1718"/>
      <c r="AG643" s="1718"/>
    </row>
    <row r="644" spans="1:33" s="592" customFormat="1" ht="15" thickBot="1" x14ac:dyDescent="0.25">
      <c r="A644" s="605"/>
    </row>
    <row r="645" spans="1:33" s="592" customFormat="1" ht="61.5" customHeight="1" thickBot="1" x14ac:dyDescent="0.25">
      <c r="A645" s="605">
        <v>11</v>
      </c>
      <c r="D645" s="1704" t="s">
        <v>2370</v>
      </c>
      <c r="E645" s="1704"/>
      <c r="F645" s="1704"/>
      <c r="G645" s="1704"/>
      <c r="H645" s="1704"/>
      <c r="I645" s="1704"/>
      <c r="J645" s="1704"/>
      <c r="K645" s="1704"/>
      <c r="L645" s="1704" t="s">
        <v>1915</v>
      </c>
      <c r="M645" s="1704"/>
      <c r="N645" s="1704"/>
      <c r="O645" s="1704"/>
      <c r="P645" s="1704"/>
      <c r="Q645" s="1704" t="s">
        <v>1983</v>
      </c>
      <c r="R645" s="1704"/>
      <c r="S645" s="1704"/>
      <c r="T645" s="1704"/>
      <c r="U645" s="1704" t="s">
        <v>1984</v>
      </c>
      <c r="V645" s="1704"/>
      <c r="W645" s="1704"/>
      <c r="X645" s="1704"/>
      <c r="Y645" s="1704" t="s">
        <v>1985</v>
      </c>
      <c r="Z645" s="1704"/>
      <c r="AA645" s="1704"/>
      <c r="AB645" s="1704"/>
      <c r="AC645" s="1704" t="s">
        <v>1919</v>
      </c>
      <c r="AD645" s="1704"/>
      <c r="AE645" s="1704"/>
      <c r="AF645" s="1704"/>
      <c r="AG645" s="1704"/>
    </row>
    <row r="646" spans="1:33" s="592" customFormat="1" ht="33" customHeight="1" thickBot="1" x14ac:dyDescent="0.25">
      <c r="A646" s="605"/>
      <c r="D646" s="2545" t="s">
        <v>1978</v>
      </c>
      <c r="E646" s="2546"/>
      <c r="F646" s="2546"/>
      <c r="G646" s="2546"/>
      <c r="H646" s="2546"/>
      <c r="I646" s="2546"/>
      <c r="J646" s="2546"/>
      <c r="K646" s="2546"/>
      <c r="L646" s="1920" t="e">
        <f>'Notes- SK Template'!#REF!</f>
        <v>#REF!</v>
      </c>
      <c r="M646" s="1921"/>
      <c r="N646" s="1921"/>
      <c r="O646" s="1921" t="e">
        <f>'Notes- SK Template'!#REF!</f>
        <v>#REF!</v>
      </c>
      <c r="P646" s="1921"/>
      <c r="Q646" s="1921" t="e">
        <f>'Notes- SK Template'!#REF!</f>
        <v>#REF!</v>
      </c>
      <c r="R646" s="1921"/>
      <c r="S646" s="1921" t="e">
        <f>'Notes- SK Template'!#REF!</f>
        <v>#REF!</v>
      </c>
      <c r="T646" s="1921"/>
      <c r="U646" s="1921" t="e">
        <f>'Notes- SK Template'!#REF!</f>
        <v>#REF!</v>
      </c>
      <c r="V646" s="1921"/>
      <c r="W646" s="1921" t="e">
        <f>'Notes- SK Template'!#REF!</f>
        <v>#REF!</v>
      </c>
      <c r="X646" s="1921"/>
      <c r="Y646" s="1921" t="e">
        <f>'Notes- SK Template'!#REF!</f>
        <v>#REF!</v>
      </c>
      <c r="Z646" s="1921"/>
      <c r="AA646" s="1921" t="e">
        <f>'Notes- SK Template'!#REF!</f>
        <v>#REF!</v>
      </c>
      <c r="AB646" s="1921"/>
      <c r="AC646" s="1922" t="e">
        <f>'Notes- SK Template'!#REF!</f>
        <v>#REF!</v>
      </c>
      <c r="AD646" s="1922"/>
      <c r="AE646" s="1922"/>
      <c r="AF646" s="1922" t="e">
        <f>'Notes- SK Template'!#REF!</f>
        <v>#REF!</v>
      </c>
      <c r="AG646" s="1923"/>
    </row>
    <row r="647" spans="1:33" s="592" customFormat="1" ht="33" customHeight="1" thickBot="1" x14ac:dyDescent="0.25">
      <c r="A647" s="605"/>
      <c r="D647" s="2545" t="s">
        <v>1979</v>
      </c>
      <c r="E647" s="2546"/>
      <c r="F647" s="2546"/>
      <c r="G647" s="2546"/>
      <c r="H647" s="2546"/>
      <c r="I647" s="2546"/>
      <c r="J647" s="2546"/>
      <c r="K647" s="2546"/>
      <c r="L647" s="2065" t="e">
        <f>'Notes- SK Template'!#REF!</f>
        <v>#REF!</v>
      </c>
      <c r="M647" s="2386"/>
      <c r="N647" s="2386"/>
      <c r="O647" s="2386" t="e">
        <f>'Notes- SK Template'!#REF!</f>
        <v>#REF!</v>
      </c>
      <c r="P647" s="2386"/>
      <c r="Q647" s="2386" t="e">
        <f>'Notes- SK Template'!#REF!</f>
        <v>#REF!</v>
      </c>
      <c r="R647" s="2386"/>
      <c r="S647" s="2386" t="e">
        <f>'Notes- SK Template'!#REF!</f>
        <v>#REF!</v>
      </c>
      <c r="T647" s="2386"/>
      <c r="U647" s="2386" t="e">
        <f>'Notes- SK Template'!#REF!</f>
        <v>#REF!</v>
      </c>
      <c r="V647" s="2386"/>
      <c r="W647" s="2386" t="e">
        <f>'Notes- SK Template'!#REF!</f>
        <v>#REF!</v>
      </c>
      <c r="X647" s="2386"/>
      <c r="Y647" s="2386" t="e">
        <f>'Notes- SK Template'!#REF!</f>
        <v>#REF!</v>
      </c>
      <c r="Z647" s="2386"/>
      <c r="AA647" s="2386" t="e">
        <f>'Notes- SK Template'!#REF!</f>
        <v>#REF!</v>
      </c>
      <c r="AB647" s="2386"/>
      <c r="AC647" s="2536" t="e">
        <f>'Notes- SK Template'!#REF!</f>
        <v>#REF!</v>
      </c>
      <c r="AD647" s="2536"/>
      <c r="AE647" s="2536"/>
      <c r="AF647" s="2536" t="e">
        <f>'Notes- SK Template'!#REF!</f>
        <v>#REF!</v>
      </c>
      <c r="AG647" s="2537"/>
    </row>
    <row r="648" spans="1:33" s="592" customFormat="1" ht="33" customHeight="1" thickBot="1" x14ac:dyDescent="0.25">
      <c r="A648" s="605"/>
      <c r="D648" s="2545" t="s">
        <v>1980</v>
      </c>
      <c r="E648" s="2546"/>
      <c r="F648" s="2546"/>
      <c r="G648" s="2546"/>
      <c r="H648" s="2546"/>
      <c r="I648" s="2546"/>
      <c r="J648" s="2546"/>
      <c r="K648" s="2546"/>
      <c r="L648" s="2065" t="e">
        <f>'Notes- SK Template'!#REF!</f>
        <v>#REF!</v>
      </c>
      <c r="M648" s="2386"/>
      <c r="N648" s="2386"/>
      <c r="O648" s="2386" t="e">
        <f>'Notes- SK Template'!#REF!</f>
        <v>#REF!</v>
      </c>
      <c r="P648" s="2386"/>
      <c r="Q648" s="2386" t="e">
        <f>'Notes- SK Template'!#REF!</f>
        <v>#REF!</v>
      </c>
      <c r="R648" s="2386"/>
      <c r="S648" s="2386" t="e">
        <f>'Notes- SK Template'!#REF!</f>
        <v>#REF!</v>
      </c>
      <c r="T648" s="2386"/>
      <c r="U648" s="2386" t="e">
        <f>'Notes- SK Template'!#REF!</f>
        <v>#REF!</v>
      </c>
      <c r="V648" s="2386"/>
      <c r="W648" s="2386" t="e">
        <f>'Notes- SK Template'!#REF!</f>
        <v>#REF!</v>
      </c>
      <c r="X648" s="2386"/>
      <c r="Y648" s="2386" t="e">
        <f>'Notes- SK Template'!#REF!</f>
        <v>#REF!</v>
      </c>
      <c r="Z648" s="2386"/>
      <c r="AA648" s="2386" t="e">
        <f>'Notes- SK Template'!#REF!</f>
        <v>#REF!</v>
      </c>
      <c r="AB648" s="2386"/>
      <c r="AC648" s="2536" t="e">
        <f>'Notes- SK Template'!#REF!</f>
        <v>#REF!</v>
      </c>
      <c r="AD648" s="2536"/>
      <c r="AE648" s="2536"/>
      <c r="AF648" s="2536" t="e">
        <f>'Notes- SK Template'!#REF!</f>
        <v>#REF!</v>
      </c>
      <c r="AG648" s="2537"/>
    </row>
    <row r="649" spans="1:33" s="592" customFormat="1" ht="33" customHeight="1" thickBot="1" x14ac:dyDescent="0.25">
      <c r="A649" s="605"/>
      <c r="D649" s="2545" t="s">
        <v>1981</v>
      </c>
      <c r="E649" s="2546"/>
      <c r="F649" s="2546"/>
      <c r="G649" s="2546"/>
      <c r="H649" s="2546"/>
      <c r="I649" s="2546"/>
      <c r="J649" s="2546"/>
      <c r="K649" s="2546"/>
      <c r="L649" s="2065" t="e">
        <f>'Notes- SK Template'!#REF!</f>
        <v>#REF!</v>
      </c>
      <c r="M649" s="2386"/>
      <c r="N649" s="2386"/>
      <c r="O649" s="2386" t="e">
        <f>'Notes- SK Template'!#REF!</f>
        <v>#REF!</v>
      </c>
      <c r="P649" s="2386"/>
      <c r="Q649" s="2386" t="e">
        <f>'Notes- SK Template'!#REF!</f>
        <v>#REF!</v>
      </c>
      <c r="R649" s="2386"/>
      <c r="S649" s="2386" t="e">
        <f>'Notes- SK Template'!#REF!</f>
        <v>#REF!</v>
      </c>
      <c r="T649" s="2386"/>
      <c r="U649" s="2386" t="e">
        <f>'Notes- SK Template'!#REF!</f>
        <v>#REF!</v>
      </c>
      <c r="V649" s="2386"/>
      <c r="W649" s="2386" t="e">
        <f>'Notes- SK Template'!#REF!</f>
        <v>#REF!</v>
      </c>
      <c r="X649" s="2386"/>
      <c r="Y649" s="2386" t="e">
        <f>'Notes- SK Template'!#REF!</f>
        <v>#REF!</v>
      </c>
      <c r="Z649" s="2386"/>
      <c r="AA649" s="2386" t="e">
        <f>'Notes- SK Template'!#REF!</f>
        <v>#REF!</v>
      </c>
      <c r="AB649" s="2386"/>
      <c r="AC649" s="2536" t="e">
        <f>'Notes- SK Template'!#REF!</f>
        <v>#REF!</v>
      </c>
      <c r="AD649" s="2536"/>
      <c r="AE649" s="2536"/>
      <c r="AF649" s="2536" t="e">
        <f>'Notes- SK Template'!#REF!</f>
        <v>#REF!</v>
      </c>
      <c r="AG649" s="2537"/>
    </row>
    <row r="650" spans="1:33" s="592" customFormat="1" ht="33" customHeight="1" thickBot="1" x14ac:dyDescent="0.25">
      <c r="A650" s="605"/>
      <c r="D650" s="1842" t="s">
        <v>1986</v>
      </c>
      <c r="E650" s="1842"/>
      <c r="F650" s="1842"/>
      <c r="G650" s="1842"/>
      <c r="H650" s="1842"/>
      <c r="I650" s="1842"/>
      <c r="J650" s="1842"/>
      <c r="K650" s="1842"/>
      <c r="L650" s="1999" t="e">
        <f>'Notes- SK Template'!#REF!</f>
        <v>#REF!</v>
      </c>
      <c r="M650" s="2000"/>
      <c r="N650" s="2000"/>
      <c r="O650" s="2000" t="e">
        <f>'Notes- SK Template'!#REF!</f>
        <v>#REF!</v>
      </c>
      <c r="P650" s="2000"/>
      <c r="Q650" s="2000" t="e">
        <f>'Notes- SK Template'!#REF!</f>
        <v>#REF!</v>
      </c>
      <c r="R650" s="2000"/>
      <c r="S650" s="2000" t="e">
        <f>'Notes- SK Template'!#REF!</f>
        <v>#REF!</v>
      </c>
      <c r="T650" s="2000"/>
      <c r="U650" s="2000" t="e">
        <f>'Notes- SK Template'!#REF!</f>
        <v>#REF!</v>
      </c>
      <c r="V650" s="2000"/>
      <c r="W650" s="2000" t="e">
        <f>'Notes- SK Template'!#REF!</f>
        <v>#REF!</v>
      </c>
      <c r="X650" s="2000"/>
      <c r="Y650" s="2000" t="e">
        <f>'Notes- SK Template'!#REF!</f>
        <v>#REF!</v>
      </c>
      <c r="Z650" s="2000"/>
      <c r="AA650" s="2000" t="e">
        <f>'Notes- SK Template'!#REF!</f>
        <v>#REF!</v>
      </c>
      <c r="AB650" s="2000"/>
      <c r="AC650" s="2000" t="e">
        <f>'Notes- SK Template'!#REF!</f>
        <v>#REF!</v>
      </c>
      <c r="AD650" s="2000"/>
      <c r="AE650" s="2000"/>
      <c r="AF650" s="2000" t="e">
        <f>'Notes- SK Template'!#REF!</f>
        <v>#REF!</v>
      </c>
      <c r="AG650" s="2001"/>
    </row>
    <row r="651" spans="1:33" s="592" customFormat="1" x14ac:dyDescent="0.2">
      <c r="A651" s="605"/>
    </row>
    <row r="652" spans="1:33" s="592" customFormat="1" x14ac:dyDescent="0.2">
      <c r="A652" s="605"/>
      <c r="D652" s="1738" t="s">
        <v>3059</v>
      </c>
      <c r="E652" s="1822"/>
      <c r="F652" s="1822"/>
      <c r="G652" s="1822"/>
      <c r="H652" s="1822"/>
      <c r="I652" s="1822"/>
      <c r="J652" s="1822"/>
      <c r="K652" s="1822"/>
      <c r="L652" s="1822"/>
      <c r="M652" s="1822"/>
      <c r="N652" s="1822"/>
      <c r="O652" s="1822"/>
      <c r="P652" s="1822"/>
      <c r="Q652" s="1822"/>
      <c r="R652" s="1822"/>
      <c r="S652" s="1822"/>
      <c r="T652" s="1822"/>
      <c r="U652" s="1822"/>
      <c r="V652" s="1822"/>
      <c r="W652" s="1822"/>
      <c r="X652" s="1822"/>
      <c r="Y652" s="1822"/>
      <c r="Z652" s="1822"/>
      <c r="AA652" s="1822"/>
      <c r="AB652" s="1822"/>
      <c r="AC652" s="1822"/>
      <c r="AD652" s="1822"/>
      <c r="AE652" s="1822"/>
      <c r="AF652" s="1822"/>
      <c r="AG652" s="1822"/>
    </row>
    <row r="653" spans="1:33" s="592" customFormat="1" x14ac:dyDescent="0.2">
      <c r="A653" s="605"/>
      <c r="D653" s="1822"/>
      <c r="E653" s="1822"/>
      <c r="F653" s="1822"/>
      <c r="G653" s="1822"/>
      <c r="H653" s="1822"/>
      <c r="I653" s="1822"/>
      <c r="J653" s="1822"/>
      <c r="K653" s="1822"/>
      <c r="L653" s="1822"/>
      <c r="M653" s="1822"/>
      <c r="N653" s="1822"/>
      <c r="O653" s="1822"/>
      <c r="P653" s="1822"/>
      <c r="Q653" s="1822"/>
      <c r="R653" s="1822"/>
      <c r="S653" s="1822"/>
      <c r="T653" s="1822"/>
      <c r="U653" s="1822"/>
      <c r="V653" s="1822"/>
      <c r="W653" s="1822"/>
      <c r="X653" s="1822"/>
      <c r="Y653" s="1822"/>
      <c r="Z653" s="1822"/>
      <c r="AA653" s="1822"/>
      <c r="AB653" s="1822"/>
      <c r="AC653" s="1822"/>
      <c r="AD653" s="1822"/>
      <c r="AE653" s="1822"/>
      <c r="AF653" s="1822"/>
      <c r="AG653" s="1822"/>
    </row>
    <row r="654" spans="1:33" s="592" customFormat="1" x14ac:dyDescent="0.2">
      <c r="A654" s="605"/>
    </row>
    <row r="655" spans="1:33" s="592" customFormat="1" x14ac:dyDescent="0.2">
      <c r="A655" s="605"/>
    </row>
    <row r="656" spans="1:33" s="592" customFormat="1" x14ac:dyDescent="0.2">
      <c r="A656" s="605"/>
      <c r="D656" s="590" t="s">
        <v>1987</v>
      </c>
    </row>
    <row r="657" spans="1:33" s="592" customFormat="1" x14ac:dyDescent="0.2">
      <c r="A657" s="605"/>
    </row>
    <row r="658" spans="1:33" s="592" customFormat="1" x14ac:dyDescent="0.2">
      <c r="A658" s="605"/>
      <c r="D658" s="1738" t="s">
        <v>1988</v>
      </c>
      <c r="E658" s="1822"/>
      <c r="F658" s="1822"/>
      <c r="G658" s="1822"/>
      <c r="H658" s="1822"/>
      <c r="I658" s="1822"/>
      <c r="J658" s="1822"/>
      <c r="K658" s="1822"/>
      <c r="L658" s="1822"/>
      <c r="M658" s="1822"/>
      <c r="N658" s="1822"/>
      <c r="O658" s="1822"/>
      <c r="P658" s="1822"/>
      <c r="Q658" s="1822"/>
      <c r="R658" s="1822"/>
      <c r="S658" s="1822"/>
      <c r="T658" s="1822"/>
      <c r="U658" s="1822"/>
      <c r="V658" s="1822"/>
      <c r="W658" s="1822"/>
      <c r="X658" s="1822"/>
      <c r="Y658" s="1822"/>
      <c r="Z658" s="1822"/>
      <c r="AA658" s="1822"/>
      <c r="AB658" s="1822"/>
      <c r="AC658" s="1822"/>
      <c r="AD658" s="1822"/>
      <c r="AE658" s="1822"/>
      <c r="AF658" s="1822"/>
      <c r="AG658" s="1822"/>
    </row>
    <row r="659" spans="1:33" s="592" customFormat="1" x14ac:dyDescent="0.2">
      <c r="A659" s="605"/>
      <c r="D659" s="1822"/>
      <c r="E659" s="1822"/>
      <c r="F659" s="1822"/>
      <c r="G659" s="1822"/>
      <c r="H659" s="1822"/>
      <c r="I659" s="1822"/>
      <c r="J659" s="1822"/>
      <c r="K659" s="1822"/>
      <c r="L659" s="1822"/>
      <c r="M659" s="1822"/>
      <c r="N659" s="1822"/>
      <c r="O659" s="1822"/>
      <c r="P659" s="1822"/>
      <c r="Q659" s="1822"/>
      <c r="R659" s="1822"/>
      <c r="S659" s="1822"/>
      <c r="T659" s="1822"/>
      <c r="U659" s="1822"/>
      <c r="V659" s="1822"/>
      <c r="W659" s="1822"/>
      <c r="X659" s="1822"/>
      <c r="Y659" s="1822"/>
      <c r="Z659" s="1822"/>
      <c r="AA659" s="1822"/>
      <c r="AB659" s="1822"/>
      <c r="AC659" s="1822"/>
      <c r="AD659" s="1822"/>
      <c r="AE659" s="1822"/>
      <c r="AF659" s="1822"/>
      <c r="AG659" s="1822"/>
    </row>
    <row r="660" spans="1:33" s="592" customFormat="1" x14ac:dyDescent="0.2">
      <c r="A660" s="605"/>
    </row>
    <row r="661" spans="1:33" s="592" customFormat="1" x14ac:dyDescent="0.2">
      <c r="A661" s="605"/>
      <c r="D661" s="1932" t="s">
        <v>1989</v>
      </c>
      <c r="E661" s="1933"/>
      <c r="F661" s="1933"/>
      <c r="G661" s="1933"/>
      <c r="H661" s="1933"/>
      <c r="I661" s="1933"/>
      <c r="J661" s="1933"/>
      <c r="K661" s="1933"/>
      <c r="L661" s="1933"/>
      <c r="M661" s="1933"/>
      <c r="N661" s="1933"/>
      <c r="O661" s="1933"/>
      <c r="P661" s="1933"/>
      <c r="Q661" s="1933"/>
      <c r="R661" s="1933"/>
      <c r="S661" s="1933"/>
      <c r="T661" s="1933"/>
      <c r="U661" s="1933"/>
      <c r="V661" s="1933"/>
      <c r="W661" s="1933"/>
      <c r="X661" s="1933"/>
      <c r="Y661" s="1933"/>
      <c r="Z661" s="1933"/>
      <c r="AA661" s="1933"/>
      <c r="AB661" s="1933"/>
      <c r="AC661" s="1933"/>
      <c r="AD661" s="1933"/>
      <c r="AE661" s="1933"/>
      <c r="AF661" s="1933"/>
      <c r="AG661" s="1933"/>
    </row>
    <row r="662" spans="1:33" s="592" customFormat="1" ht="15" thickBot="1" x14ac:dyDescent="0.25">
      <c r="A662" s="605"/>
    </row>
    <row r="663" spans="1:33" s="592" customFormat="1" ht="15.75" customHeight="1" thickBot="1" x14ac:dyDescent="0.25">
      <c r="A663" s="605">
        <v>12</v>
      </c>
      <c r="D663" s="1703" t="s">
        <v>1990</v>
      </c>
      <c r="E663" s="1703"/>
      <c r="F663" s="1703"/>
      <c r="G663" s="1703"/>
      <c r="H663" s="1703"/>
      <c r="I663" s="1703" t="s">
        <v>1778</v>
      </c>
      <c r="J663" s="1703"/>
      <c r="K663" s="1703"/>
      <c r="L663" s="1703"/>
      <c r="M663" s="1703"/>
      <c r="N663" s="1703"/>
      <c r="O663" s="1703"/>
      <c r="P663" s="1703"/>
      <c r="Q663" s="1703"/>
      <c r="R663" s="1703"/>
      <c r="S663" s="1703"/>
      <c r="T663" s="1703"/>
      <c r="U663" s="1703"/>
      <c r="V663" s="1703"/>
      <c r="W663" s="1703"/>
      <c r="X663" s="1703"/>
      <c r="Y663" s="1703"/>
      <c r="Z663" s="1703"/>
      <c r="AA663" s="1703"/>
      <c r="AB663" s="1703"/>
      <c r="AC663" s="1703"/>
      <c r="AD663" s="1703"/>
      <c r="AE663" s="1703"/>
      <c r="AF663" s="1703"/>
      <c r="AG663" s="1703"/>
    </row>
    <row r="664" spans="1:33" s="592" customFormat="1" ht="47.25" customHeight="1" thickBot="1" x14ac:dyDescent="0.25">
      <c r="A664" s="605"/>
      <c r="D664" s="1703"/>
      <c r="E664" s="1703"/>
      <c r="F664" s="1703"/>
      <c r="G664" s="1703"/>
      <c r="H664" s="1703"/>
      <c r="I664" s="1704" t="s">
        <v>1991</v>
      </c>
      <c r="J664" s="1704"/>
      <c r="K664" s="1704"/>
      <c r="L664" s="1704"/>
      <c r="M664" s="1704"/>
      <c r="N664" s="1704" t="s">
        <v>1992</v>
      </c>
      <c r="O664" s="1704"/>
      <c r="P664" s="1704"/>
      <c r="Q664" s="1704"/>
      <c r="R664" s="1704"/>
      <c r="S664" s="1704" t="s">
        <v>1993</v>
      </c>
      <c r="T664" s="1704"/>
      <c r="U664" s="1704"/>
      <c r="V664" s="1704"/>
      <c r="W664" s="1704"/>
      <c r="X664" s="1704" t="s">
        <v>1994</v>
      </c>
      <c r="Y664" s="1704"/>
      <c r="Z664" s="1704"/>
      <c r="AA664" s="1704"/>
      <c r="AB664" s="1704"/>
      <c r="AC664" s="1704" t="s">
        <v>1995</v>
      </c>
      <c r="AD664" s="1704"/>
      <c r="AE664" s="1704"/>
      <c r="AF664" s="1704"/>
      <c r="AG664" s="1704"/>
    </row>
    <row r="665" spans="1:33" s="592" customFormat="1" ht="28.5" customHeight="1" thickBot="1" x14ac:dyDescent="0.25">
      <c r="A665" s="605"/>
      <c r="D665" s="2545" t="s">
        <v>1996</v>
      </c>
      <c r="E665" s="2546"/>
      <c r="F665" s="2546"/>
      <c r="G665" s="2546"/>
      <c r="H665" s="2546"/>
      <c r="I665" s="1920">
        <f>'Notes- SK Template'!I369</f>
        <v>3416</v>
      </c>
      <c r="J665" s="1921"/>
      <c r="K665" s="1921"/>
      <c r="L665" s="1921">
        <f>'Notes- SK Template'!L369</f>
        <v>0</v>
      </c>
      <c r="M665" s="1921"/>
      <c r="N665" s="1921">
        <f>'Notes- SK Template'!N369</f>
        <v>4889</v>
      </c>
      <c r="O665" s="1921"/>
      <c r="P665" s="1921"/>
      <c r="Q665" s="1921">
        <f>'Notes- SK Template'!Q369</f>
        <v>0</v>
      </c>
      <c r="R665" s="1921"/>
      <c r="S665" s="1921">
        <f>'Notes- SK Template'!S369</f>
        <v>0</v>
      </c>
      <c r="T665" s="1921"/>
      <c r="U665" s="1921"/>
      <c r="V665" s="1921">
        <f>'Notes- SK Template'!V369</f>
        <v>0</v>
      </c>
      <c r="W665" s="1921"/>
      <c r="X665" s="1921">
        <f>'Notes- SK Template'!X369</f>
        <v>0</v>
      </c>
      <c r="Y665" s="1921"/>
      <c r="Z665" s="1921"/>
      <c r="AA665" s="1921">
        <f>'Notes- SK Template'!AA369</f>
        <v>0</v>
      </c>
      <c r="AB665" s="1921"/>
      <c r="AC665" s="1922">
        <f>'Notes- SK Template'!AC369</f>
        <v>8305</v>
      </c>
      <c r="AD665" s="1922"/>
      <c r="AE665" s="1922"/>
      <c r="AF665" s="1922">
        <f>'Notes- SK Template'!AF369</f>
        <v>0</v>
      </c>
      <c r="AG665" s="1923"/>
    </row>
    <row r="666" spans="1:33" s="592" customFormat="1" ht="34.5" customHeight="1" thickBot="1" x14ac:dyDescent="0.25">
      <c r="A666" s="605"/>
      <c r="D666" s="2545" t="s">
        <v>1997</v>
      </c>
      <c r="E666" s="2546"/>
      <c r="F666" s="2546"/>
      <c r="G666" s="2546"/>
      <c r="H666" s="2546"/>
      <c r="I666" s="2065" t="e">
        <f>'Notes- SK Template'!#REF!</f>
        <v>#REF!</v>
      </c>
      <c r="J666" s="2386"/>
      <c r="K666" s="2386"/>
      <c r="L666" s="2386" t="e">
        <f>'Notes- SK Template'!#REF!</f>
        <v>#REF!</v>
      </c>
      <c r="M666" s="2386"/>
      <c r="N666" s="2386" t="e">
        <f>'Notes- SK Template'!#REF!</f>
        <v>#REF!</v>
      </c>
      <c r="O666" s="2386"/>
      <c r="P666" s="2386"/>
      <c r="Q666" s="2386" t="e">
        <f>'Notes- SK Template'!#REF!</f>
        <v>#REF!</v>
      </c>
      <c r="R666" s="2386"/>
      <c r="S666" s="2386" t="e">
        <f>'Notes- SK Template'!#REF!</f>
        <v>#REF!</v>
      </c>
      <c r="T666" s="2386"/>
      <c r="U666" s="2386"/>
      <c r="V666" s="2386" t="e">
        <f>'Notes- SK Template'!#REF!</f>
        <v>#REF!</v>
      </c>
      <c r="W666" s="2386"/>
      <c r="X666" s="2386" t="e">
        <f>'Notes- SK Template'!#REF!</f>
        <v>#REF!</v>
      </c>
      <c r="Y666" s="2386"/>
      <c r="Z666" s="2386"/>
      <c r="AA666" s="2386" t="e">
        <f>'Notes- SK Template'!#REF!</f>
        <v>#REF!</v>
      </c>
      <c r="AB666" s="2386"/>
      <c r="AC666" s="2536" t="e">
        <f>'Notes- SK Template'!#REF!</f>
        <v>#REF!</v>
      </c>
      <c r="AD666" s="2536"/>
      <c r="AE666" s="2536"/>
      <c r="AF666" s="2536" t="e">
        <f>'Notes- SK Template'!#REF!</f>
        <v>#REF!</v>
      </c>
      <c r="AG666" s="2537"/>
    </row>
    <row r="667" spans="1:33" s="592" customFormat="1" ht="28.5" customHeight="1" thickBot="1" x14ac:dyDescent="0.25">
      <c r="A667" s="605"/>
      <c r="D667" s="2545" t="s">
        <v>1998</v>
      </c>
      <c r="E667" s="2546"/>
      <c r="F667" s="2546"/>
      <c r="G667" s="2546"/>
      <c r="H667" s="2546"/>
      <c r="I667" s="2065" t="e">
        <f>'Notes- SK Template'!#REF!</f>
        <v>#REF!</v>
      </c>
      <c r="J667" s="2386"/>
      <c r="K667" s="2386"/>
      <c r="L667" s="2386" t="e">
        <f>'Notes- SK Template'!#REF!</f>
        <v>#REF!</v>
      </c>
      <c r="M667" s="2386"/>
      <c r="N667" s="2386" t="e">
        <f>'Notes- SK Template'!#REF!</f>
        <v>#REF!</v>
      </c>
      <c r="O667" s="2386"/>
      <c r="P667" s="2386"/>
      <c r="Q667" s="2386" t="e">
        <f>'Notes- SK Template'!#REF!</f>
        <v>#REF!</v>
      </c>
      <c r="R667" s="2386"/>
      <c r="S667" s="2386" t="e">
        <f>'Notes- SK Template'!#REF!</f>
        <v>#REF!</v>
      </c>
      <c r="T667" s="2386"/>
      <c r="U667" s="2386"/>
      <c r="V667" s="2386" t="e">
        <f>'Notes- SK Template'!#REF!</f>
        <v>#REF!</v>
      </c>
      <c r="W667" s="2386"/>
      <c r="X667" s="2386" t="e">
        <f>'Notes- SK Template'!#REF!</f>
        <v>#REF!</v>
      </c>
      <c r="Y667" s="2386"/>
      <c r="Z667" s="2386"/>
      <c r="AA667" s="2386" t="e">
        <f>'Notes- SK Template'!#REF!</f>
        <v>#REF!</v>
      </c>
      <c r="AB667" s="2386"/>
      <c r="AC667" s="2536" t="e">
        <f>'Notes- SK Template'!#REF!</f>
        <v>#REF!</v>
      </c>
      <c r="AD667" s="2536"/>
      <c r="AE667" s="2536"/>
      <c r="AF667" s="2536" t="e">
        <f>'Notes- SK Template'!#REF!</f>
        <v>#REF!</v>
      </c>
      <c r="AG667" s="2537"/>
    </row>
    <row r="668" spans="1:33" s="592" customFormat="1" ht="28.5" customHeight="1" thickBot="1" x14ac:dyDescent="0.25">
      <c r="A668" s="605"/>
      <c r="D668" s="2545" t="s">
        <v>1999</v>
      </c>
      <c r="E668" s="2546"/>
      <c r="F668" s="2546"/>
      <c r="G668" s="2546"/>
      <c r="H668" s="2546"/>
      <c r="I668" s="2065" t="e">
        <f>'Notes- SK Template'!#REF!</f>
        <v>#REF!</v>
      </c>
      <c r="J668" s="2386"/>
      <c r="K668" s="2386"/>
      <c r="L668" s="2386" t="e">
        <f>'Notes- SK Template'!#REF!</f>
        <v>#REF!</v>
      </c>
      <c r="M668" s="2386"/>
      <c r="N668" s="2386" t="e">
        <f>'Notes- SK Template'!#REF!</f>
        <v>#REF!</v>
      </c>
      <c r="O668" s="2386"/>
      <c r="P668" s="2386"/>
      <c r="Q668" s="2386" t="e">
        <f>'Notes- SK Template'!#REF!</f>
        <v>#REF!</v>
      </c>
      <c r="R668" s="2386"/>
      <c r="S668" s="2386" t="e">
        <f>'Notes- SK Template'!#REF!</f>
        <v>#REF!</v>
      </c>
      <c r="T668" s="2386"/>
      <c r="U668" s="2386"/>
      <c r="V668" s="2386" t="e">
        <f>'Notes- SK Template'!#REF!</f>
        <v>#REF!</v>
      </c>
      <c r="W668" s="2386"/>
      <c r="X668" s="2386" t="e">
        <f>'Notes- SK Template'!#REF!</f>
        <v>#REF!</v>
      </c>
      <c r="Y668" s="2386"/>
      <c r="Z668" s="2386"/>
      <c r="AA668" s="2386" t="e">
        <f>'Notes- SK Template'!#REF!</f>
        <v>#REF!</v>
      </c>
      <c r="AB668" s="2386"/>
      <c r="AC668" s="2536" t="e">
        <f>'Notes- SK Template'!#REF!</f>
        <v>#REF!</v>
      </c>
      <c r="AD668" s="2536"/>
      <c r="AE668" s="2536"/>
      <c r="AF668" s="2536" t="e">
        <f>'Notes- SK Template'!#REF!</f>
        <v>#REF!</v>
      </c>
      <c r="AG668" s="2537"/>
    </row>
    <row r="669" spans="1:33" s="592" customFormat="1" ht="28.5" customHeight="1" thickBot="1" x14ac:dyDescent="0.25">
      <c r="A669" s="605"/>
      <c r="D669" s="2545" t="s">
        <v>2000</v>
      </c>
      <c r="E669" s="2546"/>
      <c r="F669" s="2546"/>
      <c r="G669" s="2546"/>
      <c r="H669" s="2546"/>
      <c r="I669" s="2065" t="e">
        <f>'Notes- SK Template'!#REF!</f>
        <v>#REF!</v>
      </c>
      <c r="J669" s="2386"/>
      <c r="K669" s="2386"/>
      <c r="L669" s="2386" t="e">
        <f>'Notes- SK Template'!#REF!</f>
        <v>#REF!</v>
      </c>
      <c r="M669" s="2386"/>
      <c r="N669" s="2386" t="e">
        <f>'Notes- SK Template'!#REF!</f>
        <v>#REF!</v>
      </c>
      <c r="O669" s="2386"/>
      <c r="P669" s="2386"/>
      <c r="Q669" s="2386" t="e">
        <f>'Notes- SK Template'!#REF!</f>
        <v>#REF!</v>
      </c>
      <c r="R669" s="2386"/>
      <c r="S669" s="2386" t="e">
        <f>'Notes- SK Template'!#REF!</f>
        <v>#REF!</v>
      </c>
      <c r="T669" s="2386"/>
      <c r="U669" s="2386"/>
      <c r="V669" s="2386" t="e">
        <f>'Notes- SK Template'!#REF!</f>
        <v>#REF!</v>
      </c>
      <c r="W669" s="2386"/>
      <c r="X669" s="2386" t="e">
        <f>'Notes- SK Template'!#REF!</f>
        <v>#REF!</v>
      </c>
      <c r="Y669" s="2386"/>
      <c r="Z669" s="2386"/>
      <c r="AA669" s="2386" t="e">
        <f>'Notes- SK Template'!#REF!</f>
        <v>#REF!</v>
      </c>
      <c r="AB669" s="2386"/>
      <c r="AC669" s="2536" t="e">
        <f>'Notes- SK Template'!#REF!</f>
        <v>#REF!</v>
      </c>
      <c r="AD669" s="2536"/>
      <c r="AE669" s="2536"/>
      <c r="AF669" s="2536" t="e">
        <f>'Notes- SK Template'!#REF!</f>
        <v>#REF!</v>
      </c>
      <c r="AG669" s="2537"/>
    </row>
    <row r="670" spans="1:33" s="592" customFormat="1" ht="28.5" customHeight="1" thickBot="1" x14ac:dyDescent="0.25">
      <c r="A670" s="605"/>
      <c r="D670" s="2545" t="s">
        <v>2001</v>
      </c>
      <c r="E670" s="2546"/>
      <c r="F670" s="2546"/>
      <c r="G670" s="2546"/>
      <c r="H670" s="2546"/>
      <c r="I670" s="2065" t="e">
        <f>'Notes- SK Template'!#REF!</f>
        <v>#REF!</v>
      </c>
      <c r="J670" s="2386"/>
      <c r="K670" s="2386"/>
      <c r="L670" s="2386" t="e">
        <f>'Notes- SK Template'!#REF!</f>
        <v>#REF!</v>
      </c>
      <c r="M670" s="2386"/>
      <c r="N670" s="2386" t="e">
        <f>'Notes- SK Template'!#REF!</f>
        <v>#REF!</v>
      </c>
      <c r="O670" s="2386"/>
      <c r="P670" s="2386"/>
      <c r="Q670" s="2386" t="e">
        <f>'Notes- SK Template'!#REF!</f>
        <v>#REF!</v>
      </c>
      <c r="R670" s="2386"/>
      <c r="S670" s="2386" t="e">
        <f>'Notes- SK Template'!#REF!</f>
        <v>#REF!</v>
      </c>
      <c r="T670" s="2386"/>
      <c r="U670" s="2386"/>
      <c r="V670" s="2386" t="e">
        <f>'Notes- SK Template'!#REF!</f>
        <v>#REF!</v>
      </c>
      <c r="W670" s="2386"/>
      <c r="X670" s="2386" t="e">
        <f>'Notes- SK Template'!#REF!</f>
        <v>#REF!</v>
      </c>
      <c r="Y670" s="2386"/>
      <c r="Z670" s="2386"/>
      <c r="AA670" s="2386" t="e">
        <f>'Notes- SK Template'!#REF!</f>
        <v>#REF!</v>
      </c>
      <c r="AB670" s="2386"/>
      <c r="AC670" s="2536" t="e">
        <f>'Notes- SK Template'!#REF!</f>
        <v>#REF!</v>
      </c>
      <c r="AD670" s="2536"/>
      <c r="AE670" s="2536"/>
      <c r="AF670" s="2536" t="e">
        <f>'Notes- SK Template'!#REF!</f>
        <v>#REF!</v>
      </c>
      <c r="AG670" s="2537"/>
    </row>
    <row r="671" spans="1:33" s="592" customFormat="1" ht="28.5" customHeight="1" thickBot="1" x14ac:dyDescent="0.25">
      <c r="A671" s="605"/>
      <c r="D671" s="2545" t="s">
        <v>2002</v>
      </c>
      <c r="E671" s="2546"/>
      <c r="F671" s="2546"/>
      <c r="G671" s="2546"/>
      <c r="H671" s="2546"/>
      <c r="I671" s="2065" t="e">
        <f>'Notes- SK Template'!#REF!</f>
        <v>#REF!</v>
      </c>
      <c r="J671" s="2386"/>
      <c r="K671" s="2386"/>
      <c r="L671" s="2386" t="e">
        <f>'Notes- SK Template'!#REF!</f>
        <v>#REF!</v>
      </c>
      <c r="M671" s="2386"/>
      <c r="N671" s="2386" t="e">
        <f>'Notes- SK Template'!#REF!</f>
        <v>#REF!</v>
      </c>
      <c r="O671" s="2386"/>
      <c r="P671" s="2386"/>
      <c r="Q671" s="2386" t="e">
        <f>'Notes- SK Template'!#REF!</f>
        <v>#REF!</v>
      </c>
      <c r="R671" s="2386"/>
      <c r="S671" s="2386" t="e">
        <f>'Notes- SK Template'!#REF!</f>
        <v>#REF!</v>
      </c>
      <c r="T671" s="2386"/>
      <c r="U671" s="2386"/>
      <c r="V671" s="2386" t="e">
        <f>'Notes- SK Template'!#REF!</f>
        <v>#REF!</v>
      </c>
      <c r="W671" s="2386"/>
      <c r="X671" s="2386" t="e">
        <f>'Notes- SK Template'!#REF!</f>
        <v>#REF!</v>
      </c>
      <c r="Y671" s="2386"/>
      <c r="Z671" s="2386"/>
      <c r="AA671" s="2386" t="e">
        <f>'Notes- SK Template'!#REF!</f>
        <v>#REF!</v>
      </c>
      <c r="AB671" s="2386"/>
      <c r="AC671" s="2536" t="e">
        <f>'Notes- SK Template'!#REF!</f>
        <v>#REF!</v>
      </c>
      <c r="AD671" s="2536"/>
      <c r="AE671" s="2536"/>
      <c r="AF671" s="2536" t="e">
        <f>'Notes- SK Template'!#REF!</f>
        <v>#REF!</v>
      </c>
      <c r="AG671" s="2537"/>
    </row>
    <row r="672" spans="1:33" s="592" customFormat="1" ht="28.5" customHeight="1" thickBot="1" x14ac:dyDescent="0.25">
      <c r="A672" s="605"/>
      <c r="D672" s="1842" t="s">
        <v>2003</v>
      </c>
      <c r="E672" s="1842"/>
      <c r="F672" s="1842"/>
      <c r="G672" s="1842"/>
      <c r="H672" s="1842"/>
      <c r="I672" s="1999">
        <f>'Notes- SK Template'!I370</f>
        <v>3416</v>
      </c>
      <c r="J672" s="2000"/>
      <c r="K672" s="2000"/>
      <c r="L672" s="2000">
        <f>'Notes- SK Template'!L370</f>
        <v>0</v>
      </c>
      <c r="M672" s="2000"/>
      <c r="N672" s="2000">
        <f>'Notes- SK Template'!N370</f>
        <v>4889</v>
      </c>
      <c r="O672" s="2000"/>
      <c r="P672" s="2000"/>
      <c r="Q672" s="2000">
        <f>'Notes- SK Template'!Q370</f>
        <v>0</v>
      </c>
      <c r="R672" s="2000"/>
      <c r="S672" s="2000">
        <f>'Notes- SK Template'!S370</f>
        <v>0</v>
      </c>
      <c r="T672" s="2000"/>
      <c r="U672" s="2000"/>
      <c r="V672" s="2000">
        <f>'Notes- SK Template'!V370</f>
        <v>0</v>
      </c>
      <c r="W672" s="2000"/>
      <c r="X672" s="2000">
        <f>'Notes- SK Template'!X370</f>
        <v>0</v>
      </c>
      <c r="Y672" s="2000"/>
      <c r="Z672" s="2000"/>
      <c r="AA672" s="2000">
        <f>'Notes- SK Template'!AA370</f>
        <v>0</v>
      </c>
      <c r="AB672" s="2000"/>
      <c r="AC672" s="2000">
        <f>'Notes- SK Template'!AC370</f>
        <v>8305</v>
      </c>
      <c r="AD672" s="2000"/>
      <c r="AE672" s="2000"/>
      <c r="AF672" s="2000">
        <f>'Notes- SK Template'!AF370</f>
        <v>0</v>
      </c>
      <c r="AG672" s="2001"/>
    </row>
    <row r="673" spans="1:33" s="592" customFormat="1" x14ac:dyDescent="0.2">
      <c r="A673" s="605"/>
    </row>
    <row r="674" spans="1:33" s="592" customFormat="1" x14ac:dyDescent="0.2">
      <c r="A674" s="605"/>
    </row>
    <row r="675" spans="1:33" s="592" customFormat="1" x14ac:dyDescent="0.2">
      <c r="A675" s="605"/>
      <c r="D675" s="1717" t="s">
        <v>2004</v>
      </c>
      <c r="E675" s="1718"/>
      <c r="F675" s="1718"/>
      <c r="G675" s="1718"/>
      <c r="H675" s="1718"/>
      <c r="I675" s="1718"/>
      <c r="J675" s="1718"/>
      <c r="K675" s="1718"/>
      <c r="L675" s="1718"/>
      <c r="M675" s="1718"/>
      <c r="N675" s="1718"/>
      <c r="O675" s="1718"/>
      <c r="P675" s="1718"/>
      <c r="Q675" s="1718"/>
      <c r="R675" s="1718"/>
      <c r="S675" s="1718"/>
      <c r="T675" s="1718"/>
      <c r="U675" s="1718"/>
      <c r="V675" s="1718"/>
      <c r="W675" s="1718"/>
      <c r="X675" s="1718"/>
      <c r="Y675" s="1718"/>
      <c r="Z675" s="1718"/>
      <c r="AA675" s="1718"/>
      <c r="AB675" s="1718"/>
      <c r="AC675" s="1718"/>
      <c r="AD675" s="1718"/>
      <c r="AE675" s="1718"/>
      <c r="AF675" s="1718"/>
      <c r="AG675" s="1718"/>
    </row>
    <row r="676" spans="1:33" s="592" customFormat="1" ht="15" thickBot="1" x14ac:dyDescent="0.25">
      <c r="A676" s="605"/>
    </row>
    <row r="677" spans="1:33" s="592" customFormat="1" ht="19.5" customHeight="1" thickBot="1" x14ac:dyDescent="0.25">
      <c r="A677" s="605" t="s">
        <v>1377</v>
      </c>
      <c r="D677" s="1703" t="s">
        <v>2001</v>
      </c>
      <c r="E677" s="1703"/>
      <c r="F677" s="1703"/>
      <c r="G677" s="1703"/>
      <c r="H677" s="1703"/>
      <c r="I677" s="1703"/>
      <c r="J677" s="1703"/>
      <c r="K677" s="1703"/>
      <c r="L677" s="1703"/>
      <c r="M677" s="1703"/>
      <c r="N677" s="1703"/>
      <c r="O677" s="1703"/>
      <c r="P677" s="1703"/>
      <c r="Q677" s="1703"/>
      <c r="R677" s="1703"/>
      <c r="S677" s="1703"/>
      <c r="T677" s="1703" t="s">
        <v>2005</v>
      </c>
      <c r="U677" s="1703"/>
      <c r="V677" s="1703"/>
      <c r="W677" s="1703"/>
      <c r="X677" s="1703"/>
      <c r="Y677" s="1703"/>
      <c r="Z677" s="1703"/>
      <c r="AA677" s="1703"/>
      <c r="AB677" s="1703"/>
      <c r="AC677" s="1703"/>
      <c r="AD677" s="1703"/>
      <c r="AE677" s="1703"/>
      <c r="AF677" s="1703"/>
      <c r="AG677" s="1703"/>
    </row>
    <row r="678" spans="1:33" s="592" customFormat="1" ht="23.25" customHeight="1" x14ac:dyDescent="0.2">
      <c r="A678" s="605"/>
      <c r="D678" s="2528" t="s">
        <v>2006</v>
      </c>
      <c r="E678" s="1934"/>
      <c r="F678" s="1934"/>
      <c r="G678" s="1934"/>
      <c r="H678" s="1934"/>
      <c r="I678" s="1934"/>
      <c r="J678" s="1934"/>
      <c r="K678" s="1934"/>
      <c r="L678" s="1934"/>
      <c r="M678" s="1934"/>
      <c r="N678" s="1934"/>
      <c r="O678" s="1934"/>
      <c r="P678" s="1934"/>
      <c r="Q678" s="1934"/>
      <c r="R678" s="1934"/>
      <c r="S678" s="1934"/>
      <c r="T678" s="1935" t="e">
        <f>'Notes- SK Template'!#REF!</f>
        <v>#REF!</v>
      </c>
      <c r="U678" s="1935"/>
      <c r="V678" s="1935"/>
      <c r="W678" s="1935"/>
      <c r="X678" s="1935"/>
      <c r="Y678" s="1935"/>
      <c r="Z678" s="1935"/>
      <c r="AA678" s="1935"/>
      <c r="AB678" s="1935"/>
      <c r="AC678" s="1935"/>
      <c r="AD678" s="1935"/>
      <c r="AE678" s="1935"/>
      <c r="AF678" s="1935"/>
      <c r="AG678" s="1935"/>
    </row>
    <row r="679" spans="1:33" s="592" customFormat="1" ht="24" customHeight="1" thickBot="1" x14ac:dyDescent="0.25">
      <c r="A679" s="605"/>
      <c r="D679" s="2361" t="s">
        <v>2007</v>
      </c>
      <c r="E679" s="1901"/>
      <c r="F679" s="1901"/>
      <c r="G679" s="1901"/>
      <c r="H679" s="1901"/>
      <c r="I679" s="1901"/>
      <c r="J679" s="1901"/>
      <c r="K679" s="1901"/>
      <c r="L679" s="1901"/>
      <c r="M679" s="1901"/>
      <c r="N679" s="1901"/>
      <c r="O679" s="1901"/>
      <c r="P679" s="1901"/>
      <c r="Q679" s="1901"/>
      <c r="R679" s="1901"/>
      <c r="S679" s="1901"/>
      <c r="T679" s="1817" t="e">
        <f>'Notes- SK Template'!#REF!</f>
        <v>#REF!</v>
      </c>
      <c r="U679" s="1817"/>
      <c r="V679" s="1817"/>
      <c r="W679" s="1817"/>
      <c r="X679" s="1817"/>
      <c r="Y679" s="1817"/>
      <c r="Z679" s="1817"/>
      <c r="AA679" s="1817"/>
      <c r="AB679" s="1817"/>
      <c r="AC679" s="1817"/>
      <c r="AD679" s="1817"/>
      <c r="AE679" s="1817"/>
      <c r="AF679" s="1817"/>
      <c r="AG679" s="1817"/>
    </row>
    <row r="680" spans="1:33" s="592" customFormat="1" x14ac:dyDescent="0.2">
      <c r="A680" s="605"/>
    </row>
    <row r="681" spans="1:33" s="592" customFormat="1" x14ac:dyDescent="0.2">
      <c r="A681" s="605"/>
    </row>
    <row r="682" spans="1:33" s="592" customFormat="1" x14ac:dyDescent="0.2">
      <c r="A682" s="605"/>
      <c r="D682" s="1738" t="s">
        <v>2420</v>
      </c>
      <c r="E682" s="1822"/>
      <c r="F682" s="1822"/>
      <c r="G682" s="1822"/>
      <c r="H682" s="1822"/>
      <c r="I682" s="1822"/>
      <c r="J682" s="1822"/>
      <c r="K682" s="1822"/>
      <c r="L682" s="1822"/>
      <c r="M682" s="1822"/>
      <c r="N682" s="1822"/>
      <c r="O682" s="1822"/>
      <c r="P682" s="1822"/>
      <c r="Q682" s="1822"/>
      <c r="R682" s="1822"/>
      <c r="S682" s="1822"/>
      <c r="T682" s="1822"/>
      <c r="U682" s="1822"/>
      <c r="V682" s="1822"/>
      <c r="W682" s="1822"/>
      <c r="X682" s="1822"/>
      <c r="Y682" s="1822"/>
      <c r="Z682" s="1822"/>
      <c r="AA682" s="1822"/>
      <c r="AB682" s="1822"/>
      <c r="AC682" s="1822"/>
      <c r="AD682" s="1822"/>
      <c r="AE682" s="1822"/>
      <c r="AF682" s="1822"/>
      <c r="AG682" s="1822"/>
    </row>
    <row r="683" spans="1:33" s="592" customFormat="1" x14ac:dyDescent="0.2">
      <c r="A683" s="605"/>
      <c r="D683" s="1822"/>
      <c r="E683" s="1822"/>
      <c r="F683" s="1822"/>
      <c r="G683" s="1822"/>
      <c r="H683" s="1822"/>
      <c r="I683" s="1822"/>
      <c r="J683" s="1822"/>
      <c r="K683" s="1822"/>
      <c r="L683" s="1822"/>
      <c r="M683" s="1822"/>
      <c r="N683" s="1822"/>
      <c r="O683" s="1822"/>
      <c r="P683" s="1822"/>
      <c r="Q683" s="1822"/>
      <c r="R683" s="1822"/>
      <c r="S683" s="1822"/>
      <c r="T683" s="1822"/>
      <c r="U683" s="1822"/>
      <c r="V683" s="1822"/>
      <c r="W683" s="1822"/>
      <c r="X683" s="1822"/>
      <c r="Y683" s="1822"/>
      <c r="Z683" s="1822"/>
      <c r="AA683" s="1822"/>
      <c r="AB683" s="1822"/>
      <c r="AC683" s="1822"/>
      <c r="AD683" s="1822"/>
      <c r="AE683" s="1822"/>
      <c r="AF683" s="1822"/>
      <c r="AG683" s="1822"/>
    </row>
    <row r="684" spans="1:33" s="592" customFormat="1" ht="15" thickBot="1" x14ac:dyDescent="0.25">
      <c r="A684" s="605"/>
    </row>
    <row r="685" spans="1:33" s="592" customFormat="1" ht="19.5" customHeight="1" thickBot="1" x14ac:dyDescent="0.25">
      <c r="A685" s="605">
        <v>13</v>
      </c>
      <c r="D685" s="1703" t="s">
        <v>1990</v>
      </c>
      <c r="E685" s="1703"/>
      <c r="F685" s="1703"/>
      <c r="G685" s="1703"/>
      <c r="H685" s="1703"/>
      <c r="I685" s="1703"/>
      <c r="J685" s="1703"/>
      <c r="K685" s="1703"/>
      <c r="L685" s="1703"/>
      <c r="M685" s="1703"/>
      <c r="N685" s="1703"/>
      <c r="O685" s="1703"/>
      <c r="P685" s="1703"/>
      <c r="Q685" s="1703"/>
      <c r="R685" s="1703"/>
      <c r="S685" s="1703"/>
      <c r="T685" s="1703" t="s">
        <v>1924</v>
      </c>
      <c r="U685" s="1703"/>
      <c r="V685" s="1703"/>
      <c r="W685" s="1703"/>
      <c r="X685" s="1703"/>
      <c r="Y685" s="1703"/>
      <c r="Z685" s="1703"/>
      <c r="AA685" s="1703"/>
      <c r="AB685" s="1703"/>
      <c r="AC685" s="1703"/>
      <c r="AD685" s="1703"/>
      <c r="AE685" s="1703"/>
      <c r="AF685" s="1703"/>
      <c r="AG685" s="1703"/>
    </row>
    <row r="686" spans="1:33" s="592" customFormat="1" ht="19.5" customHeight="1" x14ac:dyDescent="0.2">
      <c r="A686" s="605"/>
      <c r="D686" s="2528" t="s">
        <v>2008</v>
      </c>
      <c r="E686" s="1934"/>
      <c r="F686" s="1934"/>
      <c r="G686" s="1934"/>
      <c r="H686" s="1934"/>
      <c r="I686" s="1934"/>
      <c r="J686" s="1934"/>
      <c r="K686" s="1934"/>
      <c r="L686" s="1934"/>
      <c r="M686" s="1934"/>
      <c r="N686" s="1934"/>
      <c r="O686" s="1934"/>
      <c r="P686" s="1934"/>
      <c r="Q686" s="1934"/>
      <c r="R686" s="1934"/>
      <c r="S686" s="1934"/>
      <c r="T686" s="1935">
        <f>'Notes- SK Template'!T376</f>
        <v>0</v>
      </c>
      <c r="U686" s="1935"/>
      <c r="V686" s="1935"/>
      <c r="W686" s="1935"/>
      <c r="X686" s="1935"/>
      <c r="Y686" s="1935"/>
      <c r="Z686" s="1935"/>
      <c r="AA686" s="1935"/>
      <c r="AB686" s="1935"/>
      <c r="AC686" s="1935"/>
      <c r="AD686" s="1935"/>
      <c r="AE686" s="1935"/>
      <c r="AF686" s="1935"/>
      <c r="AG686" s="1935"/>
    </row>
    <row r="687" spans="1:33" s="592" customFormat="1" ht="19.5" customHeight="1" thickBot="1" x14ac:dyDescent="0.25">
      <c r="A687" s="605"/>
      <c r="D687" s="2361" t="s">
        <v>2009</v>
      </c>
      <c r="E687" s="1901"/>
      <c r="F687" s="1901"/>
      <c r="G687" s="1901"/>
      <c r="H687" s="1901"/>
      <c r="I687" s="1901"/>
      <c r="J687" s="1901"/>
      <c r="K687" s="1901"/>
      <c r="L687" s="1901"/>
      <c r="M687" s="1901"/>
      <c r="N687" s="1901"/>
      <c r="O687" s="1901"/>
      <c r="P687" s="1901"/>
      <c r="Q687" s="1901"/>
      <c r="R687" s="1901"/>
      <c r="S687" s="1901"/>
      <c r="T687" s="1817">
        <f>'Notes- SK Template'!T377</f>
        <v>0</v>
      </c>
      <c r="U687" s="1817"/>
      <c r="V687" s="1817"/>
      <c r="W687" s="1817"/>
      <c r="X687" s="1817"/>
      <c r="Y687" s="1817"/>
      <c r="Z687" s="1817"/>
      <c r="AA687" s="1817"/>
      <c r="AB687" s="1817"/>
      <c r="AC687" s="1817"/>
      <c r="AD687" s="1817"/>
      <c r="AE687" s="1817"/>
      <c r="AF687" s="1817"/>
      <c r="AG687" s="1817"/>
    </row>
    <row r="688" spans="1:33" s="592" customFormat="1" x14ac:dyDescent="0.2">
      <c r="A688" s="605"/>
    </row>
    <row r="689" spans="1:33" s="592" customFormat="1" x14ac:dyDescent="0.2">
      <c r="A689" s="605"/>
    </row>
    <row r="690" spans="1:33" s="592" customFormat="1" x14ac:dyDescent="0.2">
      <c r="A690" s="605"/>
      <c r="D690" s="590" t="s">
        <v>2010</v>
      </c>
    </row>
    <row r="691" spans="1:33" s="592" customFormat="1" x14ac:dyDescent="0.2">
      <c r="A691" s="605"/>
    </row>
    <row r="692" spans="1:33" s="592" customFormat="1" x14ac:dyDescent="0.2">
      <c r="A692" s="605"/>
      <c r="D692" s="1717" t="s">
        <v>2011</v>
      </c>
      <c r="E692" s="1718"/>
      <c r="F692" s="1718"/>
      <c r="G692" s="1718"/>
      <c r="H692" s="1718"/>
      <c r="I692" s="1718"/>
      <c r="J692" s="1718"/>
      <c r="K692" s="1718"/>
      <c r="L692" s="1718"/>
      <c r="M692" s="1718"/>
      <c r="N692" s="1718"/>
      <c r="O692" s="1718"/>
      <c r="P692" s="1718"/>
      <c r="Q692" s="1718"/>
      <c r="R692" s="1718"/>
      <c r="S692" s="1718"/>
      <c r="T692" s="1718"/>
      <c r="U692" s="1718"/>
      <c r="V692" s="1718"/>
      <c r="W692" s="1718"/>
      <c r="X692" s="1718"/>
      <c r="Y692" s="1718"/>
      <c r="Z692" s="1718"/>
      <c r="AA692" s="1718"/>
      <c r="AB692" s="1718"/>
      <c r="AC692" s="1718"/>
      <c r="AD692" s="1718"/>
      <c r="AE692" s="1718"/>
      <c r="AF692" s="1718"/>
      <c r="AG692" s="1718"/>
    </row>
    <row r="693" spans="1:33" s="592" customFormat="1" ht="15" thickBot="1" x14ac:dyDescent="0.25">
      <c r="A693" s="605"/>
    </row>
    <row r="694" spans="1:33" s="592" customFormat="1" ht="48" customHeight="1" thickBot="1" x14ac:dyDescent="0.25">
      <c r="A694" s="605" t="s">
        <v>1378</v>
      </c>
      <c r="D694" s="1704" t="s">
        <v>1777</v>
      </c>
      <c r="E694" s="1704"/>
      <c r="F694" s="1704"/>
      <c r="G694" s="1704"/>
      <c r="H694" s="1704"/>
      <c r="I694" s="1704"/>
      <c r="J694" s="1704"/>
      <c r="K694" s="1704"/>
      <c r="L694" s="1704" t="s">
        <v>1778</v>
      </c>
      <c r="M694" s="1704"/>
      <c r="N694" s="1704"/>
      <c r="O694" s="1704"/>
      <c r="P694" s="1704"/>
      <c r="Q694" s="1704"/>
      <c r="R694" s="1704"/>
      <c r="S694" s="1704" t="s">
        <v>1923</v>
      </c>
      <c r="T694" s="1704"/>
      <c r="U694" s="1704"/>
      <c r="V694" s="1704"/>
      <c r="W694" s="1704"/>
      <c r="X694" s="1704"/>
      <c r="Y694" s="1704"/>
      <c r="Z694" s="1704" t="s">
        <v>2032</v>
      </c>
      <c r="AA694" s="1704"/>
      <c r="AB694" s="1704"/>
      <c r="AC694" s="1704"/>
      <c r="AD694" s="1704"/>
      <c r="AE694" s="1704"/>
      <c r="AF694" s="1704"/>
      <c r="AG694" s="1704"/>
    </row>
    <row r="695" spans="1:33" s="592" customFormat="1" ht="18.75" customHeight="1" x14ac:dyDescent="0.2">
      <c r="A695" s="605"/>
      <c r="D695" s="2419" t="s">
        <v>2012</v>
      </c>
      <c r="E695" s="2420"/>
      <c r="F695" s="2420"/>
      <c r="G695" s="2420"/>
      <c r="H695" s="2420"/>
      <c r="I695" s="2420"/>
      <c r="J695" s="2420"/>
      <c r="K695" s="2420"/>
      <c r="L695" s="1797" t="e">
        <f>'Notes- SK Template'!#REF!</f>
        <v>#REF!</v>
      </c>
      <c r="M695" s="1797"/>
      <c r="N695" s="1797"/>
      <c r="O695" s="1797"/>
      <c r="P695" s="1797"/>
      <c r="Q695" s="1797"/>
      <c r="R695" s="1797"/>
      <c r="S695" s="1797" t="e">
        <f>'Notes- SK Template'!#REF!</f>
        <v>#REF!</v>
      </c>
      <c r="T695" s="1797"/>
      <c r="U695" s="1797"/>
      <c r="V695" s="1797"/>
      <c r="W695" s="1797"/>
      <c r="X695" s="1797"/>
      <c r="Y695" s="1797"/>
      <c r="Z695" s="1797" t="e">
        <f>'Notes- SK Template'!#REF!</f>
        <v>#REF!</v>
      </c>
      <c r="AA695" s="1797"/>
      <c r="AB695" s="1797"/>
      <c r="AC695" s="1797"/>
      <c r="AD695" s="1797"/>
      <c r="AE695" s="1797"/>
      <c r="AF695" s="1797"/>
      <c r="AG695" s="1797"/>
    </row>
    <row r="696" spans="1:33" s="592" customFormat="1" ht="18.75" customHeight="1" x14ac:dyDescent="0.2">
      <c r="A696" s="605"/>
      <c r="D696" s="2305" t="s">
        <v>2013</v>
      </c>
      <c r="E696" s="1739"/>
      <c r="F696" s="1739"/>
      <c r="G696" s="1739"/>
      <c r="H696" s="1739"/>
      <c r="I696" s="1739"/>
      <c r="J696" s="1739"/>
      <c r="K696" s="1739"/>
      <c r="L696" s="1716" t="e">
        <f>'Notes- SK Template'!#REF!</f>
        <v>#REF!</v>
      </c>
      <c r="M696" s="1716"/>
      <c r="N696" s="1716"/>
      <c r="O696" s="1716"/>
      <c r="P696" s="1716"/>
      <c r="Q696" s="1716"/>
      <c r="R696" s="1716"/>
      <c r="S696" s="1716" t="e">
        <f>'Notes- SK Template'!#REF!</f>
        <v>#REF!</v>
      </c>
      <c r="T696" s="1716"/>
      <c r="U696" s="1716"/>
      <c r="V696" s="1716"/>
      <c r="W696" s="1716"/>
      <c r="X696" s="1716"/>
      <c r="Y696" s="1716"/>
      <c r="Z696" s="1716" t="e">
        <f>'Notes- SK Template'!#REF!</f>
        <v>#REF!</v>
      </c>
      <c r="AA696" s="1716"/>
      <c r="AB696" s="1716"/>
      <c r="AC696" s="1716"/>
      <c r="AD696" s="1716"/>
      <c r="AE696" s="1716"/>
      <c r="AF696" s="1716"/>
      <c r="AG696" s="1716"/>
    </row>
    <row r="697" spans="1:33" s="592" customFormat="1" ht="18.75" customHeight="1" thickBot="1" x14ac:dyDescent="0.3">
      <c r="A697" s="605"/>
      <c r="D697" s="2538" t="s">
        <v>2014</v>
      </c>
      <c r="E697" s="2539"/>
      <c r="F697" s="2539"/>
      <c r="G697" s="2539"/>
      <c r="H697" s="2539"/>
      <c r="I697" s="2539"/>
      <c r="J697" s="2539"/>
      <c r="K697" s="2539"/>
      <c r="L697" s="2540" t="e">
        <f>'Notes- SK Template'!#REF!</f>
        <v>#REF!</v>
      </c>
      <c r="M697" s="2541"/>
      <c r="N697" s="2541"/>
      <c r="O697" s="2541"/>
      <c r="P697" s="2541"/>
      <c r="Q697" s="2541"/>
      <c r="R697" s="2542"/>
      <c r="S697" s="2540" t="e">
        <f>'Notes- SK Template'!#REF!</f>
        <v>#REF!</v>
      </c>
      <c r="T697" s="2543"/>
      <c r="U697" s="2543"/>
      <c r="V697" s="2543"/>
      <c r="W697" s="2543"/>
      <c r="X697" s="2543"/>
      <c r="Y697" s="2544"/>
      <c r="Z697" s="2540" t="e">
        <f>Z695+Z696</f>
        <v>#REF!</v>
      </c>
      <c r="AA697" s="2541"/>
      <c r="AB697" s="2541"/>
      <c r="AC697" s="2541"/>
      <c r="AD697" s="2541"/>
      <c r="AE697" s="2541"/>
      <c r="AF697" s="2541"/>
      <c r="AG697" s="2541"/>
    </row>
    <row r="698" spans="1:33" s="592" customFormat="1" ht="15" thickBot="1" x14ac:dyDescent="0.25">
      <c r="A698" s="605"/>
    </row>
    <row r="699" spans="1:33" s="592" customFormat="1" ht="45.75" customHeight="1" thickBot="1" x14ac:dyDescent="0.25">
      <c r="A699" s="605" t="s">
        <v>1379</v>
      </c>
      <c r="D699" s="1704" t="s">
        <v>2015</v>
      </c>
      <c r="E699" s="1704"/>
      <c r="F699" s="1704"/>
      <c r="G699" s="1704"/>
      <c r="H699" s="1704"/>
      <c r="I699" s="1704"/>
      <c r="J699" s="1704"/>
      <c r="K699" s="1704"/>
      <c r="L699" s="1704"/>
      <c r="M699" s="1704"/>
      <c r="N699" s="1704" t="s">
        <v>1778</v>
      </c>
      <c r="O699" s="1704"/>
      <c r="P699" s="1704"/>
      <c r="Q699" s="1704"/>
      <c r="R699" s="1704"/>
      <c r="S699" s="1704"/>
      <c r="T699" s="1704"/>
      <c r="U699" s="1704"/>
      <c r="V699" s="1704"/>
      <c r="W699" s="1704"/>
      <c r="X699" s="1704" t="s">
        <v>2033</v>
      </c>
      <c r="Y699" s="1704"/>
      <c r="Z699" s="1704"/>
      <c r="AA699" s="1704"/>
      <c r="AB699" s="1704"/>
      <c r="AC699" s="1704"/>
      <c r="AD699" s="1704"/>
      <c r="AE699" s="1704"/>
      <c r="AF699" s="1704"/>
      <c r="AG699" s="1704"/>
    </row>
    <row r="700" spans="1:33" s="592" customFormat="1" ht="28.5" customHeight="1" x14ac:dyDescent="0.2">
      <c r="A700" s="605"/>
      <c r="D700" s="2362" t="s">
        <v>2017</v>
      </c>
      <c r="E700" s="1997"/>
      <c r="F700" s="1997"/>
      <c r="G700" s="1997"/>
      <c r="H700" s="1997"/>
      <c r="I700" s="1997"/>
      <c r="J700" s="1997"/>
      <c r="K700" s="1997"/>
      <c r="L700" s="1997"/>
      <c r="M700" s="1997"/>
      <c r="N700" s="1797" t="e">
        <f>'Notes- SK Template'!#REF!</f>
        <v>#REF!</v>
      </c>
      <c r="O700" s="1797"/>
      <c r="P700" s="1797"/>
      <c r="Q700" s="1797"/>
      <c r="R700" s="1797"/>
      <c r="S700" s="1797"/>
      <c r="T700" s="1797"/>
      <c r="U700" s="1797"/>
      <c r="V700" s="1797"/>
      <c r="W700" s="1797"/>
      <c r="X700" s="1797" t="e">
        <f>'Notes- SK Template'!#REF!</f>
        <v>#REF!</v>
      </c>
      <c r="Y700" s="1797"/>
      <c r="Z700" s="1797"/>
      <c r="AA700" s="1797"/>
      <c r="AB700" s="1797"/>
      <c r="AC700" s="1797"/>
      <c r="AD700" s="1797"/>
      <c r="AE700" s="1797"/>
      <c r="AF700" s="1797"/>
      <c r="AG700" s="1797"/>
    </row>
    <row r="701" spans="1:33" s="592" customFormat="1" ht="36.75" customHeight="1" x14ac:dyDescent="0.2">
      <c r="A701" s="605"/>
      <c r="D701" s="2306" t="s">
        <v>2018</v>
      </c>
      <c r="E701" s="1715"/>
      <c r="F701" s="1715"/>
      <c r="G701" s="1715"/>
      <c r="H701" s="1715"/>
      <c r="I701" s="1715"/>
      <c r="J701" s="1715"/>
      <c r="K701" s="1715"/>
      <c r="L701" s="1715"/>
      <c r="M701" s="1715"/>
      <c r="N701" s="1716" t="e">
        <f>'Notes- SK Template'!#REF!</f>
        <v>#REF!</v>
      </c>
      <c r="O701" s="1716"/>
      <c r="P701" s="1716"/>
      <c r="Q701" s="1716"/>
      <c r="R701" s="1716"/>
      <c r="S701" s="1716"/>
      <c r="T701" s="1716"/>
      <c r="U701" s="1716"/>
      <c r="V701" s="1716"/>
      <c r="W701" s="1716"/>
      <c r="X701" s="1716" t="e">
        <f>'Notes- SK Template'!#REF!</f>
        <v>#REF!</v>
      </c>
      <c r="Y701" s="1716"/>
      <c r="Z701" s="1716"/>
      <c r="AA701" s="1716"/>
      <c r="AB701" s="1716"/>
      <c r="AC701" s="1716"/>
      <c r="AD701" s="1716"/>
      <c r="AE701" s="1716"/>
      <c r="AF701" s="1716"/>
      <c r="AG701" s="1716"/>
    </row>
    <row r="702" spans="1:33" s="592" customFormat="1" ht="28.5" customHeight="1" x14ac:dyDescent="0.2">
      <c r="A702" s="605"/>
      <c r="D702" s="2306" t="s">
        <v>2019</v>
      </c>
      <c r="E702" s="1715"/>
      <c r="F702" s="1715"/>
      <c r="G702" s="1715"/>
      <c r="H702" s="1715"/>
      <c r="I702" s="1715"/>
      <c r="J702" s="1715"/>
      <c r="K702" s="1715"/>
      <c r="L702" s="1715"/>
      <c r="M702" s="1715"/>
      <c r="N702" s="1716" t="e">
        <f>'Notes- SK Template'!#REF!</f>
        <v>#REF!</v>
      </c>
      <c r="O702" s="1716"/>
      <c r="P702" s="1716"/>
      <c r="Q702" s="1716"/>
      <c r="R702" s="1716"/>
      <c r="S702" s="1716"/>
      <c r="T702" s="1716"/>
      <c r="U702" s="1716"/>
      <c r="V702" s="1716"/>
      <c r="W702" s="1716"/>
      <c r="X702" s="1716" t="e">
        <f>'Notes- SK Template'!#REF!</f>
        <v>#REF!</v>
      </c>
      <c r="Y702" s="1716"/>
      <c r="Z702" s="1716"/>
      <c r="AA702" s="1716"/>
      <c r="AB702" s="1716"/>
      <c r="AC702" s="1716"/>
      <c r="AD702" s="1716"/>
      <c r="AE702" s="1716"/>
      <c r="AF702" s="1716"/>
      <c r="AG702" s="1716"/>
    </row>
    <row r="703" spans="1:33" s="592" customFormat="1" ht="28.5" customHeight="1" thickBot="1" x14ac:dyDescent="0.25">
      <c r="A703" s="605"/>
      <c r="D703" s="2361" t="s">
        <v>2020</v>
      </c>
      <c r="E703" s="1901"/>
      <c r="F703" s="1901"/>
      <c r="G703" s="1901"/>
      <c r="H703" s="1901"/>
      <c r="I703" s="1901"/>
      <c r="J703" s="1901"/>
      <c r="K703" s="1901"/>
      <c r="L703" s="1901"/>
      <c r="M703" s="1901"/>
      <c r="N703" s="1817" t="e">
        <f>'Notes- SK Template'!#REF!</f>
        <v>#REF!</v>
      </c>
      <c r="O703" s="1817"/>
      <c r="P703" s="1817"/>
      <c r="Q703" s="1817"/>
      <c r="R703" s="1817"/>
      <c r="S703" s="1817"/>
      <c r="T703" s="1817"/>
      <c r="U703" s="1817"/>
      <c r="V703" s="1817"/>
      <c r="W703" s="1817"/>
      <c r="X703" s="1817" t="e">
        <f>'Notes- SK Template'!#REF!</f>
        <v>#REF!</v>
      </c>
      <c r="Y703" s="1817"/>
      <c r="Z703" s="1817"/>
      <c r="AA703" s="1817"/>
      <c r="AB703" s="1817"/>
      <c r="AC703" s="1817"/>
      <c r="AD703" s="1817"/>
      <c r="AE703" s="1817"/>
      <c r="AF703" s="1817"/>
      <c r="AG703" s="1817"/>
    </row>
    <row r="704" spans="1:33" s="592" customFormat="1" ht="15" thickBot="1" x14ac:dyDescent="0.25">
      <c r="A704" s="605"/>
    </row>
    <row r="705" spans="1:33" s="592" customFormat="1" ht="48" customHeight="1" thickBot="1" x14ac:dyDescent="0.25">
      <c r="A705" s="605" t="s">
        <v>1380</v>
      </c>
      <c r="D705" s="1704" t="s">
        <v>1777</v>
      </c>
      <c r="E705" s="1704"/>
      <c r="F705" s="1704"/>
      <c r="G705" s="1704"/>
      <c r="H705" s="1704"/>
      <c r="I705" s="1704"/>
      <c r="J705" s="1704"/>
      <c r="K705" s="1704"/>
      <c r="L705" s="1704" t="s">
        <v>1778</v>
      </c>
      <c r="M705" s="1704"/>
      <c r="N705" s="1704"/>
      <c r="O705" s="1704"/>
      <c r="P705" s="1704"/>
      <c r="Q705" s="1704"/>
      <c r="R705" s="1704"/>
      <c r="S705" s="1704" t="s">
        <v>1923</v>
      </c>
      <c r="T705" s="1704"/>
      <c r="U705" s="1704"/>
      <c r="V705" s="1704"/>
      <c r="W705" s="1704"/>
      <c r="X705" s="1704"/>
      <c r="Y705" s="1704"/>
      <c r="Z705" s="1704" t="s">
        <v>2032</v>
      </c>
      <c r="AA705" s="1704"/>
      <c r="AB705" s="1704"/>
      <c r="AC705" s="1704"/>
      <c r="AD705" s="1704"/>
      <c r="AE705" s="1704"/>
      <c r="AF705" s="1704"/>
      <c r="AG705" s="1704"/>
    </row>
    <row r="706" spans="1:33" s="592" customFormat="1" ht="27" customHeight="1" x14ac:dyDescent="0.2">
      <c r="A706" s="605"/>
      <c r="D706" s="2362" t="s">
        <v>2021</v>
      </c>
      <c r="E706" s="1997"/>
      <c r="F706" s="1997"/>
      <c r="G706" s="1997"/>
      <c r="H706" s="1997"/>
      <c r="I706" s="1997"/>
      <c r="J706" s="1997"/>
      <c r="K706" s="1997"/>
      <c r="L706" s="1797" t="e">
        <f>'Notes- SK Template'!#REF!</f>
        <v>#REF!</v>
      </c>
      <c r="M706" s="1797"/>
      <c r="N706" s="1797"/>
      <c r="O706" s="1797"/>
      <c r="P706" s="1797"/>
      <c r="Q706" s="1797"/>
      <c r="R706" s="1797"/>
      <c r="S706" s="1797" t="e">
        <f>'Notes- SK Template'!#REF!</f>
        <v>#REF!</v>
      </c>
      <c r="T706" s="1797"/>
      <c r="U706" s="1797"/>
      <c r="V706" s="1797"/>
      <c r="W706" s="1797"/>
      <c r="X706" s="1797"/>
      <c r="Y706" s="1797"/>
      <c r="Z706" s="1797" t="e">
        <f>'Notes- SK Template'!#REF!</f>
        <v>#REF!</v>
      </c>
      <c r="AA706" s="1797"/>
      <c r="AB706" s="1797"/>
      <c r="AC706" s="1797"/>
      <c r="AD706" s="1797"/>
      <c r="AE706" s="1797"/>
      <c r="AF706" s="1797"/>
      <c r="AG706" s="1797"/>
    </row>
    <row r="707" spans="1:33" s="592" customFormat="1" ht="27" customHeight="1" x14ac:dyDescent="0.2">
      <c r="A707" s="605"/>
      <c r="D707" s="2306" t="s">
        <v>2022</v>
      </c>
      <c r="E707" s="1715"/>
      <c r="F707" s="1715"/>
      <c r="G707" s="1715"/>
      <c r="H707" s="1715"/>
      <c r="I707" s="1715"/>
      <c r="J707" s="1715"/>
      <c r="K707" s="1715"/>
      <c r="L707" s="1716" t="e">
        <f>'Notes- SK Template'!#REF!</f>
        <v>#REF!</v>
      </c>
      <c r="M707" s="1716"/>
      <c r="N707" s="1716"/>
      <c r="O707" s="1716"/>
      <c r="P707" s="1716"/>
      <c r="Q707" s="1716"/>
      <c r="R707" s="1716"/>
      <c r="S707" s="1716" t="e">
        <f>'Notes- SK Template'!#REF!</f>
        <v>#REF!</v>
      </c>
      <c r="T707" s="1716"/>
      <c r="U707" s="1716"/>
      <c r="V707" s="1716"/>
      <c r="W707" s="1716"/>
      <c r="X707" s="1716"/>
      <c r="Y707" s="1716"/>
      <c r="Z707" s="1716" t="e">
        <f>'Notes- SK Template'!#REF!</f>
        <v>#REF!</v>
      </c>
      <c r="AA707" s="1716"/>
      <c r="AB707" s="1716"/>
      <c r="AC707" s="1716"/>
      <c r="AD707" s="1716"/>
      <c r="AE707" s="1716"/>
      <c r="AF707" s="1716"/>
      <c r="AG707" s="1716"/>
    </row>
    <row r="708" spans="1:33" s="592" customFormat="1" ht="27" customHeight="1" thickBot="1" x14ac:dyDescent="0.25">
      <c r="A708" s="605"/>
      <c r="D708" s="2361" t="s">
        <v>2014</v>
      </c>
      <c r="E708" s="1901"/>
      <c r="F708" s="1901"/>
      <c r="G708" s="1901"/>
      <c r="H708" s="1901"/>
      <c r="I708" s="1901"/>
      <c r="J708" s="1901"/>
      <c r="K708" s="1901"/>
      <c r="L708" s="2512" t="e">
        <f>'Notes- SK Template'!#REF!</f>
        <v>#REF!</v>
      </c>
      <c r="M708" s="2496"/>
      <c r="N708" s="2496"/>
      <c r="O708" s="2496"/>
      <c r="P708" s="2496"/>
      <c r="Q708" s="2496"/>
      <c r="R708" s="2424"/>
      <c r="S708" s="2512" t="e">
        <f>'Notes- SK Template'!#REF!</f>
        <v>#REF!</v>
      </c>
      <c r="T708" s="2496"/>
      <c r="U708" s="2496"/>
      <c r="V708" s="2496"/>
      <c r="W708" s="2496"/>
      <c r="X708" s="2496"/>
      <c r="Y708" s="2424"/>
      <c r="Z708" s="2512" t="e">
        <f>'Notes- SK Template'!#REF!</f>
        <v>#REF!</v>
      </c>
      <c r="AA708" s="2496"/>
      <c r="AB708" s="2496"/>
      <c r="AC708" s="2496"/>
      <c r="AD708" s="2496"/>
      <c r="AE708" s="2496"/>
      <c r="AF708" s="2496"/>
      <c r="AG708" s="2424"/>
    </row>
    <row r="709" spans="1:33" s="592" customFormat="1" ht="15" thickBot="1" x14ac:dyDescent="0.25">
      <c r="A709" s="605"/>
    </row>
    <row r="710" spans="1:33" s="592" customFormat="1" ht="49.5" customHeight="1" thickBot="1" x14ac:dyDescent="0.25">
      <c r="A710" s="605" t="s">
        <v>1381</v>
      </c>
      <c r="D710" s="1845" t="s">
        <v>2023</v>
      </c>
      <c r="E710" s="1845"/>
      <c r="F710" s="1845"/>
      <c r="G710" s="1845"/>
      <c r="H710" s="1845"/>
      <c r="I710" s="1845"/>
      <c r="J710" s="1845"/>
      <c r="K710" s="1845"/>
      <c r="L710" s="1845"/>
      <c r="M710" s="1845"/>
      <c r="N710" s="1704" t="s">
        <v>1778</v>
      </c>
      <c r="O710" s="1704"/>
      <c r="P710" s="1704"/>
      <c r="Q710" s="1704"/>
      <c r="R710" s="1704"/>
      <c r="S710" s="1704"/>
      <c r="T710" s="1704"/>
      <c r="U710" s="1704"/>
      <c r="V710" s="1704"/>
      <c r="W710" s="1704"/>
      <c r="X710" s="1704" t="s">
        <v>2016</v>
      </c>
      <c r="Y710" s="1704"/>
      <c r="Z710" s="1704"/>
      <c r="AA710" s="1704"/>
      <c r="AB710" s="1704"/>
      <c r="AC710" s="1704"/>
      <c r="AD710" s="1704"/>
      <c r="AE710" s="1704"/>
      <c r="AF710" s="1704"/>
      <c r="AG710" s="1704"/>
    </row>
    <row r="711" spans="1:33" s="592" customFormat="1" ht="33.75" customHeight="1" x14ac:dyDescent="0.2">
      <c r="A711" s="605"/>
      <c r="D711" s="2528" t="s">
        <v>2024</v>
      </c>
      <c r="E711" s="1934"/>
      <c r="F711" s="1934"/>
      <c r="G711" s="1934"/>
      <c r="H711" s="1934"/>
      <c r="I711" s="1934"/>
      <c r="J711" s="1934"/>
      <c r="K711" s="1934"/>
      <c r="L711" s="1934"/>
      <c r="M711" s="1934"/>
      <c r="N711" s="1991" t="e">
        <f>'Notes- SK Template'!#REF!</f>
        <v>#REF!</v>
      </c>
      <c r="O711" s="1797"/>
      <c r="P711" s="1797"/>
      <c r="Q711" s="1797"/>
      <c r="R711" s="1797"/>
      <c r="S711" s="1797"/>
      <c r="T711" s="1797"/>
      <c r="U711" s="1797"/>
      <c r="V711" s="1797"/>
      <c r="W711" s="1797"/>
      <c r="X711" s="1797" t="e">
        <f>'Notes- SK Template'!#REF!</f>
        <v>#REF!</v>
      </c>
      <c r="Y711" s="1797"/>
      <c r="Z711" s="1797"/>
      <c r="AA711" s="1797"/>
      <c r="AB711" s="1797"/>
      <c r="AC711" s="1797"/>
      <c r="AD711" s="1797"/>
      <c r="AE711" s="1797"/>
      <c r="AF711" s="1797"/>
      <c r="AG711" s="1797"/>
    </row>
    <row r="712" spans="1:33" s="592" customFormat="1" ht="36" customHeight="1" x14ac:dyDescent="0.2">
      <c r="A712" s="605"/>
      <c r="D712" s="2307" t="s">
        <v>2025</v>
      </c>
      <c r="E712" s="1810"/>
      <c r="F712" s="1810"/>
      <c r="G712" s="1810"/>
      <c r="H712" s="1810"/>
      <c r="I712" s="1810"/>
      <c r="J712" s="1810"/>
      <c r="K712" s="1810"/>
      <c r="L712" s="1810"/>
      <c r="M712" s="1811"/>
      <c r="N712" s="1784" t="e">
        <f>'Notes- SK Template'!#REF!</f>
        <v>#REF!</v>
      </c>
      <c r="O712" s="1716"/>
      <c r="P712" s="1716"/>
      <c r="Q712" s="1716"/>
      <c r="R712" s="1716"/>
      <c r="S712" s="1716"/>
      <c r="T712" s="1716"/>
      <c r="U712" s="1716"/>
      <c r="V712" s="1716"/>
      <c r="W712" s="1716"/>
      <c r="X712" s="1716" t="e">
        <f>'Notes- SK Template'!#REF!</f>
        <v>#REF!</v>
      </c>
      <c r="Y712" s="1716"/>
      <c r="Z712" s="1716"/>
      <c r="AA712" s="1716"/>
      <c r="AB712" s="1716"/>
      <c r="AC712" s="1716"/>
      <c r="AD712" s="1716"/>
      <c r="AE712" s="1716"/>
      <c r="AF712" s="1716"/>
      <c r="AG712" s="1716"/>
    </row>
    <row r="713" spans="1:33" s="592" customFormat="1" ht="30" customHeight="1" x14ac:dyDescent="0.2">
      <c r="A713" s="605"/>
      <c r="D713" s="2307" t="s">
        <v>2019</v>
      </c>
      <c r="E713" s="1810"/>
      <c r="F713" s="1810"/>
      <c r="G713" s="1810"/>
      <c r="H713" s="1810"/>
      <c r="I713" s="1810"/>
      <c r="J713" s="1810"/>
      <c r="K713" s="1810"/>
      <c r="L713" s="1810"/>
      <c r="M713" s="1811"/>
      <c r="N713" s="1784" t="e">
        <f>'Notes- SK Template'!#REF!</f>
        <v>#REF!</v>
      </c>
      <c r="O713" s="1716"/>
      <c r="P713" s="1716"/>
      <c r="Q713" s="1716"/>
      <c r="R713" s="1716"/>
      <c r="S713" s="1716"/>
      <c r="T713" s="1716"/>
      <c r="U713" s="1716"/>
      <c r="V713" s="1716"/>
      <c r="W713" s="1716"/>
      <c r="X713" s="1716" t="e">
        <f>'Notes- SK Template'!#REF!</f>
        <v>#REF!</v>
      </c>
      <c r="Y713" s="1716"/>
      <c r="Z713" s="1716"/>
      <c r="AA713" s="1716"/>
      <c r="AB713" s="1716"/>
      <c r="AC713" s="1716"/>
      <c r="AD713" s="1716"/>
      <c r="AE713" s="1716"/>
      <c r="AF713" s="1716"/>
      <c r="AG713" s="1716"/>
    </row>
    <row r="714" spans="1:33" s="592" customFormat="1" ht="30" customHeight="1" thickBot="1" x14ac:dyDescent="0.25">
      <c r="A714" s="605"/>
      <c r="D714" s="2352" t="s">
        <v>2026</v>
      </c>
      <c r="E714" s="1903"/>
      <c r="F714" s="1903"/>
      <c r="G714" s="1903"/>
      <c r="H714" s="1903"/>
      <c r="I714" s="1903"/>
      <c r="J714" s="1903"/>
      <c r="K714" s="1903"/>
      <c r="L714" s="1903"/>
      <c r="M714" s="1904"/>
      <c r="N714" s="2380" t="e">
        <f>'Notes- SK Template'!#REF!</f>
        <v>#REF!</v>
      </c>
      <c r="O714" s="1817"/>
      <c r="P714" s="1817"/>
      <c r="Q714" s="1817"/>
      <c r="R714" s="1817"/>
      <c r="S714" s="1817"/>
      <c r="T714" s="1817"/>
      <c r="U714" s="1817"/>
      <c r="V714" s="1817"/>
      <c r="W714" s="1817"/>
      <c r="X714" s="1817" t="e">
        <f>'Notes- SK Template'!#REF!</f>
        <v>#REF!</v>
      </c>
      <c r="Y714" s="1817"/>
      <c r="Z714" s="1817"/>
      <c r="AA714" s="1817"/>
      <c r="AB714" s="1817"/>
      <c r="AC714" s="1817"/>
      <c r="AD714" s="1817"/>
      <c r="AE714" s="1817"/>
      <c r="AF714" s="1817"/>
      <c r="AG714" s="1817"/>
    </row>
    <row r="715" spans="1:33" s="592" customFormat="1" x14ac:dyDescent="0.2">
      <c r="A715" s="605"/>
    </row>
    <row r="716" spans="1:33" s="592" customFormat="1" x14ac:dyDescent="0.2">
      <c r="A716" s="605"/>
    </row>
    <row r="717" spans="1:33" s="592" customFormat="1" x14ac:dyDescent="0.2">
      <c r="A717" s="605"/>
      <c r="D717" s="590" t="s">
        <v>2027</v>
      </c>
    </row>
    <row r="718" spans="1:33" s="592" customFormat="1" x14ac:dyDescent="0.2">
      <c r="A718" s="605"/>
    </row>
    <row r="719" spans="1:33" s="592" customFormat="1" x14ac:dyDescent="0.2">
      <c r="A719" s="605"/>
      <c r="D719" s="2360" t="s">
        <v>2028</v>
      </c>
      <c r="E719" s="1885"/>
      <c r="F719" s="1885"/>
      <c r="G719" s="1885"/>
      <c r="H719" s="1885"/>
      <c r="I719" s="1885"/>
      <c r="J719" s="1885"/>
      <c r="K719" s="1885"/>
      <c r="L719" s="1885"/>
      <c r="M719" s="1885"/>
      <c r="N719" s="1885"/>
      <c r="O719" s="1885"/>
      <c r="P719" s="1885"/>
      <c r="Q719" s="1885"/>
      <c r="R719" s="1885"/>
      <c r="S719" s="1885"/>
      <c r="T719" s="1885"/>
      <c r="U719" s="1885"/>
      <c r="V719" s="1885"/>
      <c r="W719" s="1885"/>
      <c r="X719" s="1885"/>
      <c r="Y719" s="1885"/>
      <c r="Z719" s="1885"/>
      <c r="AA719" s="1885"/>
      <c r="AB719" s="1885"/>
      <c r="AC719" s="1885"/>
      <c r="AD719" s="1885"/>
      <c r="AE719" s="1885"/>
      <c r="AF719" s="1885"/>
      <c r="AG719" s="1885"/>
    </row>
    <row r="720" spans="1:33" s="592" customFormat="1" ht="15" thickBot="1" x14ac:dyDescent="0.25">
      <c r="A720" s="605"/>
    </row>
    <row r="721" spans="1:33" s="592" customFormat="1" ht="15" thickBot="1" x14ac:dyDescent="0.25">
      <c r="A721" s="605"/>
      <c r="D721" s="1703" t="s">
        <v>2029</v>
      </c>
      <c r="E721" s="1703"/>
      <c r="F721" s="1703"/>
      <c r="G721" s="1703"/>
      <c r="H721" s="1703"/>
      <c r="I721" s="1703" t="s">
        <v>1778</v>
      </c>
      <c r="J721" s="1703"/>
      <c r="K721" s="1703"/>
      <c r="L721" s="1703"/>
      <c r="M721" s="1703"/>
      <c r="N721" s="1703"/>
      <c r="O721" s="1703"/>
      <c r="P721" s="1703"/>
      <c r="Q721" s="1703"/>
      <c r="R721" s="1703"/>
      <c r="S721" s="1703"/>
      <c r="T721" s="1703"/>
      <c r="U721" s="1703"/>
      <c r="V721" s="1703"/>
      <c r="W721" s="1703"/>
      <c r="X721" s="1703"/>
      <c r="Y721" s="1703"/>
      <c r="Z721" s="1703"/>
      <c r="AA721" s="1703"/>
      <c r="AB721" s="1703"/>
      <c r="AC721" s="1703"/>
      <c r="AD721" s="1703"/>
      <c r="AE721" s="1703"/>
      <c r="AF721" s="1703"/>
      <c r="AG721" s="1703"/>
    </row>
    <row r="722" spans="1:33" s="592" customFormat="1" ht="48" customHeight="1" thickBot="1" x14ac:dyDescent="0.25">
      <c r="A722" s="605">
        <v>15</v>
      </c>
      <c r="D722" s="1703"/>
      <c r="E722" s="1703"/>
      <c r="F722" s="1703"/>
      <c r="G722" s="1703"/>
      <c r="H722" s="1703"/>
      <c r="I722" s="1704" t="s">
        <v>2030</v>
      </c>
      <c r="J722" s="1704"/>
      <c r="K722" s="1704"/>
      <c r="L722" s="1704"/>
      <c r="M722" s="1704"/>
      <c r="N722" s="1704" t="s">
        <v>1992</v>
      </c>
      <c r="O722" s="1704"/>
      <c r="P722" s="1704"/>
      <c r="Q722" s="1704"/>
      <c r="R722" s="1704"/>
      <c r="S722" s="1704" t="s">
        <v>1993</v>
      </c>
      <c r="T722" s="1704"/>
      <c r="U722" s="1704"/>
      <c r="V722" s="1704"/>
      <c r="W722" s="1704"/>
      <c r="X722" s="1704" t="s">
        <v>2031</v>
      </c>
      <c r="Y722" s="1704"/>
      <c r="Z722" s="1704"/>
      <c r="AA722" s="1704"/>
      <c r="AB722" s="1704"/>
      <c r="AC722" s="1704" t="s">
        <v>2034</v>
      </c>
      <c r="AD722" s="1704"/>
      <c r="AE722" s="1704"/>
      <c r="AF722" s="1704"/>
      <c r="AG722" s="1704"/>
    </row>
    <row r="723" spans="1:33" s="592" customFormat="1" ht="37.5" customHeight="1" x14ac:dyDescent="0.2">
      <c r="A723" s="605"/>
      <c r="D723" s="2359" t="s">
        <v>2035</v>
      </c>
      <c r="E723" s="1918"/>
      <c r="F723" s="1918"/>
      <c r="G723" s="1918"/>
      <c r="H723" s="1919"/>
      <c r="I723" s="1920">
        <f>'Notes- SK Template'!I385</f>
        <v>14957</v>
      </c>
      <c r="J723" s="1921"/>
      <c r="K723" s="1921"/>
      <c r="L723" s="1921">
        <f>'Notes- SK Template'!L385</f>
        <v>0</v>
      </c>
      <c r="M723" s="1921"/>
      <c r="N723" s="1921">
        <f>'Notes- SK Template'!N385</f>
        <v>-7399</v>
      </c>
      <c r="O723" s="1921"/>
      <c r="P723" s="1921"/>
      <c r="Q723" s="1921">
        <f>'Notes- SK Template'!Q385</f>
        <v>0</v>
      </c>
      <c r="R723" s="1921"/>
      <c r="S723" s="1921">
        <f>'Notes- SK Template'!S385</f>
        <v>0</v>
      </c>
      <c r="T723" s="1921"/>
      <c r="U723" s="1921"/>
      <c r="V723" s="1921">
        <f>'Notes- SK Template'!V385</f>
        <v>0</v>
      </c>
      <c r="W723" s="1921"/>
      <c r="X723" s="1921">
        <f>'Notes- SK Template'!X385</f>
        <v>0</v>
      </c>
      <c r="Y723" s="1921"/>
      <c r="Z723" s="1921"/>
      <c r="AA723" s="1921">
        <f>'Notes- SK Template'!AA385</f>
        <v>0</v>
      </c>
      <c r="AB723" s="1921"/>
      <c r="AC723" s="1922">
        <f>'Notes- SK Template'!AC385</f>
        <v>7558</v>
      </c>
      <c r="AD723" s="1922"/>
      <c r="AE723" s="1922"/>
      <c r="AF723" s="1922">
        <f>'Notes- SK Template'!AF385</f>
        <v>0</v>
      </c>
      <c r="AG723" s="1923"/>
    </row>
    <row r="724" spans="1:33" s="592" customFormat="1" ht="45.75" customHeight="1" x14ac:dyDescent="0.2">
      <c r="A724" s="605"/>
      <c r="D724" s="2307" t="s">
        <v>2036</v>
      </c>
      <c r="E724" s="1810"/>
      <c r="F724" s="1810"/>
      <c r="G724" s="1810"/>
      <c r="H724" s="1811"/>
      <c r="I724" s="2065" t="e">
        <f>'Notes- SK Template'!#REF!</f>
        <v>#REF!</v>
      </c>
      <c r="J724" s="2386"/>
      <c r="K724" s="2386"/>
      <c r="L724" s="2386" t="e">
        <f>'Notes- SK Template'!#REF!</f>
        <v>#REF!</v>
      </c>
      <c r="M724" s="2386"/>
      <c r="N724" s="2386" t="e">
        <f>'Notes- SK Template'!#REF!</f>
        <v>#REF!</v>
      </c>
      <c r="O724" s="2386"/>
      <c r="P724" s="2386"/>
      <c r="Q724" s="2386" t="e">
        <f>'Notes- SK Template'!#REF!</f>
        <v>#REF!</v>
      </c>
      <c r="R724" s="2386"/>
      <c r="S724" s="2386" t="e">
        <f>'Notes- SK Template'!#REF!</f>
        <v>#REF!</v>
      </c>
      <c r="T724" s="2386"/>
      <c r="U724" s="2386"/>
      <c r="V724" s="2386" t="e">
        <f>'Notes- SK Template'!#REF!</f>
        <v>#REF!</v>
      </c>
      <c r="W724" s="2386"/>
      <c r="X724" s="2386" t="e">
        <f>'Notes- SK Template'!#REF!</f>
        <v>#REF!</v>
      </c>
      <c r="Y724" s="2386"/>
      <c r="Z724" s="2386"/>
      <c r="AA724" s="2386" t="e">
        <f>'Notes- SK Template'!#REF!</f>
        <v>#REF!</v>
      </c>
      <c r="AB724" s="2386"/>
      <c r="AC724" s="2536" t="e">
        <f>'Notes- SK Template'!#REF!</f>
        <v>#REF!</v>
      </c>
      <c r="AD724" s="2536"/>
      <c r="AE724" s="2536"/>
      <c r="AF724" s="2536" t="e">
        <f>'Notes- SK Template'!#REF!</f>
        <v>#REF!</v>
      </c>
      <c r="AG724" s="2537"/>
    </row>
    <row r="725" spans="1:33" s="592" customFormat="1" ht="37.5" customHeight="1" x14ac:dyDescent="0.2">
      <c r="A725" s="605"/>
      <c r="D725" s="2307" t="s">
        <v>2037</v>
      </c>
      <c r="E725" s="1810"/>
      <c r="F725" s="1810"/>
      <c r="G725" s="1810"/>
      <c r="H725" s="1811"/>
      <c r="I725" s="2065" t="e">
        <f>'Notes- SK Template'!#REF!</f>
        <v>#REF!</v>
      </c>
      <c r="J725" s="2386"/>
      <c r="K725" s="2386"/>
      <c r="L725" s="2386" t="e">
        <f>'Notes- SK Template'!#REF!</f>
        <v>#REF!</v>
      </c>
      <c r="M725" s="2386"/>
      <c r="N725" s="2386" t="e">
        <f>'Notes- SK Template'!#REF!</f>
        <v>#REF!</v>
      </c>
      <c r="O725" s="2386"/>
      <c r="P725" s="2386"/>
      <c r="Q725" s="2386" t="e">
        <f>'Notes- SK Template'!#REF!</f>
        <v>#REF!</v>
      </c>
      <c r="R725" s="2386"/>
      <c r="S725" s="2386" t="e">
        <f>'Notes- SK Template'!#REF!</f>
        <v>#REF!</v>
      </c>
      <c r="T725" s="2386"/>
      <c r="U725" s="2386"/>
      <c r="V725" s="2386" t="e">
        <f>'Notes- SK Template'!#REF!</f>
        <v>#REF!</v>
      </c>
      <c r="W725" s="2386"/>
      <c r="X725" s="2386" t="e">
        <f>'Notes- SK Template'!#REF!</f>
        <v>#REF!</v>
      </c>
      <c r="Y725" s="2386"/>
      <c r="Z725" s="2386"/>
      <c r="AA725" s="2386" t="e">
        <f>'Notes- SK Template'!#REF!</f>
        <v>#REF!</v>
      </c>
      <c r="AB725" s="2386"/>
      <c r="AC725" s="2536" t="e">
        <f>'Notes- SK Template'!#REF!</f>
        <v>#REF!</v>
      </c>
      <c r="AD725" s="2536"/>
      <c r="AE725" s="2536"/>
      <c r="AF725" s="2536" t="e">
        <f>'Notes- SK Template'!#REF!</f>
        <v>#REF!</v>
      </c>
      <c r="AG725" s="2537"/>
    </row>
    <row r="726" spans="1:33" s="592" customFormat="1" ht="37.5" customHeight="1" x14ac:dyDescent="0.2">
      <c r="A726" s="605"/>
      <c r="D726" s="2307" t="s">
        <v>2038</v>
      </c>
      <c r="E726" s="1810"/>
      <c r="F726" s="1810"/>
      <c r="G726" s="1810"/>
      <c r="H726" s="1811"/>
      <c r="I726" s="2065" t="e">
        <f>'Notes- SK Template'!#REF!</f>
        <v>#REF!</v>
      </c>
      <c r="J726" s="2386"/>
      <c r="K726" s="2386"/>
      <c r="L726" s="2386" t="e">
        <f>'Notes- SK Template'!#REF!</f>
        <v>#REF!</v>
      </c>
      <c r="M726" s="2386"/>
      <c r="N726" s="2386" t="e">
        <f>'Notes- SK Template'!#REF!</f>
        <v>#REF!</v>
      </c>
      <c r="O726" s="2386"/>
      <c r="P726" s="2386"/>
      <c r="Q726" s="2386" t="e">
        <f>'Notes- SK Template'!#REF!</f>
        <v>#REF!</v>
      </c>
      <c r="R726" s="2386"/>
      <c r="S726" s="2386" t="e">
        <f>'Notes- SK Template'!#REF!</f>
        <v>#REF!</v>
      </c>
      <c r="T726" s="2386"/>
      <c r="U726" s="2386"/>
      <c r="V726" s="2386" t="e">
        <f>'Notes- SK Template'!#REF!</f>
        <v>#REF!</v>
      </c>
      <c r="W726" s="2386"/>
      <c r="X726" s="2386" t="e">
        <f>'Notes- SK Template'!#REF!</f>
        <v>#REF!</v>
      </c>
      <c r="Y726" s="2386"/>
      <c r="Z726" s="2386"/>
      <c r="AA726" s="2386" t="e">
        <f>'Notes- SK Template'!#REF!</f>
        <v>#REF!</v>
      </c>
      <c r="AB726" s="2386"/>
      <c r="AC726" s="2536" t="e">
        <f>'Notes- SK Template'!#REF!</f>
        <v>#REF!</v>
      </c>
      <c r="AD726" s="2536"/>
      <c r="AE726" s="2536"/>
      <c r="AF726" s="2536" t="e">
        <f>'Notes- SK Template'!#REF!</f>
        <v>#REF!</v>
      </c>
      <c r="AG726" s="2537"/>
    </row>
    <row r="727" spans="1:33" s="592" customFormat="1" ht="37.5" customHeight="1" x14ac:dyDescent="0.2">
      <c r="A727" s="605"/>
      <c r="D727" s="2307" t="s">
        <v>2039</v>
      </c>
      <c r="E727" s="1810"/>
      <c r="F727" s="1810"/>
      <c r="G727" s="1810"/>
      <c r="H727" s="1811"/>
      <c r="I727" s="2065" t="e">
        <f>'Notes- SK Template'!#REF!</f>
        <v>#REF!</v>
      </c>
      <c r="J727" s="2386"/>
      <c r="K727" s="2386"/>
      <c r="L727" s="2386" t="e">
        <f>'Notes- SK Template'!#REF!</f>
        <v>#REF!</v>
      </c>
      <c r="M727" s="2386"/>
      <c r="N727" s="2386" t="e">
        <f>'Notes- SK Template'!#REF!</f>
        <v>#REF!</v>
      </c>
      <c r="O727" s="2386"/>
      <c r="P727" s="2386"/>
      <c r="Q727" s="2386" t="e">
        <f>'Notes- SK Template'!#REF!</f>
        <v>#REF!</v>
      </c>
      <c r="R727" s="2386"/>
      <c r="S727" s="2386" t="e">
        <f>'Notes- SK Template'!#REF!</f>
        <v>#REF!</v>
      </c>
      <c r="T727" s="2386"/>
      <c r="U727" s="2386"/>
      <c r="V727" s="2386" t="e">
        <f>'Notes- SK Template'!#REF!</f>
        <v>#REF!</v>
      </c>
      <c r="W727" s="2386"/>
      <c r="X727" s="2386" t="e">
        <f>'Notes- SK Template'!#REF!</f>
        <v>#REF!</v>
      </c>
      <c r="Y727" s="2386"/>
      <c r="Z727" s="2386"/>
      <c r="AA727" s="2386" t="e">
        <f>'Notes- SK Template'!#REF!</f>
        <v>#REF!</v>
      </c>
      <c r="AB727" s="2386"/>
      <c r="AC727" s="2536" t="e">
        <f>'Notes- SK Template'!#REF!</f>
        <v>#REF!</v>
      </c>
      <c r="AD727" s="2536"/>
      <c r="AE727" s="2536"/>
      <c r="AF727" s="2536" t="e">
        <f>'Notes- SK Template'!#REF!</f>
        <v>#REF!</v>
      </c>
      <c r="AG727" s="2537"/>
    </row>
    <row r="728" spans="1:33" s="592" customFormat="1" ht="27.75" customHeight="1" thickBot="1" x14ac:dyDescent="0.25">
      <c r="A728" s="605"/>
      <c r="D728" s="1735" t="s">
        <v>2040</v>
      </c>
      <c r="E728" s="1735"/>
      <c r="F728" s="1735"/>
      <c r="G728" s="1735"/>
      <c r="H728" s="1735"/>
      <c r="I728" s="1999">
        <f>'Notes- SK Template'!I386</f>
        <v>14957</v>
      </c>
      <c r="J728" s="2000"/>
      <c r="K728" s="2000"/>
      <c r="L728" s="2000">
        <f>'Notes- SK Template'!L386</f>
        <v>0</v>
      </c>
      <c r="M728" s="2000"/>
      <c r="N728" s="2000">
        <f>'Notes- SK Template'!N386</f>
        <v>-7399</v>
      </c>
      <c r="O728" s="2000"/>
      <c r="P728" s="2000"/>
      <c r="Q728" s="2000">
        <f>'Notes- SK Template'!Q386</f>
        <v>0</v>
      </c>
      <c r="R728" s="2000"/>
      <c r="S728" s="2000">
        <f>'Notes- SK Template'!S386</f>
        <v>0</v>
      </c>
      <c r="T728" s="2000"/>
      <c r="U728" s="2000"/>
      <c r="V728" s="2000">
        <f>'Notes- SK Template'!V386</f>
        <v>0</v>
      </c>
      <c r="W728" s="2000"/>
      <c r="X728" s="2000">
        <f>'Notes- SK Template'!X386</f>
        <v>0</v>
      </c>
      <c r="Y728" s="2000"/>
      <c r="Z728" s="2000"/>
      <c r="AA728" s="2000">
        <f>'Notes- SK Template'!AA386</f>
        <v>0</v>
      </c>
      <c r="AB728" s="2000"/>
      <c r="AC728" s="2000">
        <f>'Notes- SK Template'!AC386</f>
        <v>7558</v>
      </c>
      <c r="AD728" s="2000"/>
      <c r="AE728" s="2000"/>
      <c r="AF728" s="2000">
        <f>'Notes- SK Template'!AF386</f>
        <v>0</v>
      </c>
      <c r="AG728" s="2001"/>
    </row>
    <row r="729" spans="1:33" s="592" customFormat="1" x14ac:dyDescent="0.2">
      <c r="A729" s="605"/>
    </row>
    <row r="730" spans="1:33" s="592" customFormat="1" x14ac:dyDescent="0.2">
      <c r="A730" s="605"/>
      <c r="D730" s="1932" t="s">
        <v>3060</v>
      </c>
      <c r="E730" s="1933"/>
      <c r="F730" s="1933"/>
      <c r="G730" s="1933"/>
      <c r="H730" s="1933"/>
      <c r="I730" s="1933"/>
      <c r="J730" s="1933"/>
      <c r="K730" s="1933"/>
      <c r="L730" s="1933"/>
      <c r="M730" s="1933"/>
      <c r="N730" s="1933"/>
      <c r="O730" s="1933"/>
      <c r="P730" s="1933"/>
      <c r="Q730" s="1933"/>
      <c r="R730" s="1933"/>
      <c r="S730" s="1933"/>
      <c r="T730" s="1933"/>
      <c r="U730" s="1933"/>
      <c r="V730" s="1933"/>
      <c r="W730" s="1933"/>
      <c r="X730" s="1933"/>
      <c r="Y730" s="1933"/>
      <c r="Z730" s="1933"/>
      <c r="AA730" s="1933"/>
      <c r="AB730" s="1933"/>
      <c r="AC730" s="1933"/>
      <c r="AD730" s="1933"/>
      <c r="AE730" s="1933"/>
      <c r="AF730" s="1933"/>
      <c r="AG730" s="1933"/>
    </row>
    <row r="731" spans="1:33" s="592" customFormat="1" x14ac:dyDescent="0.2">
      <c r="A731" s="605"/>
    </row>
    <row r="732" spans="1:33" s="592" customFormat="1" x14ac:dyDescent="0.2">
      <c r="A732" s="605"/>
      <c r="D732" s="1738" t="s">
        <v>3061</v>
      </c>
      <c r="E732" s="1822"/>
      <c r="F732" s="1822"/>
      <c r="G732" s="1822"/>
      <c r="H732" s="1822"/>
      <c r="I732" s="1822"/>
      <c r="J732" s="1822"/>
      <c r="K732" s="1822"/>
      <c r="L732" s="1822"/>
      <c r="M732" s="1822"/>
      <c r="N732" s="1822"/>
      <c r="O732" s="1822"/>
      <c r="P732" s="1822"/>
      <c r="Q732" s="1822"/>
      <c r="R732" s="1822"/>
      <c r="S732" s="1822"/>
      <c r="T732" s="1822"/>
      <c r="U732" s="1822"/>
      <c r="V732" s="1822"/>
      <c r="W732" s="1822"/>
      <c r="X732" s="1822"/>
      <c r="Y732" s="1822"/>
      <c r="Z732" s="1822"/>
      <c r="AA732" s="1822"/>
      <c r="AB732" s="1822"/>
      <c r="AC732" s="1822"/>
      <c r="AD732" s="1822"/>
      <c r="AE732" s="1822"/>
      <c r="AF732" s="1822"/>
      <c r="AG732" s="1822"/>
    </row>
    <row r="733" spans="1:33" s="592" customFormat="1" x14ac:dyDescent="0.2">
      <c r="A733" s="605"/>
      <c r="D733" s="1822"/>
      <c r="E733" s="1822"/>
      <c r="F733" s="1822"/>
      <c r="G733" s="1822"/>
      <c r="H733" s="1822"/>
      <c r="I733" s="1822"/>
      <c r="J733" s="1822"/>
      <c r="K733" s="1822"/>
      <c r="L733" s="1822"/>
      <c r="M733" s="1822"/>
      <c r="N733" s="1822"/>
      <c r="O733" s="1822"/>
      <c r="P733" s="1822"/>
      <c r="Q733" s="1822"/>
      <c r="R733" s="1822"/>
      <c r="S733" s="1822"/>
      <c r="T733" s="1822"/>
      <c r="U733" s="1822"/>
      <c r="V733" s="1822"/>
      <c r="W733" s="1822"/>
      <c r="X733" s="1822"/>
      <c r="Y733" s="1822"/>
      <c r="Z733" s="1822"/>
      <c r="AA733" s="1822"/>
      <c r="AB733" s="1822"/>
      <c r="AC733" s="1822"/>
      <c r="AD733" s="1822"/>
      <c r="AE733" s="1822"/>
      <c r="AF733" s="1822"/>
      <c r="AG733" s="1822"/>
    </row>
    <row r="734" spans="1:33" s="592" customFormat="1" x14ac:dyDescent="0.2">
      <c r="A734" s="605"/>
      <c r="D734" s="1822"/>
      <c r="E734" s="1822"/>
      <c r="F734" s="1822"/>
      <c r="G734" s="1822"/>
      <c r="H734" s="1822"/>
      <c r="I734" s="1822"/>
      <c r="J734" s="1822"/>
      <c r="K734" s="1822"/>
      <c r="L734" s="1822"/>
      <c r="M734" s="1822"/>
      <c r="N734" s="1822"/>
      <c r="O734" s="1822"/>
      <c r="P734" s="1822"/>
      <c r="Q734" s="1822"/>
      <c r="R734" s="1822"/>
      <c r="S734" s="1822"/>
      <c r="T734" s="1822"/>
      <c r="U734" s="1822"/>
      <c r="V734" s="1822"/>
      <c r="W734" s="1822"/>
      <c r="X734" s="1822"/>
      <c r="Y734" s="1822"/>
      <c r="Z734" s="1822"/>
      <c r="AA734" s="1822"/>
      <c r="AB734" s="1822"/>
      <c r="AC734" s="1822"/>
      <c r="AD734" s="1822"/>
      <c r="AE734" s="1822"/>
      <c r="AF734" s="1822"/>
      <c r="AG734" s="1822"/>
    </row>
    <row r="735" spans="1:33" s="592" customFormat="1" x14ac:dyDescent="0.2">
      <c r="A735" s="605"/>
    </row>
    <row r="736" spans="1:33" s="592" customFormat="1" x14ac:dyDescent="0.2">
      <c r="A736" s="605"/>
      <c r="D736" s="1932" t="s">
        <v>2041</v>
      </c>
      <c r="E736" s="1933"/>
      <c r="F736" s="1933"/>
      <c r="G736" s="1933"/>
      <c r="H736" s="1933"/>
      <c r="I736" s="1933"/>
      <c r="J736" s="1933"/>
      <c r="K736" s="1933"/>
      <c r="L736" s="1933"/>
      <c r="M736" s="1933"/>
      <c r="N736" s="1933"/>
      <c r="O736" s="1933"/>
      <c r="P736" s="1933"/>
      <c r="Q736" s="1933"/>
      <c r="R736" s="1933"/>
      <c r="S736" s="1933"/>
      <c r="T736" s="1933"/>
      <c r="U736" s="1933"/>
      <c r="V736" s="1933"/>
      <c r="W736" s="1933"/>
      <c r="X736" s="1933"/>
      <c r="Y736" s="1933"/>
      <c r="Z736" s="1933"/>
      <c r="AA736" s="1933"/>
      <c r="AB736" s="1933"/>
      <c r="AC736" s="1933"/>
      <c r="AD736" s="1933"/>
      <c r="AE736" s="1933"/>
      <c r="AF736" s="1933"/>
      <c r="AG736" s="1933"/>
    </row>
    <row r="737" spans="1:33" s="592" customFormat="1" x14ac:dyDescent="0.2">
      <c r="A737" s="605"/>
    </row>
    <row r="738" spans="1:33" s="592" customFormat="1" x14ac:dyDescent="0.2">
      <c r="A738" s="605"/>
      <c r="D738" s="1932" t="s">
        <v>2042</v>
      </c>
      <c r="E738" s="1933"/>
      <c r="F738" s="1933"/>
      <c r="G738" s="1933"/>
      <c r="H738" s="1933"/>
      <c r="I738" s="1933"/>
      <c r="J738" s="1933"/>
      <c r="K738" s="1933"/>
      <c r="L738" s="1933"/>
      <c r="M738" s="1933"/>
      <c r="N738" s="1933"/>
      <c r="O738" s="1933"/>
      <c r="P738" s="1933"/>
      <c r="Q738" s="1933"/>
      <c r="R738" s="1933"/>
      <c r="S738" s="1933"/>
      <c r="T738" s="1933"/>
      <c r="U738" s="1933"/>
      <c r="V738" s="1933"/>
      <c r="W738" s="1933"/>
      <c r="X738" s="1933"/>
      <c r="Y738" s="1933"/>
      <c r="Z738" s="1933"/>
      <c r="AA738" s="1933"/>
      <c r="AB738" s="1933"/>
      <c r="AC738" s="1933"/>
      <c r="AD738" s="1933"/>
      <c r="AE738" s="1933"/>
      <c r="AF738" s="1933"/>
      <c r="AG738" s="1933"/>
    </row>
    <row r="739" spans="1:33" s="592" customFormat="1" x14ac:dyDescent="0.2">
      <c r="A739" s="605"/>
    </row>
    <row r="740" spans="1:33" s="592" customFormat="1" x14ac:dyDescent="0.2">
      <c r="A740" s="605"/>
    </row>
    <row r="741" spans="1:33" s="592" customFormat="1" x14ac:dyDescent="0.2">
      <c r="A741" s="605"/>
      <c r="D741" s="1932" t="s">
        <v>2043</v>
      </c>
      <c r="E741" s="1933"/>
      <c r="F741" s="1933"/>
      <c r="G741" s="1933"/>
      <c r="H741" s="1933"/>
      <c r="I741" s="1933"/>
      <c r="J741" s="1933"/>
      <c r="K741" s="1933"/>
      <c r="L741" s="1933"/>
      <c r="M741" s="1933"/>
      <c r="N741" s="1933"/>
      <c r="O741" s="1933"/>
      <c r="P741" s="1933"/>
      <c r="Q741" s="1933"/>
      <c r="R741" s="1933"/>
      <c r="S741" s="1933"/>
      <c r="T741" s="1933"/>
      <c r="U741" s="1933"/>
      <c r="V741" s="1933"/>
      <c r="W741" s="1933"/>
      <c r="X741" s="1933"/>
      <c r="Y741" s="1933"/>
      <c r="Z741" s="1933"/>
      <c r="AA741" s="1933"/>
      <c r="AB741" s="1933"/>
      <c r="AC741" s="1933"/>
      <c r="AD741" s="1933"/>
      <c r="AE741" s="1933"/>
      <c r="AF741" s="1933"/>
      <c r="AG741" s="1933"/>
    </row>
    <row r="742" spans="1:33" s="592" customFormat="1" ht="15" thickBot="1" x14ac:dyDescent="0.25">
      <c r="A742" s="605"/>
    </row>
    <row r="743" spans="1:33" s="592" customFormat="1" ht="27.75" customHeight="1" thickBot="1" x14ac:dyDescent="0.25">
      <c r="A743" s="605">
        <v>16</v>
      </c>
      <c r="D743" s="1703" t="s">
        <v>1777</v>
      </c>
      <c r="E743" s="1703"/>
      <c r="F743" s="1703"/>
      <c r="G743" s="1703"/>
      <c r="H743" s="1703"/>
      <c r="I743" s="1703"/>
      <c r="J743" s="1703"/>
      <c r="K743" s="1703"/>
      <c r="L743" s="1703"/>
      <c r="M743" s="1703" t="s">
        <v>2044</v>
      </c>
      <c r="N743" s="1703"/>
      <c r="O743" s="1703"/>
      <c r="P743" s="1703"/>
      <c r="Q743" s="1703"/>
      <c r="R743" s="1703"/>
      <c r="S743" s="1703"/>
      <c r="T743" s="1703" t="s">
        <v>2045</v>
      </c>
      <c r="U743" s="1703"/>
      <c r="V743" s="1703"/>
      <c r="W743" s="1703"/>
      <c r="X743" s="1703"/>
      <c r="Y743" s="1703"/>
      <c r="Z743" s="1703"/>
      <c r="AA743" s="1703" t="s">
        <v>2046</v>
      </c>
      <c r="AB743" s="1703"/>
      <c r="AC743" s="1703"/>
      <c r="AD743" s="1703"/>
      <c r="AE743" s="1703"/>
      <c r="AF743" s="1703"/>
      <c r="AG743" s="1703"/>
    </row>
    <row r="744" spans="1:33" s="592" customFormat="1" ht="27.75" customHeight="1" thickBot="1" x14ac:dyDescent="0.25">
      <c r="A744" s="605"/>
      <c r="D744" s="1857" t="s">
        <v>2047</v>
      </c>
      <c r="E744" s="1857"/>
      <c r="F744" s="1857"/>
      <c r="G744" s="1857"/>
      <c r="H744" s="1857"/>
      <c r="I744" s="1857"/>
      <c r="J744" s="1857"/>
      <c r="K744" s="1857"/>
      <c r="L744" s="1857"/>
      <c r="M744" s="1857"/>
      <c r="N744" s="1857"/>
      <c r="O744" s="1857"/>
      <c r="P744" s="1857"/>
      <c r="Q744" s="1857"/>
      <c r="R744" s="1857"/>
      <c r="S744" s="1857"/>
      <c r="T744" s="1857"/>
      <c r="U744" s="1857"/>
      <c r="V744" s="1857"/>
      <c r="W744" s="1857"/>
      <c r="X744" s="1857"/>
      <c r="Y744" s="1857"/>
      <c r="Z744" s="1857"/>
      <c r="AA744" s="1857"/>
      <c r="AB744" s="1857"/>
      <c r="AC744" s="1857"/>
      <c r="AD744" s="1857"/>
      <c r="AE744" s="1857"/>
      <c r="AF744" s="1857"/>
      <c r="AG744" s="1857"/>
    </row>
    <row r="745" spans="1:33" s="592" customFormat="1" ht="27.75" customHeight="1" x14ac:dyDescent="0.2">
      <c r="A745" s="605"/>
      <c r="D745" s="2362" t="s">
        <v>2035</v>
      </c>
      <c r="E745" s="1997"/>
      <c r="F745" s="1997"/>
      <c r="G745" s="1997"/>
      <c r="H745" s="1997"/>
      <c r="I745" s="1997"/>
      <c r="J745" s="1997"/>
      <c r="K745" s="1997"/>
      <c r="L745" s="1997"/>
      <c r="M745" s="1797" t="e">
        <f>'Notes- SK Template'!#REF!</f>
        <v>#REF!</v>
      </c>
      <c r="N745" s="1797"/>
      <c r="O745" s="1797"/>
      <c r="P745" s="1797"/>
      <c r="Q745" s="1797"/>
      <c r="R745" s="1797"/>
      <c r="S745" s="1797"/>
      <c r="T745" s="1797" t="e">
        <f>'Notes- SK Template'!#REF!</f>
        <v>#REF!</v>
      </c>
      <c r="U745" s="1797"/>
      <c r="V745" s="1797"/>
      <c r="W745" s="1797"/>
      <c r="X745" s="1797"/>
      <c r="Y745" s="1797"/>
      <c r="Z745" s="1797"/>
      <c r="AA745" s="1759" t="e">
        <f>'Notes- SK Template'!#REF!</f>
        <v>#REF!</v>
      </c>
      <c r="AB745" s="1759"/>
      <c r="AC745" s="1759"/>
      <c r="AD745" s="1759"/>
      <c r="AE745" s="1759"/>
      <c r="AF745" s="1759"/>
      <c r="AG745" s="1759"/>
    </row>
    <row r="746" spans="1:33" s="592" customFormat="1" ht="27.75" customHeight="1" x14ac:dyDescent="0.2">
      <c r="A746" s="605"/>
      <c r="D746" s="2306" t="s">
        <v>2048</v>
      </c>
      <c r="E746" s="1715"/>
      <c r="F746" s="1715"/>
      <c r="G746" s="1715"/>
      <c r="H746" s="1715"/>
      <c r="I746" s="1715"/>
      <c r="J746" s="1715"/>
      <c r="K746" s="1715"/>
      <c r="L746" s="1715"/>
      <c r="M746" s="1716" t="e">
        <f>'Notes- SK Template'!#REF!</f>
        <v>#REF!</v>
      </c>
      <c r="N746" s="1716"/>
      <c r="O746" s="1716"/>
      <c r="P746" s="1716"/>
      <c r="Q746" s="1716"/>
      <c r="R746" s="1716"/>
      <c r="S746" s="1716"/>
      <c r="T746" s="1716" t="e">
        <f>'Notes- SK Template'!#REF!</f>
        <v>#REF!</v>
      </c>
      <c r="U746" s="1716"/>
      <c r="V746" s="1716"/>
      <c r="W746" s="1716"/>
      <c r="X746" s="1716"/>
      <c r="Y746" s="1716"/>
      <c r="Z746" s="1716"/>
      <c r="AA746" s="1720" t="e">
        <f>'Notes- SK Template'!#REF!</f>
        <v>#REF!</v>
      </c>
      <c r="AB746" s="1720"/>
      <c r="AC746" s="1720"/>
      <c r="AD746" s="1720"/>
      <c r="AE746" s="1720"/>
      <c r="AF746" s="1720"/>
      <c r="AG746" s="1720"/>
    </row>
    <row r="747" spans="1:33" s="592" customFormat="1" ht="27.75" customHeight="1" x14ac:dyDescent="0.2">
      <c r="A747" s="605"/>
      <c r="D747" s="2306" t="s">
        <v>2037</v>
      </c>
      <c r="E747" s="1715"/>
      <c r="F747" s="1715"/>
      <c r="G747" s="1715"/>
      <c r="H747" s="1715"/>
      <c r="I747" s="1715"/>
      <c r="J747" s="1715"/>
      <c r="K747" s="1715"/>
      <c r="L747" s="1715"/>
      <c r="M747" s="1716" t="e">
        <f>'Notes- SK Template'!#REF!</f>
        <v>#REF!</v>
      </c>
      <c r="N747" s="1716"/>
      <c r="O747" s="1716"/>
      <c r="P747" s="1716"/>
      <c r="Q747" s="1716"/>
      <c r="R747" s="1716"/>
      <c r="S747" s="1716"/>
      <c r="T747" s="1716" t="e">
        <f>'Notes- SK Template'!#REF!</f>
        <v>#REF!</v>
      </c>
      <c r="U747" s="1716"/>
      <c r="V747" s="1716"/>
      <c r="W747" s="1716"/>
      <c r="X747" s="1716"/>
      <c r="Y747" s="1716"/>
      <c r="Z747" s="1716"/>
      <c r="AA747" s="1720" t="e">
        <f>'Notes- SK Template'!#REF!</f>
        <v>#REF!</v>
      </c>
      <c r="AB747" s="1720"/>
      <c r="AC747" s="1720"/>
      <c r="AD747" s="1720"/>
      <c r="AE747" s="1720"/>
      <c r="AF747" s="1720"/>
      <c r="AG747" s="1720"/>
    </row>
    <row r="748" spans="1:33" s="592" customFormat="1" ht="27.75" customHeight="1" x14ac:dyDescent="0.2">
      <c r="A748" s="605"/>
      <c r="D748" s="2306" t="s">
        <v>2049</v>
      </c>
      <c r="E748" s="1715"/>
      <c r="F748" s="1715"/>
      <c r="G748" s="1715"/>
      <c r="H748" s="1715"/>
      <c r="I748" s="1715"/>
      <c r="J748" s="1715"/>
      <c r="K748" s="1715"/>
      <c r="L748" s="1715"/>
      <c r="M748" s="1716" t="e">
        <f>'Notes- SK Template'!#REF!</f>
        <v>#REF!</v>
      </c>
      <c r="N748" s="1716"/>
      <c r="O748" s="1716"/>
      <c r="P748" s="1716"/>
      <c r="Q748" s="1716"/>
      <c r="R748" s="1716"/>
      <c r="S748" s="1716"/>
      <c r="T748" s="1716" t="e">
        <f>'Notes- SK Template'!#REF!</f>
        <v>#REF!</v>
      </c>
      <c r="U748" s="1716"/>
      <c r="V748" s="1716"/>
      <c r="W748" s="1716"/>
      <c r="X748" s="1716"/>
      <c r="Y748" s="1716"/>
      <c r="Z748" s="1716"/>
      <c r="AA748" s="1720" t="e">
        <f>'Notes- SK Template'!#REF!</f>
        <v>#REF!</v>
      </c>
      <c r="AB748" s="1720"/>
      <c r="AC748" s="1720"/>
      <c r="AD748" s="1720"/>
      <c r="AE748" s="1720"/>
      <c r="AF748" s="1720"/>
      <c r="AG748" s="1720"/>
    </row>
    <row r="749" spans="1:33" s="592" customFormat="1" ht="27.75" customHeight="1" thickBot="1" x14ac:dyDescent="0.25">
      <c r="A749" s="605"/>
      <c r="D749" s="2361" t="s">
        <v>2039</v>
      </c>
      <c r="E749" s="1901"/>
      <c r="F749" s="1901"/>
      <c r="G749" s="1901"/>
      <c r="H749" s="1901"/>
      <c r="I749" s="1901"/>
      <c r="J749" s="1901"/>
      <c r="K749" s="1901"/>
      <c r="L749" s="1901"/>
      <c r="M749" s="1716" t="e">
        <f>'Notes- SK Template'!#REF!</f>
        <v>#REF!</v>
      </c>
      <c r="N749" s="1716"/>
      <c r="O749" s="1716"/>
      <c r="P749" s="1716"/>
      <c r="Q749" s="1716"/>
      <c r="R749" s="1716"/>
      <c r="S749" s="1716"/>
      <c r="T749" s="1716" t="e">
        <f>'Notes- SK Template'!#REF!</f>
        <v>#REF!</v>
      </c>
      <c r="U749" s="1716"/>
      <c r="V749" s="1716"/>
      <c r="W749" s="1716"/>
      <c r="X749" s="1716"/>
      <c r="Y749" s="1716"/>
      <c r="Z749" s="1716"/>
      <c r="AA749" s="1720" t="e">
        <f>'Notes- SK Template'!#REF!</f>
        <v>#REF!</v>
      </c>
      <c r="AB749" s="1720"/>
      <c r="AC749" s="1720"/>
      <c r="AD749" s="1720"/>
      <c r="AE749" s="1720"/>
      <c r="AF749" s="1720"/>
      <c r="AG749" s="1720"/>
    </row>
    <row r="750" spans="1:33" s="592" customFormat="1" ht="27.75" customHeight="1" thickBot="1" x14ac:dyDescent="0.25">
      <c r="A750" s="605"/>
      <c r="D750" s="1857" t="s">
        <v>2050</v>
      </c>
      <c r="E750" s="1857"/>
      <c r="F750" s="1857"/>
      <c r="G750" s="1857"/>
      <c r="H750" s="1857"/>
      <c r="I750" s="1857"/>
      <c r="J750" s="1857"/>
      <c r="K750" s="1857"/>
      <c r="L750" s="1857"/>
      <c r="M750" s="1872" t="e">
        <f>'Notes- SK Template'!#REF!</f>
        <v>#REF!</v>
      </c>
      <c r="N750" s="1872"/>
      <c r="O750" s="1872"/>
      <c r="P750" s="1872"/>
      <c r="Q750" s="1872"/>
      <c r="R750" s="1872"/>
      <c r="S750" s="1872"/>
      <c r="T750" s="1872" t="e">
        <f>'Notes- SK Template'!#REF!</f>
        <v>#REF!</v>
      </c>
      <c r="U750" s="1872"/>
      <c r="V750" s="1872"/>
      <c r="W750" s="1872"/>
      <c r="X750" s="1872"/>
      <c r="Y750" s="1872"/>
      <c r="Z750" s="1872"/>
      <c r="AA750" s="1872" t="e">
        <f>'Notes- SK Template'!#REF!</f>
        <v>#REF!</v>
      </c>
      <c r="AB750" s="1872"/>
      <c r="AC750" s="1872"/>
      <c r="AD750" s="1872"/>
      <c r="AE750" s="1872"/>
      <c r="AF750" s="1872"/>
      <c r="AG750" s="1872"/>
    </row>
    <row r="751" spans="1:33" s="592" customFormat="1" ht="27.75" customHeight="1" thickBot="1" x14ac:dyDescent="0.25">
      <c r="A751" s="605"/>
      <c r="D751" s="1857" t="s">
        <v>2051</v>
      </c>
      <c r="E751" s="1857"/>
      <c r="F751" s="1857"/>
      <c r="G751" s="1857"/>
      <c r="H751" s="1857"/>
      <c r="I751" s="1857"/>
      <c r="J751" s="1857"/>
      <c r="K751" s="1857"/>
      <c r="L751" s="1857"/>
      <c r="M751" s="1857"/>
      <c r="N751" s="1857"/>
      <c r="O751" s="1857"/>
      <c r="P751" s="1857"/>
      <c r="Q751" s="1857"/>
      <c r="R751" s="1857"/>
      <c r="S751" s="1857"/>
      <c r="T751" s="1857"/>
      <c r="U751" s="1857"/>
      <c r="V751" s="1857"/>
      <c r="W751" s="1857"/>
      <c r="X751" s="1857"/>
      <c r="Y751" s="1857"/>
      <c r="Z751" s="1857"/>
      <c r="AA751" s="1857"/>
      <c r="AB751" s="1857"/>
      <c r="AC751" s="1857"/>
      <c r="AD751" s="1857"/>
      <c r="AE751" s="1857"/>
      <c r="AF751" s="1857"/>
      <c r="AG751" s="1857"/>
    </row>
    <row r="752" spans="1:33" s="592" customFormat="1" ht="27.75" customHeight="1" x14ac:dyDescent="0.2">
      <c r="A752" s="605"/>
      <c r="D752" s="2362" t="s">
        <v>2035</v>
      </c>
      <c r="E752" s="1997"/>
      <c r="F752" s="1997"/>
      <c r="G752" s="1997"/>
      <c r="H752" s="1997"/>
      <c r="I752" s="1997"/>
      <c r="J752" s="1997"/>
      <c r="K752" s="1997"/>
      <c r="L752" s="1997"/>
      <c r="M752" s="1797">
        <f>'Notes- SK Template'!M396</f>
        <v>18345.599999999999</v>
      </c>
      <c r="N752" s="1797"/>
      <c r="O752" s="1797"/>
      <c r="P752" s="1797"/>
      <c r="Q752" s="1797"/>
      <c r="R752" s="1797"/>
      <c r="S752" s="1797"/>
      <c r="T752" s="1797">
        <f>'Notes- SK Template'!T396</f>
        <v>9649</v>
      </c>
      <c r="U752" s="1797"/>
      <c r="V752" s="1797"/>
      <c r="W752" s="1797"/>
      <c r="X752" s="1797"/>
      <c r="Y752" s="1797"/>
      <c r="Z752" s="1797"/>
      <c r="AA752" s="1759">
        <f>'Notes- SK Template'!AA396</f>
        <v>27994.6</v>
      </c>
      <c r="AB752" s="1759"/>
      <c r="AC752" s="1759"/>
      <c r="AD752" s="1759"/>
      <c r="AE752" s="1759"/>
      <c r="AF752" s="1759"/>
      <c r="AG752" s="1759"/>
    </row>
    <row r="753" spans="1:33" s="592" customFormat="1" ht="27.75" customHeight="1" x14ac:dyDescent="0.2">
      <c r="A753" s="605"/>
      <c r="D753" s="2306" t="s">
        <v>2048</v>
      </c>
      <c r="E753" s="1715"/>
      <c r="F753" s="1715"/>
      <c r="G753" s="1715"/>
      <c r="H753" s="1715"/>
      <c r="I753" s="1715"/>
      <c r="J753" s="1715"/>
      <c r="K753" s="1715"/>
      <c r="L753" s="1715"/>
      <c r="M753" s="1716" t="e">
        <f>'Notes- SK Template'!#REF!</f>
        <v>#REF!</v>
      </c>
      <c r="N753" s="1716"/>
      <c r="O753" s="1716"/>
      <c r="P753" s="1716"/>
      <c r="Q753" s="1716"/>
      <c r="R753" s="1716"/>
      <c r="S753" s="1716"/>
      <c r="T753" s="1716" t="e">
        <f>'Notes- SK Template'!#REF!</f>
        <v>#REF!</v>
      </c>
      <c r="U753" s="1716"/>
      <c r="V753" s="1716"/>
      <c r="W753" s="1716"/>
      <c r="X753" s="1716"/>
      <c r="Y753" s="1716"/>
      <c r="Z753" s="1716"/>
      <c r="AA753" s="1720" t="e">
        <f>'Notes- SK Template'!#REF!</f>
        <v>#REF!</v>
      </c>
      <c r="AB753" s="1720"/>
      <c r="AC753" s="1720"/>
      <c r="AD753" s="1720"/>
      <c r="AE753" s="1720"/>
      <c r="AF753" s="1720"/>
      <c r="AG753" s="1720"/>
    </row>
    <row r="754" spans="1:33" s="592" customFormat="1" ht="27.75" customHeight="1" x14ac:dyDescent="0.2">
      <c r="A754" s="605"/>
      <c r="D754" s="2306" t="s">
        <v>2037</v>
      </c>
      <c r="E754" s="1715"/>
      <c r="F754" s="1715"/>
      <c r="G754" s="1715"/>
      <c r="H754" s="1715"/>
      <c r="I754" s="1715"/>
      <c r="J754" s="1715"/>
      <c r="K754" s="1715"/>
      <c r="L754" s="1715"/>
      <c r="M754" s="1716" t="e">
        <f>'Notes- SK Template'!#REF!</f>
        <v>#REF!</v>
      </c>
      <c r="N754" s="1716"/>
      <c r="O754" s="1716"/>
      <c r="P754" s="1716"/>
      <c r="Q754" s="1716"/>
      <c r="R754" s="1716"/>
      <c r="S754" s="1716"/>
      <c r="T754" s="1716" t="e">
        <f>'Notes- SK Template'!#REF!</f>
        <v>#REF!</v>
      </c>
      <c r="U754" s="1716"/>
      <c r="V754" s="1716"/>
      <c r="W754" s="1716"/>
      <c r="X754" s="1716"/>
      <c r="Y754" s="1716"/>
      <c r="Z754" s="1716"/>
      <c r="AA754" s="1720" t="e">
        <f>'Notes- SK Template'!#REF!</f>
        <v>#REF!</v>
      </c>
      <c r="AB754" s="1720"/>
      <c r="AC754" s="1720"/>
      <c r="AD754" s="1720"/>
      <c r="AE754" s="1720"/>
      <c r="AF754" s="1720"/>
      <c r="AG754" s="1720"/>
    </row>
    <row r="755" spans="1:33" s="592" customFormat="1" ht="27.75" customHeight="1" x14ac:dyDescent="0.2">
      <c r="A755" s="605"/>
      <c r="D755" s="2306" t="s">
        <v>2049</v>
      </c>
      <c r="E755" s="1715"/>
      <c r="F755" s="1715"/>
      <c r="G755" s="1715"/>
      <c r="H755" s="1715"/>
      <c r="I755" s="1715"/>
      <c r="J755" s="1715"/>
      <c r="K755" s="1715"/>
      <c r="L755" s="1715"/>
      <c r="M755" s="1716" t="e">
        <f>'Notes- SK Template'!#REF!</f>
        <v>#REF!</v>
      </c>
      <c r="N755" s="1716"/>
      <c r="O755" s="1716"/>
      <c r="P755" s="1716"/>
      <c r="Q755" s="1716"/>
      <c r="R755" s="1716"/>
      <c r="S755" s="1716"/>
      <c r="T755" s="1716" t="e">
        <f>'Notes- SK Template'!#REF!</f>
        <v>#REF!</v>
      </c>
      <c r="U755" s="1716"/>
      <c r="V755" s="1716"/>
      <c r="W755" s="1716"/>
      <c r="X755" s="1716"/>
      <c r="Y755" s="1716"/>
      <c r="Z755" s="1716"/>
      <c r="AA755" s="1720" t="e">
        <f>'Notes- SK Template'!#REF!</f>
        <v>#REF!</v>
      </c>
      <c r="AB755" s="1720"/>
      <c r="AC755" s="1720"/>
      <c r="AD755" s="1720"/>
      <c r="AE755" s="1720"/>
      <c r="AF755" s="1720"/>
      <c r="AG755" s="1720"/>
    </row>
    <row r="756" spans="1:33" s="592" customFormat="1" ht="27.75" customHeight="1" x14ac:dyDescent="0.2">
      <c r="A756" s="605"/>
      <c r="D756" s="2306" t="s">
        <v>2052</v>
      </c>
      <c r="E756" s="1715"/>
      <c r="F756" s="1715"/>
      <c r="G756" s="1715"/>
      <c r="H756" s="1715"/>
      <c r="I756" s="1715"/>
      <c r="J756" s="1715"/>
      <c r="K756" s="1715"/>
      <c r="L756" s="1715"/>
      <c r="M756" s="1734" t="e">
        <f>'Notes- SK Template'!#REF!</f>
        <v>#REF!</v>
      </c>
      <c r="N756" s="1734"/>
      <c r="O756" s="1734"/>
      <c r="P756" s="1734"/>
      <c r="Q756" s="1734"/>
      <c r="R756" s="1734"/>
      <c r="S756" s="1734"/>
      <c r="T756" s="1716" t="e">
        <f>'Notes- SK Template'!#REF!</f>
        <v>#REF!</v>
      </c>
      <c r="U756" s="1716"/>
      <c r="V756" s="1716"/>
      <c r="W756" s="1716"/>
      <c r="X756" s="1716"/>
      <c r="Y756" s="1716"/>
      <c r="Z756" s="1716"/>
      <c r="AA756" s="1720" t="e">
        <f>'Notes- SK Template'!#REF!</f>
        <v>#REF!</v>
      </c>
      <c r="AB756" s="1720"/>
      <c r="AC756" s="1720"/>
      <c r="AD756" s="1720"/>
      <c r="AE756" s="1720"/>
      <c r="AF756" s="1720"/>
      <c r="AG756" s="1720"/>
    </row>
    <row r="757" spans="1:33" s="592" customFormat="1" ht="27.75" customHeight="1" x14ac:dyDescent="0.2">
      <c r="A757" s="605"/>
      <c r="D757" s="2306" t="s">
        <v>2053</v>
      </c>
      <c r="E757" s="1715"/>
      <c r="F757" s="1715"/>
      <c r="G757" s="1715"/>
      <c r="H757" s="1715"/>
      <c r="I757" s="1715"/>
      <c r="J757" s="1715"/>
      <c r="K757" s="1715"/>
      <c r="L757" s="1715"/>
      <c r="M757" s="1716" t="e">
        <f>'Notes- SK Template'!#REF!</f>
        <v>#REF!</v>
      </c>
      <c r="N757" s="1716"/>
      <c r="O757" s="1716"/>
      <c r="P757" s="1716"/>
      <c r="Q757" s="1716"/>
      <c r="R757" s="1716"/>
      <c r="S757" s="1716"/>
      <c r="T757" s="1716" t="e">
        <f>'Notes- SK Template'!#REF!</f>
        <v>#REF!</v>
      </c>
      <c r="U757" s="1716"/>
      <c r="V757" s="1716"/>
      <c r="W757" s="1716"/>
      <c r="X757" s="1716"/>
      <c r="Y757" s="1716"/>
      <c r="Z757" s="1716"/>
      <c r="AA757" s="1720" t="e">
        <f>'Notes- SK Template'!#REF!</f>
        <v>#REF!</v>
      </c>
      <c r="AB757" s="1720"/>
      <c r="AC757" s="1720"/>
      <c r="AD757" s="1720"/>
      <c r="AE757" s="1720"/>
      <c r="AF757" s="1720"/>
      <c r="AG757" s="1720"/>
    </row>
    <row r="758" spans="1:33" s="592" customFormat="1" ht="27.75" customHeight="1" thickBot="1" x14ac:dyDescent="0.25">
      <c r="A758" s="605"/>
      <c r="D758" s="2361" t="s">
        <v>2039</v>
      </c>
      <c r="E758" s="1901"/>
      <c r="F758" s="1901"/>
      <c r="G758" s="1901"/>
      <c r="H758" s="1901"/>
      <c r="I758" s="1901"/>
      <c r="J758" s="1901"/>
      <c r="K758" s="1901"/>
      <c r="L758" s="1901"/>
      <c r="M758" s="1716" t="e">
        <f>'Notes- SK Template'!#REF!</f>
        <v>#REF!</v>
      </c>
      <c r="N758" s="1716"/>
      <c r="O758" s="1716"/>
      <c r="P758" s="1716"/>
      <c r="Q758" s="1716"/>
      <c r="R758" s="1716"/>
      <c r="S758" s="1716"/>
      <c r="T758" s="1716" t="e">
        <f>'Notes- SK Template'!#REF!</f>
        <v>#REF!</v>
      </c>
      <c r="U758" s="1716"/>
      <c r="V758" s="1716"/>
      <c r="W758" s="1716"/>
      <c r="X758" s="1716"/>
      <c r="Y758" s="1716"/>
      <c r="Z758" s="1716"/>
      <c r="AA758" s="1720" t="e">
        <f>'Notes- SK Template'!#REF!</f>
        <v>#REF!</v>
      </c>
      <c r="AB758" s="1720"/>
      <c r="AC758" s="1720"/>
      <c r="AD758" s="1720"/>
      <c r="AE758" s="1720"/>
      <c r="AF758" s="1720"/>
      <c r="AG758" s="1720"/>
    </row>
    <row r="759" spans="1:33" s="592" customFormat="1" ht="27.75" customHeight="1" thickBot="1" x14ac:dyDescent="0.25">
      <c r="A759" s="605"/>
      <c r="D759" s="1842" t="s">
        <v>2054</v>
      </c>
      <c r="E759" s="1842"/>
      <c r="F759" s="1842"/>
      <c r="G759" s="1842"/>
      <c r="H759" s="1842"/>
      <c r="I759" s="1842"/>
      <c r="J759" s="1842"/>
      <c r="K759" s="1842"/>
      <c r="L759" s="1842"/>
      <c r="M759" s="1872">
        <f>'Notes- SK Template'!M397</f>
        <v>18345.599999999999</v>
      </c>
      <c r="N759" s="1872"/>
      <c r="O759" s="1872"/>
      <c r="P759" s="1872"/>
      <c r="Q759" s="1872"/>
      <c r="R759" s="1872"/>
      <c r="S759" s="1872"/>
      <c r="T759" s="1872">
        <f>'Notes- SK Template'!T397</f>
        <v>9649</v>
      </c>
      <c r="U759" s="1872"/>
      <c r="V759" s="1872"/>
      <c r="W759" s="1872"/>
      <c r="X759" s="1872"/>
      <c r="Y759" s="1872"/>
      <c r="Z759" s="1872"/>
      <c r="AA759" s="1872">
        <f>'Notes- SK Template'!AA397</f>
        <v>27994.6</v>
      </c>
      <c r="AB759" s="1872"/>
      <c r="AC759" s="1872"/>
      <c r="AD759" s="1872"/>
      <c r="AE759" s="1872"/>
      <c r="AF759" s="1872"/>
      <c r="AG759" s="1872"/>
    </row>
    <row r="760" spans="1:33" s="592" customFormat="1" x14ac:dyDescent="0.2">
      <c r="A760" s="605"/>
    </row>
    <row r="761" spans="1:33" s="592" customFormat="1" x14ac:dyDescent="0.2">
      <c r="A761" s="605"/>
      <c r="D761" s="1717" t="s">
        <v>2055</v>
      </c>
      <c r="E761" s="1718"/>
      <c r="F761" s="1718"/>
      <c r="G761" s="1718"/>
      <c r="H761" s="1718"/>
      <c r="I761" s="1718"/>
      <c r="J761" s="1718"/>
      <c r="K761" s="1718"/>
      <c r="L761" s="1718"/>
      <c r="M761" s="1718"/>
      <c r="N761" s="1718"/>
      <c r="O761" s="1718"/>
      <c r="P761" s="1718"/>
      <c r="Q761" s="1718"/>
      <c r="R761" s="1718"/>
      <c r="S761" s="1718"/>
      <c r="T761" s="1718"/>
      <c r="U761" s="1718"/>
      <c r="V761" s="1718"/>
      <c r="W761" s="1718"/>
      <c r="X761" s="1718"/>
      <c r="Y761" s="1718"/>
      <c r="Z761" s="1718"/>
      <c r="AA761" s="1718"/>
      <c r="AB761" s="1718"/>
      <c r="AC761" s="1718"/>
      <c r="AD761" s="1718"/>
      <c r="AE761" s="1718"/>
      <c r="AF761" s="1718"/>
      <c r="AG761" s="1718"/>
    </row>
    <row r="762" spans="1:33" s="592" customFormat="1" ht="15" thickBot="1" x14ac:dyDescent="0.25">
      <c r="A762" s="605"/>
      <c r="D762" s="934"/>
      <c r="E762" s="934"/>
      <c r="F762" s="934"/>
      <c r="G762" s="934"/>
      <c r="H762" s="934"/>
      <c r="I762" s="934"/>
      <c r="J762" s="934"/>
      <c r="K762" s="934"/>
      <c r="L762" s="934"/>
      <c r="M762" s="934"/>
      <c r="N762" s="934"/>
      <c r="O762" s="934"/>
      <c r="P762" s="934"/>
      <c r="Q762" s="934"/>
      <c r="R762" s="934"/>
      <c r="S762" s="934"/>
      <c r="T762" s="934"/>
      <c r="U762" s="934"/>
      <c r="V762" s="934"/>
      <c r="W762" s="934"/>
      <c r="X762" s="934"/>
      <c r="Y762" s="934"/>
      <c r="Z762" s="934"/>
      <c r="AA762" s="934"/>
      <c r="AB762" s="934"/>
      <c r="AC762" s="934"/>
      <c r="AD762" s="934"/>
      <c r="AE762" s="934"/>
      <c r="AF762" s="934"/>
      <c r="AG762" s="934"/>
    </row>
    <row r="763" spans="1:33" s="592" customFormat="1" ht="15.75" customHeight="1" thickBot="1" x14ac:dyDescent="0.25">
      <c r="A763" s="605">
        <v>17</v>
      </c>
      <c r="D763" s="1767" t="s">
        <v>2056</v>
      </c>
      <c r="E763" s="1768"/>
      <c r="F763" s="1768"/>
      <c r="G763" s="1768"/>
      <c r="H763" s="1768"/>
      <c r="I763" s="1768"/>
      <c r="J763" s="1768"/>
      <c r="K763" s="1768"/>
      <c r="L763" s="1768"/>
      <c r="M763" s="1768"/>
      <c r="N763" s="1873" t="s">
        <v>1778</v>
      </c>
      <c r="O763" s="1874"/>
      <c r="P763" s="1874"/>
      <c r="Q763" s="1874"/>
      <c r="R763" s="1874"/>
      <c r="S763" s="1874"/>
      <c r="T763" s="1874"/>
      <c r="U763" s="1874"/>
      <c r="V763" s="1874"/>
      <c r="W763" s="1874"/>
      <c r="X763" s="1874"/>
      <c r="Y763" s="1874"/>
      <c r="Z763" s="1874"/>
      <c r="AA763" s="1874"/>
      <c r="AB763" s="1874"/>
      <c r="AC763" s="1874"/>
      <c r="AD763" s="1874"/>
      <c r="AE763" s="1874"/>
      <c r="AF763" s="1874"/>
      <c r="AG763" s="1875"/>
    </row>
    <row r="764" spans="1:33" s="592" customFormat="1" ht="35.25" customHeight="1" thickBot="1" x14ac:dyDescent="0.25">
      <c r="A764" s="605"/>
      <c r="D764" s="1770"/>
      <c r="E764" s="1771"/>
      <c r="F764" s="1771"/>
      <c r="G764" s="1771"/>
      <c r="H764" s="1771"/>
      <c r="I764" s="1771"/>
      <c r="J764" s="1771"/>
      <c r="K764" s="1771"/>
      <c r="L764" s="1771"/>
      <c r="M764" s="1771"/>
      <c r="N764" s="1704" t="s">
        <v>2381</v>
      </c>
      <c r="O764" s="1704"/>
      <c r="P764" s="1704"/>
      <c r="Q764" s="1704"/>
      <c r="R764" s="1704"/>
      <c r="S764" s="1704"/>
      <c r="T764" s="1704"/>
      <c r="U764" s="1704"/>
      <c r="V764" s="1704"/>
      <c r="W764" s="1704"/>
      <c r="X764" s="1704" t="s">
        <v>2057</v>
      </c>
      <c r="Y764" s="1704"/>
      <c r="Z764" s="1704"/>
      <c r="AA764" s="1704"/>
      <c r="AB764" s="1704"/>
      <c r="AC764" s="1704"/>
      <c r="AD764" s="1704"/>
      <c r="AE764" s="1704"/>
      <c r="AF764" s="1704"/>
      <c r="AG764" s="1704"/>
    </row>
    <row r="765" spans="1:33" s="592" customFormat="1" ht="27" customHeight="1" x14ac:dyDescent="0.2">
      <c r="A765" s="605"/>
      <c r="D765" s="2528" t="s">
        <v>2058</v>
      </c>
      <c r="E765" s="1934"/>
      <c r="F765" s="1934"/>
      <c r="G765" s="1934"/>
      <c r="H765" s="1934"/>
      <c r="I765" s="1934"/>
      <c r="J765" s="1934"/>
      <c r="K765" s="1934"/>
      <c r="L765" s="1934"/>
      <c r="M765" s="1934"/>
      <c r="N765" s="1991">
        <f>'Notes- SK Template'!N403</f>
        <v>0</v>
      </c>
      <c r="O765" s="1797"/>
      <c r="P765" s="1797"/>
      <c r="Q765" s="1797"/>
      <c r="R765" s="1797"/>
      <c r="S765" s="1797"/>
      <c r="T765" s="1797"/>
      <c r="U765" s="1797"/>
      <c r="V765" s="1797"/>
      <c r="W765" s="1797"/>
      <c r="X765" s="1797">
        <f>'Notes- SK Template'!X403</f>
        <v>0</v>
      </c>
      <c r="Y765" s="1797"/>
      <c r="Z765" s="1797"/>
      <c r="AA765" s="1797"/>
      <c r="AB765" s="1797"/>
      <c r="AC765" s="1797"/>
      <c r="AD765" s="1797"/>
      <c r="AE765" s="1797"/>
      <c r="AF765" s="1797"/>
      <c r="AG765" s="1797"/>
    </row>
    <row r="766" spans="1:33" s="592" customFormat="1" ht="27" customHeight="1" x14ac:dyDescent="0.2">
      <c r="A766" s="605"/>
      <c r="D766" s="2307" t="s">
        <v>2059</v>
      </c>
      <c r="E766" s="1810"/>
      <c r="F766" s="1810"/>
      <c r="G766" s="1810"/>
      <c r="H766" s="1810"/>
      <c r="I766" s="1810"/>
      <c r="J766" s="1810"/>
      <c r="K766" s="1810"/>
      <c r="L766" s="1810"/>
      <c r="M766" s="1811"/>
      <c r="N766" s="1992" t="str">
        <f>'Notes- SK Template'!N404</f>
        <v>x</v>
      </c>
      <c r="O766" s="1993"/>
      <c r="P766" s="1993"/>
      <c r="Q766" s="1993"/>
      <c r="R766" s="1993"/>
      <c r="S766" s="1993"/>
      <c r="T766" s="1993"/>
      <c r="U766" s="1993"/>
      <c r="V766" s="1993"/>
      <c r="W766" s="1993"/>
      <c r="X766" s="1716">
        <f>'Notes- SK Template'!X404</f>
        <v>0</v>
      </c>
      <c r="Y766" s="1716"/>
      <c r="Z766" s="1716"/>
      <c r="AA766" s="1716"/>
      <c r="AB766" s="1716"/>
      <c r="AC766" s="1716"/>
      <c r="AD766" s="1716"/>
      <c r="AE766" s="1716"/>
      <c r="AF766" s="1716"/>
      <c r="AG766" s="1716"/>
    </row>
    <row r="767" spans="1:33" s="592" customFormat="1" ht="27" customHeight="1" thickBot="1" x14ac:dyDescent="0.25">
      <c r="A767" s="605"/>
      <c r="D767" s="2352" t="s">
        <v>2060</v>
      </c>
      <c r="E767" s="1903"/>
      <c r="F767" s="1903"/>
      <c r="G767" s="1903"/>
      <c r="H767" s="1903"/>
      <c r="I767" s="1903"/>
      <c r="J767" s="1903"/>
      <c r="K767" s="1903"/>
      <c r="L767" s="1903"/>
      <c r="M767" s="1904"/>
      <c r="N767" s="1985" t="str">
        <f>'Notes- SK Template'!N405</f>
        <v>x</v>
      </c>
      <c r="O767" s="1986"/>
      <c r="P767" s="1986"/>
      <c r="Q767" s="1986"/>
      <c r="R767" s="1986"/>
      <c r="S767" s="1986"/>
      <c r="T767" s="1986"/>
      <c r="U767" s="1986"/>
      <c r="V767" s="1986"/>
      <c r="W767" s="1986"/>
      <c r="X767" s="1817">
        <f>'Notes- SK Template'!X405</f>
        <v>0</v>
      </c>
      <c r="Y767" s="1817"/>
      <c r="Z767" s="1817"/>
      <c r="AA767" s="1817"/>
      <c r="AB767" s="1817"/>
      <c r="AC767" s="1817"/>
      <c r="AD767" s="1817"/>
      <c r="AE767" s="1817"/>
      <c r="AF767" s="1817"/>
      <c r="AG767" s="1817"/>
    </row>
    <row r="768" spans="1:33" s="592" customFormat="1" x14ac:dyDescent="0.2">
      <c r="A768" s="605"/>
    </row>
    <row r="769" spans="1:33" s="592" customFormat="1" x14ac:dyDescent="0.2">
      <c r="A769" s="605"/>
    </row>
    <row r="770" spans="1:33" s="592" customFormat="1" x14ac:dyDescent="0.2">
      <c r="A770" s="605"/>
      <c r="D770" s="590" t="s">
        <v>2061</v>
      </c>
    </row>
    <row r="771" spans="1:33" s="592" customFormat="1" x14ac:dyDescent="0.2">
      <c r="A771" s="605"/>
    </row>
    <row r="772" spans="1:33" s="592" customFormat="1" x14ac:dyDescent="0.2">
      <c r="A772" s="18"/>
      <c r="D772" s="1717" t="s">
        <v>2062</v>
      </c>
      <c r="E772" s="1718"/>
      <c r="F772" s="1718"/>
      <c r="G772" s="1718"/>
      <c r="H772" s="1718"/>
      <c r="I772" s="1718"/>
      <c r="J772" s="1718"/>
      <c r="K772" s="1718"/>
      <c r="L772" s="1718"/>
      <c r="M772" s="1718"/>
      <c r="N772" s="1718"/>
      <c r="O772" s="1718"/>
      <c r="P772" s="1718"/>
      <c r="Q772" s="1718"/>
      <c r="R772" s="1718"/>
      <c r="S772" s="1718"/>
      <c r="T772" s="1718"/>
      <c r="U772" s="1718"/>
      <c r="V772" s="1718"/>
      <c r="W772" s="1718"/>
      <c r="X772" s="1718"/>
      <c r="Y772" s="1718"/>
      <c r="Z772" s="1718"/>
      <c r="AA772" s="1718"/>
      <c r="AB772" s="1718"/>
      <c r="AC772" s="1718"/>
      <c r="AD772" s="1718"/>
      <c r="AE772" s="1718"/>
      <c r="AF772" s="1718"/>
      <c r="AG772" s="1718"/>
    </row>
    <row r="773" spans="1:33" s="592" customFormat="1" ht="15" thickBot="1" x14ac:dyDescent="0.25">
      <c r="A773" s="605"/>
    </row>
    <row r="774" spans="1:33" s="592" customFormat="1" ht="31.5" customHeight="1" thickBot="1" x14ac:dyDescent="0.25">
      <c r="A774" s="605">
        <v>18</v>
      </c>
      <c r="D774" s="1873" t="s">
        <v>1777</v>
      </c>
      <c r="E774" s="1874"/>
      <c r="F774" s="1874"/>
      <c r="G774" s="1874"/>
      <c r="H774" s="1874"/>
      <c r="I774" s="1874"/>
      <c r="J774" s="1874"/>
      <c r="K774" s="1874"/>
      <c r="L774" s="1874"/>
      <c r="M774" s="1875"/>
      <c r="N774" s="1873" t="s">
        <v>1778</v>
      </c>
      <c r="O774" s="1874"/>
      <c r="P774" s="1874"/>
      <c r="Q774" s="1874"/>
      <c r="R774" s="1874"/>
      <c r="S774" s="1874"/>
      <c r="T774" s="1874"/>
      <c r="U774" s="1874"/>
      <c r="V774" s="1874"/>
      <c r="W774" s="1875"/>
      <c r="X774" s="1873" t="s">
        <v>2063</v>
      </c>
      <c r="Y774" s="1874"/>
      <c r="Z774" s="1874"/>
      <c r="AA774" s="1874"/>
      <c r="AB774" s="1874"/>
      <c r="AC774" s="1874"/>
      <c r="AD774" s="1874"/>
      <c r="AE774" s="1874"/>
      <c r="AF774" s="1874"/>
      <c r="AG774" s="1875"/>
    </row>
    <row r="775" spans="1:33" s="592" customFormat="1" ht="23.25" customHeight="1" x14ac:dyDescent="0.2">
      <c r="A775" s="605"/>
      <c r="D775" s="2535" t="s">
        <v>2064</v>
      </c>
      <c r="E775" s="1988"/>
      <c r="F775" s="1988"/>
      <c r="G775" s="1988"/>
      <c r="H775" s="1988"/>
      <c r="I775" s="1988"/>
      <c r="J775" s="1988"/>
      <c r="K775" s="1988"/>
      <c r="L775" s="1988"/>
      <c r="M775" s="1989"/>
      <c r="N775" s="1990">
        <f>'Notes- SK Template'!N413</f>
        <v>677.8</v>
      </c>
      <c r="O775" s="1841"/>
      <c r="P775" s="1841"/>
      <c r="Q775" s="1841"/>
      <c r="R775" s="1841"/>
      <c r="S775" s="1841"/>
      <c r="T775" s="1841"/>
      <c r="U775" s="1841"/>
      <c r="V775" s="1841"/>
      <c r="W775" s="1841"/>
      <c r="X775" s="1841">
        <f>'Notes- SK Template'!X413</f>
        <v>6931</v>
      </c>
      <c r="Y775" s="1841"/>
      <c r="Z775" s="1841"/>
      <c r="AA775" s="1841"/>
      <c r="AB775" s="1841"/>
      <c r="AC775" s="1841"/>
      <c r="AD775" s="1841"/>
      <c r="AE775" s="1841"/>
      <c r="AF775" s="1841"/>
      <c r="AG775" s="1841"/>
    </row>
    <row r="776" spans="1:33" s="592" customFormat="1" ht="23.25" customHeight="1" x14ac:dyDescent="0.2">
      <c r="A776" s="605"/>
      <c r="D776" s="2307" t="s">
        <v>2065</v>
      </c>
      <c r="E776" s="1810"/>
      <c r="F776" s="1810"/>
      <c r="G776" s="1810"/>
      <c r="H776" s="1810"/>
      <c r="I776" s="1810"/>
      <c r="J776" s="1810"/>
      <c r="K776" s="1810"/>
      <c r="L776" s="1810"/>
      <c r="M776" s="1811"/>
      <c r="N776" s="1784">
        <f>'Notes- SK Template'!N414</f>
        <v>0</v>
      </c>
      <c r="O776" s="1716"/>
      <c r="P776" s="1716"/>
      <c r="Q776" s="1716"/>
      <c r="R776" s="1716"/>
      <c r="S776" s="1716"/>
      <c r="T776" s="1716"/>
      <c r="U776" s="1716"/>
      <c r="V776" s="1716"/>
      <c r="W776" s="1716"/>
      <c r="X776" s="1716">
        <f>'Notes- SK Template'!X414</f>
        <v>0</v>
      </c>
      <c r="Y776" s="1716"/>
      <c r="Z776" s="1716"/>
      <c r="AA776" s="1716"/>
      <c r="AB776" s="1716"/>
      <c r="AC776" s="1716"/>
      <c r="AD776" s="1716"/>
      <c r="AE776" s="1716"/>
      <c r="AF776" s="1716"/>
      <c r="AG776" s="1716"/>
    </row>
    <row r="777" spans="1:33" s="592" customFormat="1" ht="23.25" customHeight="1" x14ac:dyDescent="0.2">
      <c r="A777" s="605"/>
      <c r="D777" s="2307" t="s">
        <v>2066</v>
      </c>
      <c r="E777" s="1810"/>
      <c r="F777" s="1810"/>
      <c r="G777" s="1810"/>
      <c r="H777" s="1810"/>
      <c r="I777" s="1810"/>
      <c r="J777" s="1810"/>
      <c r="K777" s="1810"/>
      <c r="L777" s="1810"/>
      <c r="M777" s="1811"/>
      <c r="N777" s="1784" t="e">
        <f>'Notes- SK Template'!#REF!</f>
        <v>#REF!</v>
      </c>
      <c r="O777" s="1716"/>
      <c r="P777" s="1716"/>
      <c r="Q777" s="1716"/>
      <c r="R777" s="1716"/>
      <c r="S777" s="1716"/>
      <c r="T777" s="1716"/>
      <c r="U777" s="1716"/>
      <c r="V777" s="1716"/>
      <c r="W777" s="1716"/>
      <c r="X777" s="1716" t="e">
        <f>'Notes- SK Template'!#REF!</f>
        <v>#REF!</v>
      </c>
      <c r="Y777" s="1716"/>
      <c r="Z777" s="1716"/>
      <c r="AA777" s="1716"/>
      <c r="AB777" s="1716"/>
      <c r="AC777" s="1716"/>
      <c r="AD777" s="1716"/>
      <c r="AE777" s="1716"/>
      <c r="AF777" s="1716"/>
      <c r="AG777" s="1716"/>
    </row>
    <row r="778" spans="1:33" s="592" customFormat="1" ht="23.25" customHeight="1" x14ac:dyDescent="0.2">
      <c r="A778" s="605"/>
      <c r="D778" s="2307" t="s">
        <v>2067</v>
      </c>
      <c r="E778" s="1810"/>
      <c r="F778" s="1810"/>
      <c r="G778" s="1810"/>
      <c r="H778" s="1810"/>
      <c r="I778" s="1810"/>
      <c r="J778" s="1810"/>
      <c r="K778" s="1810"/>
      <c r="L778" s="1810"/>
      <c r="M778" s="1811"/>
      <c r="N778" s="1784" t="e">
        <f>'Notes- SK Template'!#REF!</f>
        <v>#REF!</v>
      </c>
      <c r="O778" s="1716"/>
      <c r="P778" s="1716"/>
      <c r="Q778" s="1716"/>
      <c r="R778" s="1716"/>
      <c r="S778" s="1716"/>
      <c r="T778" s="1716"/>
      <c r="U778" s="1716"/>
      <c r="V778" s="1716"/>
      <c r="W778" s="1716"/>
      <c r="X778" s="1716" t="e">
        <f>'Notes- SK Template'!#REF!</f>
        <v>#REF!</v>
      </c>
      <c r="Y778" s="1716"/>
      <c r="Z778" s="1716"/>
      <c r="AA778" s="1716"/>
      <c r="AB778" s="1716"/>
      <c r="AC778" s="1716"/>
      <c r="AD778" s="1716"/>
      <c r="AE778" s="1716"/>
      <c r="AF778" s="1716"/>
      <c r="AG778" s="1716"/>
    </row>
    <row r="779" spans="1:33" s="592" customFormat="1" ht="23.25" customHeight="1" thickBot="1" x14ac:dyDescent="0.25">
      <c r="A779" s="605"/>
      <c r="D779" s="1774" t="s">
        <v>1790</v>
      </c>
      <c r="E779" s="1775"/>
      <c r="F779" s="1775"/>
      <c r="G779" s="1775"/>
      <c r="H779" s="1775"/>
      <c r="I779" s="1775"/>
      <c r="J779" s="1775"/>
      <c r="K779" s="1775"/>
      <c r="L779" s="1775"/>
      <c r="M779" s="1776"/>
      <c r="N779" s="1871">
        <f>'Notes- SK Template'!N415</f>
        <v>677.8</v>
      </c>
      <c r="O779" s="1872"/>
      <c r="P779" s="1872"/>
      <c r="Q779" s="1872"/>
      <c r="R779" s="1872"/>
      <c r="S779" s="1872"/>
      <c r="T779" s="1872"/>
      <c r="U779" s="1872"/>
      <c r="V779" s="1872"/>
      <c r="W779" s="1872"/>
      <c r="X779" s="1871">
        <f>'Notes- SK Template'!X415</f>
        <v>6931</v>
      </c>
      <c r="Y779" s="1872"/>
      <c r="Z779" s="1872"/>
      <c r="AA779" s="1872"/>
      <c r="AB779" s="1872"/>
      <c r="AC779" s="1872"/>
      <c r="AD779" s="1872"/>
      <c r="AE779" s="1872"/>
      <c r="AF779" s="1872"/>
      <c r="AG779" s="1872"/>
    </row>
    <row r="780" spans="1:33" s="592" customFormat="1" x14ac:dyDescent="0.2">
      <c r="A780" s="605"/>
    </row>
    <row r="781" spans="1:33" s="592" customFormat="1" x14ac:dyDescent="0.2">
      <c r="A781" s="605"/>
    </row>
    <row r="782" spans="1:33" s="592" customFormat="1" x14ac:dyDescent="0.2">
      <c r="A782" s="605"/>
      <c r="D782" s="1738" t="s">
        <v>3062</v>
      </c>
      <c r="E782" s="1822"/>
      <c r="F782" s="1822"/>
      <c r="G782" s="1822"/>
      <c r="H782" s="1822"/>
      <c r="I782" s="1822"/>
      <c r="J782" s="1822"/>
      <c r="K782" s="1822"/>
      <c r="L782" s="1822"/>
      <c r="M782" s="1822"/>
      <c r="N782" s="1822"/>
      <c r="O782" s="1822"/>
      <c r="P782" s="1822"/>
      <c r="Q782" s="1822"/>
      <c r="R782" s="1822"/>
      <c r="S782" s="1822"/>
      <c r="T782" s="1822"/>
      <c r="U782" s="1822"/>
      <c r="V782" s="1822"/>
      <c r="W782" s="1822"/>
      <c r="X782" s="1822"/>
      <c r="Y782" s="1822"/>
      <c r="Z782" s="1822"/>
      <c r="AA782" s="1822"/>
      <c r="AB782" s="1822"/>
      <c r="AC782" s="1822"/>
      <c r="AD782" s="1822"/>
      <c r="AE782" s="1822"/>
      <c r="AF782" s="1822"/>
      <c r="AG782" s="1822"/>
    </row>
    <row r="783" spans="1:33" s="592" customFormat="1" x14ac:dyDescent="0.2">
      <c r="A783" s="605"/>
      <c r="D783" s="1822"/>
      <c r="E783" s="1822"/>
      <c r="F783" s="1822"/>
      <c r="G783" s="1822"/>
      <c r="H783" s="1822"/>
      <c r="I783" s="1822"/>
      <c r="J783" s="1822"/>
      <c r="K783" s="1822"/>
      <c r="L783" s="1822"/>
      <c r="M783" s="1822"/>
      <c r="N783" s="1822"/>
      <c r="O783" s="1822"/>
      <c r="P783" s="1822"/>
      <c r="Q783" s="1822"/>
      <c r="R783" s="1822"/>
      <c r="S783" s="1822"/>
      <c r="T783" s="1822"/>
      <c r="U783" s="1822"/>
      <c r="V783" s="1822"/>
      <c r="W783" s="1822"/>
      <c r="X783" s="1822"/>
      <c r="Y783" s="1822"/>
      <c r="Z783" s="1822"/>
      <c r="AA783" s="1822"/>
      <c r="AB783" s="1822"/>
      <c r="AC783" s="1822"/>
      <c r="AD783" s="1822"/>
      <c r="AE783" s="1822"/>
      <c r="AF783" s="1822"/>
      <c r="AG783" s="1822"/>
    </row>
    <row r="784" spans="1:33" s="592" customFormat="1" x14ac:dyDescent="0.2">
      <c r="A784" s="605"/>
      <c r="D784" s="1822"/>
      <c r="E784" s="1822"/>
      <c r="F784" s="1822"/>
      <c r="G784" s="1822"/>
      <c r="H784" s="1822"/>
      <c r="I784" s="1822"/>
      <c r="J784" s="1822"/>
      <c r="K784" s="1822"/>
      <c r="L784" s="1822"/>
      <c r="M784" s="1822"/>
      <c r="N784" s="1822"/>
      <c r="O784" s="1822"/>
      <c r="P784" s="1822"/>
      <c r="Q784" s="1822"/>
      <c r="R784" s="1822"/>
      <c r="S784" s="1822"/>
      <c r="T784" s="1822"/>
      <c r="U784" s="1822"/>
      <c r="V784" s="1822"/>
      <c r="W784" s="1822"/>
      <c r="X784" s="1822"/>
      <c r="Y784" s="1822"/>
      <c r="Z784" s="1822"/>
      <c r="AA784" s="1822"/>
      <c r="AB784" s="1822"/>
      <c r="AC784" s="1822"/>
      <c r="AD784" s="1822"/>
      <c r="AE784" s="1822"/>
      <c r="AF784" s="1822"/>
      <c r="AG784" s="1822"/>
    </row>
    <row r="785" spans="1:33" s="592" customFormat="1" ht="15" thickBot="1" x14ac:dyDescent="0.25">
      <c r="A785" s="605"/>
    </row>
    <row r="786" spans="1:33" s="592" customFormat="1" ht="15" customHeight="1" thickBot="1" x14ac:dyDescent="0.25">
      <c r="A786" s="18" t="s">
        <v>1386</v>
      </c>
      <c r="D786" s="1704" t="s">
        <v>2068</v>
      </c>
      <c r="E786" s="1704"/>
      <c r="F786" s="1704"/>
      <c r="G786" s="1704"/>
      <c r="H786" s="1704"/>
      <c r="I786" s="1704"/>
      <c r="J786" s="1704"/>
      <c r="K786" s="1704"/>
      <c r="L786" s="1704"/>
      <c r="M786" s="1704"/>
      <c r="N786" s="1704" t="s">
        <v>1778</v>
      </c>
      <c r="O786" s="1704"/>
      <c r="P786" s="1704"/>
      <c r="Q786" s="1704"/>
      <c r="R786" s="1704"/>
      <c r="S786" s="1704"/>
      <c r="T786" s="1704"/>
      <c r="U786" s="1704"/>
      <c r="V786" s="1704"/>
      <c r="W786" s="1704"/>
      <c r="X786" s="1704"/>
      <c r="Y786" s="1704"/>
      <c r="Z786" s="1704"/>
      <c r="AA786" s="1704"/>
      <c r="AB786" s="1704"/>
      <c r="AC786" s="1704"/>
      <c r="AD786" s="1704"/>
      <c r="AE786" s="1704"/>
      <c r="AF786" s="1704"/>
      <c r="AG786" s="1704"/>
    </row>
    <row r="787" spans="1:33" s="592" customFormat="1" ht="28.5" customHeight="1" thickBot="1" x14ac:dyDescent="0.25">
      <c r="A787" s="605"/>
      <c r="D787" s="1704"/>
      <c r="E787" s="1704"/>
      <c r="F787" s="1704"/>
      <c r="G787" s="1704"/>
      <c r="H787" s="1704"/>
      <c r="I787" s="1704"/>
      <c r="J787" s="1704"/>
      <c r="K787" s="1704"/>
      <c r="L787" s="1704"/>
      <c r="M787" s="1704"/>
      <c r="N787" s="1704" t="s">
        <v>1915</v>
      </c>
      <c r="O787" s="1704"/>
      <c r="P787" s="1704"/>
      <c r="Q787" s="1704"/>
      <c r="R787" s="1704" t="s">
        <v>1916</v>
      </c>
      <c r="S787" s="1704" t="s">
        <v>1916</v>
      </c>
      <c r="T787" s="1704"/>
      <c r="U787" s="1704"/>
      <c r="V787" s="1704" t="s">
        <v>1917</v>
      </c>
      <c r="W787" s="1704"/>
      <c r="X787" s="1704" t="s">
        <v>1917</v>
      </c>
      <c r="Y787" s="1704"/>
      <c r="Z787" s="1704" t="s">
        <v>1918</v>
      </c>
      <c r="AA787" s="1704"/>
      <c r="AB787" s="1704"/>
      <c r="AC787" s="1704" t="s">
        <v>1919</v>
      </c>
      <c r="AD787" s="1704" t="s">
        <v>1919</v>
      </c>
      <c r="AE787" s="1704"/>
      <c r="AF787" s="1704"/>
      <c r="AG787" s="1704"/>
    </row>
    <row r="788" spans="1:33" s="615" customFormat="1" ht="24.75" customHeight="1" x14ac:dyDescent="0.2">
      <c r="A788" s="641"/>
      <c r="D788" s="2362" t="s">
        <v>2069</v>
      </c>
      <c r="E788" s="1997"/>
      <c r="F788" s="1997"/>
      <c r="G788" s="1997"/>
      <c r="H788" s="1997"/>
      <c r="I788" s="1997"/>
      <c r="J788" s="1997"/>
      <c r="K788" s="1997"/>
      <c r="L788" s="1997"/>
      <c r="M788" s="1997"/>
      <c r="N788" s="2532" t="e">
        <f>'Notes- SK Template'!#REF!</f>
        <v>#REF!</v>
      </c>
      <c r="O788" s="2533" t="e">
        <f>'Notes- SK Template'!#REF!</f>
        <v>#REF!</v>
      </c>
      <c r="P788" s="2533" t="e">
        <f>'Notes- SK Template'!#REF!</f>
        <v>#REF!</v>
      </c>
      <c r="Q788" s="2534" t="e">
        <f>'Notes- SK Template'!#REF!</f>
        <v>#REF!</v>
      </c>
      <c r="R788" s="2532" t="e">
        <f>'Notes- SK Template'!#REF!</f>
        <v>#REF!</v>
      </c>
      <c r="S788" s="2533" t="e">
        <f>'Notes- SK Template'!#REF!</f>
        <v>#REF!</v>
      </c>
      <c r="T788" s="2533" t="e">
        <f>'Notes- SK Template'!#REF!</f>
        <v>#REF!</v>
      </c>
      <c r="U788" s="2534" t="e">
        <f>'Notes- SK Template'!#REF!</f>
        <v>#REF!</v>
      </c>
      <c r="V788" s="2532" t="e">
        <f>'Notes- SK Template'!#REF!</f>
        <v>#REF!</v>
      </c>
      <c r="W788" s="2533" t="e">
        <f>'Notes- SK Template'!#REF!</f>
        <v>#REF!</v>
      </c>
      <c r="X788" s="2533" t="e">
        <f>'Notes- SK Template'!#REF!</f>
        <v>#REF!</v>
      </c>
      <c r="Y788" s="2534" t="e">
        <f>'Notes- SK Template'!#REF!</f>
        <v>#REF!</v>
      </c>
      <c r="Z788" s="2532" t="e">
        <f>'Notes- SK Template'!#REF!</f>
        <v>#REF!</v>
      </c>
      <c r="AA788" s="2533" t="e">
        <f>'Notes- SK Template'!#REF!</f>
        <v>#REF!</v>
      </c>
      <c r="AB788" s="2533" t="e">
        <f>'Notes- SK Template'!#REF!</f>
        <v>#REF!</v>
      </c>
      <c r="AC788" s="2534" t="e">
        <f>'Notes- SK Template'!#REF!</f>
        <v>#REF!</v>
      </c>
      <c r="AD788" s="2532" t="e">
        <f>'Notes- SK Template'!#REF!</f>
        <v>#REF!</v>
      </c>
      <c r="AE788" s="2533" t="e">
        <f>'Notes- SK Template'!#REF!</f>
        <v>#REF!</v>
      </c>
      <c r="AF788" s="2533" t="e">
        <f>'Notes- SK Template'!#REF!</f>
        <v>#REF!</v>
      </c>
      <c r="AG788" s="2534" t="e">
        <f>'Notes- SK Template'!#REF!</f>
        <v>#REF!</v>
      </c>
    </row>
    <row r="789" spans="1:33" s="615" customFormat="1" ht="24.75" customHeight="1" x14ac:dyDescent="0.2">
      <c r="A789" s="641"/>
      <c r="D789" s="2306" t="s">
        <v>2070</v>
      </c>
      <c r="E789" s="1715"/>
      <c r="F789" s="1715"/>
      <c r="G789" s="1715"/>
      <c r="H789" s="1715"/>
      <c r="I789" s="1715"/>
      <c r="J789" s="1715"/>
      <c r="K789" s="1715"/>
      <c r="L789" s="1715"/>
      <c r="M789" s="1715"/>
      <c r="N789" s="2302" t="e">
        <f>'Notes- SK Template'!#REF!</f>
        <v>#REF!</v>
      </c>
      <c r="O789" s="2303" t="e">
        <f>'Notes- SK Template'!#REF!</f>
        <v>#REF!</v>
      </c>
      <c r="P789" s="2303" t="e">
        <f>'Notes- SK Template'!#REF!</f>
        <v>#REF!</v>
      </c>
      <c r="Q789" s="2304" t="e">
        <f>'Notes- SK Template'!#REF!</f>
        <v>#REF!</v>
      </c>
      <c r="R789" s="2302" t="e">
        <f>'Notes- SK Template'!#REF!</f>
        <v>#REF!</v>
      </c>
      <c r="S789" s="2303" t="e">
        <f>'Notes- SK Template'!#REF!</f>
        <v>#REF!</v>
      </c>
      <c r="T789" s="2303" t="e">
        <f>'Notes- SK Template'!#REF!</f>
        <v>#REF!</v>
      </c>
      <c r="U789" s="2304" t="e">
        <f>'Notes- SK Template'!#REF!</f>
        <v>#REF!</v>
      </c>
      <c r="V789" s="2302" t="e">
        <f>'Notes- SK Template'!#REF!</f>
        <v>#REF!</v>
      </c>
      <c r="W789" s="2303" t="e">
        <f>'Notes- SK Template'!#REF!</f>
        <v>#REF!</v>
      </c>
      <c r="X789" s="2303" t="e">
        <f>'Notes- SK Template'!#REF!</f>
        <v>#REF!</v>
      </c>
      <c r="Y789" s="2304" t="e">
        <f>'Notes- SK Template'!#REF!</f>
        <v>#REF!</v>
      </c>
      <c r="Z789" s="2302" t="e">
        <f>'Notes- SK Template'!#REF!</f>
        <v>#REF!</v>
      </c>
      <c r="AA789" s="2303" t="e">
        <f>'Notes- SK Template'!#REF!</f>
        <v>#REF!</v>
      </c>
      <c r="AB789" s="2303" t="e">
        <f>'Notes- SK Template'!#REF!</f>
        <v>#REF!</v>
      </c>
      <c r="AC789" s="2304" t="e">
        <f>'Notes- SK Template'!#REF!</f>
        <v>#REF!</v>
      </c>
      <c r="AD789" s="2302" t="e">
        <f>'Notes- SK Template'!#REF!</f>
        <v>#REF!</v>
      </c>
      <c r="AE789" s="2303" t="e">
        <f>'Notes- SK Template'!#REF!</f>
        <v>#REF!</v>
      </c>
      <c r="AF789" s="2303" t="e">
        <f>'Notes- SK Template'!#REF!</f>
        <v>#REF!</v>
      </c>
      <c r="AG789" s="2304" t="e">
        <f>'Notes- SK Template'!#REF!</f>
        <v>#REF!</v>
      </c>
    </row>
    <row r="790" spans="1:33" s="615" customFormat="1" ht="24.75" customHeight="1" x14ac:dyDescent="0.2">
      <c r="A790" s="641"/>
      <c r="D790" s="2306" t="s">
        <v>2071</v>
      </c>
      <c r="E790" s="1715"/>
      <c r="F790" s="1715"/>
      <c r="G790" s="1715"/>
      <c r="H790" s="1715"/>
      <c r="I790" s="1715"/>
      <c r="J790" s="1715"/>
      <c r="K790" s="1715"/>
      <c r="L790" s="1715"/>
      <c r="M790" s="1715"/>
      <c r="N790" s="2302" t="e">
        <f>'Notes- SK Template'!#REF!</f>
        <v>#REF!</v>
      </c>
      <c r="O790" s="2303" t="e">
        <f>'Notes- SK Template'!#REF!</f>
        <v>#REF!</v>
      </c>
      <c r="P790" s="2303" t="e">
        <f>'Notes- SK Template'!#REF!</f>
        <v>#REF!</v>
      </c>
      <c r="Q790" s="2304" t="e">
        <f>'Notes- SK Template'!#REF!</f>
        <v>#REF!</v>
      </c>
      <c r="R790" s="2302" t="e">
        <f>'Notes- SK Template'!#REF!</f>
        <v>#REF!</v>
      </c>
      <c r="S790" s="2303" t="e">
        <f>'Notes- SK Template'!#REF!</f>
        <v>#REF!</v>
      </c>
      <c r="T790" s="2303" t="e">
        <f>'Notes- SK Template'!#REF!</f>
        <v>#REF!</v>
      </c>
      <c r="U790" s="2304" t="e">
        <f>'Notes- SK Template'!#REF!</f>
        <v>#REF!</v>
      </c>
      <c r="V790" s="2302" t="e">
        <f>'Notes- SK Template'!#REF!</f>
        <v>#REF!</v>
      </c>
      <c r="W790" s="2303" t="e">
        <f>'Notes- SK Template'!#REF!</f>
        <v>#REF!</v>
      </c>
      <c r="X790" s="2303" t="e">
        <f>'Notes- SK Template'!#REF!</f>
        <v>#REF!</v>
      </c>
      <c r="Y790" s="2304" t="e">
        <f>'Notes- SK Template'!#REF!</f>
        <v>#REF!</v>
      </c>
      <c r="Z790" s="2302" t="e">
        <f>'Notes- SK Template'!#REF!</f>
        <v>#REF!</v>
      </c>
      <c r="AA790" s="2303" t="e">
        <f>'Notes- SK Template'!#REF!</f>
        <v>#REF!</v>
      </c>
      <c r="AB790" s="2303" t="e">
        <f>'Notes- SK Template'!#REF!</f>
        <v>#REF!</v>
      </c>
      <c r="AC790" s="2304" t="e">
        <f>'Notes- SK Template'!#REF!</f>
        <v>#REF!</v>
      </c>
      <c r="AD790" s="2302" t="e">
        <f>'Notes- SK Template'!#REF!</f>
        <v>#REF!</v>
      </c>
      <c r="AE790" s="2303" t="e">
        <f>'Notes- SK Template'!#REF!</f>
        <v>#REF!</v>
      </c>
      <c r="AF790" s="2303" t="e">
        <f>'Notes- SK Template'!#REF!</f>
        <v>#REF!</v>
      </c>
      <c r="AG790" s="2304" t="e">
        <f>'Notes- SK Template'!#REF!</f>
        <v>#REF!</v>
      </c>
    </row>
    <row r="791" spans="1:33" s="615" customFormat="1" ht="24.75" customHeight="1" x14ac:dyDescent="0.2">
      <c r="A791" s="641"/>
      <c r="D791" s="2306" t="s">
        <v>2072</v>
      </c>
      <c r="E791" s="1715"/>
      <c r="F791" s="1715"/>
      <c r="G791" s="1715"/>
      <c r="H791" s="1715"/>
      <c r="I791" s="1715"/>
      <c r="J791" s="1715"/>
      <c r="K791" s="1715"/>
      <c r="L791" s="1715"/>
      <c r="M791" s="1715"/>
      <c r="N791" s="2302" t="e">
        <f>'Notes- SK Template'!#REF!</f>
        <v>#REF!</v>
      </c>
      <c r="O791" s="2303" t="e">
        <f>'Notes- SK Template'!#REF!</f>
        <v>#REF!</v>
      </c>
      <c r="P791" s="2303" t="e">
        <f>'Notes- SK Template'!#REF!</f>
        <v>#REF!</v>
      </c>
      <c r="Q791" s="2304" t="e">
        <f>'Notes- SK Template'!#REF!</f>
        <v>#REF!</v>
      </c>
      <c r="R791" s="2302" t="e">
        <f>'Notes- SK Template'!#REF!</f>
        <v>#REF!</v>
      </c>
      <c r="S791" s="2303" t="e">
        <f>'Notes- SK Template'!#REF!</f>
        <v>#REF!</v>
      </c>
      <c r="T791" s="2303" t="e">
        <f>'Notes- SK Template'!#REF!</f>
        <v>#REF!</v>
      </c>
      <c r="U791" s="2304" t="e">
        <f>'Notes- SK Template'!#REF!</f>
        <v>#REF!</v>
      </c>
      <c r="V791" s="2302" t="e">
        <f>'Notes- SK Template'!#REF!</f>
        <v>#REF!</v>
      </c>
      <c r="W791" s="2303" t="e">
        <f>'Notes- SK Template'!#REF!</f>
        <v>#REF!</v>
      </c>
      <c r="X791" s="2303" t="e">
        <f>'Notes- SK Template'!#REF!</f>
        <v>#REF!</v>
      </c>
      <c r="Y791" s="2304" t="e">
        <f>'Notes- SK Template'!#REF!</f>
        <v>#REF!</v>
      </c>
      <c r="Z791" s="2302" t="e">
        <f>'Notes- SK Template'!#REF!</f>
        <v>#REF!</v>
      </c>
      <c r="AA791" s="2303" t="e">
        <f>'Notes- SK Template'!#REF!</f>
        <v>#REF!</v>
      </c>
      <c r="AB791" s="2303" t="e">
        <f>'Notes- SK Template'!#REF!</f>
        <v>#REF!</v>
      </c>
      <c r="AC791" s="2304" t="e">
        <f>'Notes- SK Template'!#REF!</f>
        <v>#REF!</v>
      </c>
      <c r="AD791" s="2302" t="e">
        <f>'Notes- SK Template'!#REF!</f>
        <v>#REF!</v>
      </c>
      <c r="AE791" s="2303" t="e">
        <f>'Notes- SK Template'!#REF!</f>
        <v>#REF!</v>
      </c>
      <c r="AF791" s="2303" t="e">
        <f>'Notes- SK Template'!#REF!</f>
        <v>#REF!</v>
      </c>
      <c r="AG791" s="2304" t="e">
        <f>'Notes- SK Template'!#REF!</f>
        <v>#REF!</v>
      </c>
    </row>
    <row r="792" spans="1:33" s="615" customFormat="1" ht="24.75" customHeight="1" x14ac:dyDescent="0.2">
      <c r="A792" s="641"/>
      <c r="D792" s="2306" t="s">
        <v>2073</v>
      </c>
      <c r="E792" s="1715"/>
      <c r="F792" s="1715"/>
      <c r="G792" s="1715"/>
      <c r="H792" s="1715"/>
      <c r="I792" s="1715"/>
      <c r="J792" s="1715"/>
      <c r="K792" s="1715"/>
      <c r="L792" s="1715"/>
      <c r="M792" s="1715"/>
      <c r="N792" s="2302" t="e">
        <f>'Notes- SK Template'!#REF!</f>
        <v>#REF!</v>
      </c>
      <c r="O792" s="2303" t="e">
        <f>'Notes- SK Template'!#REF!</f>
        <v>#REF!</v>
      </c>
      <c r="P792" s="2303" t="e">
        <f>'Notes- SK Template'!#REF!</f>
        <v>#REF!</v>
      </c>
      <c r="Q792" s="2304" t="e">
        <f>'Notes- SK Template'!#REF!</f>
        <v>#REF!</v>
      </c>
      <c r="R792" s="2302" t="e">
        <f>'Notes- SK Template'!#REF!</f>
        <v>#REF!</v>
      </c>
      <c r="S792" s="2303" t="e">
        <f>'Notes- SK Template'!#REF!</f>
        <v>#REF!</v>
      </c>
      <c r="T792" s="2303" t="e">
        <f>'Notes- SK Template'!#REF!</f>
        <v>#REF!</v>
      </c>
      <c r="U792" s="2304" t="e">
        <f>'Notes- SK Template'!#REF!</f>
        <v>#REF!</v>
      </c>
      <c r="V792" s="2302" t="e">
        <f>'Notes- SK Template'!#REF!</f>
        <v>#REF!</v>
      </c>
      <c r="W792" s="2303" t="e">
        <f>'Notes- SK Template'!#REF!</f>
        <v>#REF!</v>
      </c>
      <c r="X792" s="2303" t="e">
        <f>'Notes- SK Template'!#REF!</f>
        <v>#REF!</v>
      </c>
      <c r="Y792" s="2304" t="e">
        <f>'Notes- SK Template'!#REF!</f>
        <v>#REF!</v>
      </c>
      <c r="Z792" s="2302" t="e">
        <f>'Notes- SK Template'!#REF!</f>
        <v>#REF!</v>
      </c>
      <c r="AA792" s="2303" t="e">
        <f>'Notes- SK Template'!#REF!</f>
        <v>#REF!</v>
      </c>
      <c r="AB792" s="2303" t="e">
        <f>'Notes- SK Template'!#REF!</f>
        <v>#REF!</v>
      </c>
      <c r="AC792" s="2304" t="e">
        <f>'Notes- SK Template'!#REF!</f>
        <v>#REF!</v>
      </c>
      <c r="AD792" s="2302" t="e">
        <f>'Notes- SK Template'!#REF!</f>
        <v>#REF!</v>
      </c>
      <c r="AE792" s="2303" t="e">
        <f>'Notes- SK Template'!#REF!</f>
        <v>#REF!</v>
      </c>
      <c r="AF792" s="2303" t="e">
        <f>'Notes- SK Template'!#REF!</f>
        <v>#REF!</v>
      </c>
      <c r="AG792" s="2304" t="e">
        <f>'Notes- SK Template'!#REF!</f>
        <v>#REF!</v>
      </c>
    </row>
    <row r="793" spans="1:33" s="615" customFormat="1" ht="24.75" customHeight="1" x14ac:dyDescent="0.2">
      <c r="A793" s="641"/>
      <c r="D793" s="2306" t="s">
        <v>2074</v>
      </c>
      <c r="E793" s="1715"/>
      <c r="F793" s="1715"/>
      <c r="G793" s="1715"/>
      <c r="H793" s="1715"/>
      <c r="I793" s="1715"/>
      <c r="J793" s="1715"/>
      <c r="K793" s="1715"/>
      <c r="L793" s="1715"/>
      <c r="M793" s="1715"/>
      <c r="N793" s="2302" t="e">
        <f>'Notes- SK Template'!#REF!</f>
        <v>#REF!</v>
      </c>
      <c r="O793" s="2303" t="e">
        <f>'Notes- SK Template'!#REF!</f>
        <v>#REF!</v>
      </c>
      <c r="P793" s="2303" t="e">
        <f>'Notes- SK Template'!#REF!</f>
        <v>#REF!</v>
      </c>
      <c r="Q793" s="2304" t="e">
        <f>'Notes- SK Template'!#REF!</f>
        <v>#REF!</v>
      </c>
      <c r="R793" s="2302" t="e">
        <f>'Notes- SK Template'!#REF!</f>
        <v>#REF!</v>
      </c>
      <c r="S793" s="2303" t="e">
        <f>'Notes- SK Template'!#REF!</f>
        <v>#REF!</v>
      </c>
      <c r="T793" s="2303" t="e">
        <f>'Notes- SK Template'!#REF!</f>
        <v>#REF!</v>
      </c>
      <c r="U793" s="2304" t="e">
        <f>'Notes- SK Template'!#REF!</f>
        <v>#REF!</v>
      </c>
      <c r="V793" s="2302" t="e">
        <f>'Notes- SK Template'!#REF!</f>
        <v>#REF!</v>
      </c>
      <c r="W793" s="2303" t="e">
        <f>'Notes- SK Template'!#REF!</f>
        <v>#REF!</v>
      </c>
      <c r="X793" s="2303" t="e">
        <f>'Notes- SK Template'!#REF!</f>
        <v>#REF!</v>
      </c>
      <c r="Y793" s="2304" t="e">
        <f>'Notes- SK Template'!#REF!</f>
        <v>#REF!</v>
      </c>
      <c r="Z793" s="2302" t="e">
        <f>'Notes- SK Template'!#REF!</f>
        <v>#REF!</v>
      </c>
      <c r="AA793" s="2303" t="e">
        <f>'Notes- SK Template'!#REF!</f>
        <v>#REF!</v>
      </c>
      <c r="AB793" s="2303" t="e">
        <f>'Notes- SK Template'!#REF!</f>
        <v>#REF!</v>
      </c>
      <c r="AC793" s="2304" t="e">
        <f>'Notes- SK Template'!#REF!</f>
        <v>#REF!</v>
      </c>
      <c r="AD793" s="2302" t="e">
        <f>'Notes- SK Template'!#REF!</f>
        <v>#REF!</v>
      </c>
      <c r="AE793" s="2303" t="e">
        <f>'Notes- SK Template'!#REF!</f>
        <v>#REF!</v>
      </c>
      <c r="AF793" s="2303" t="e">
        <f>'Notes- SK Template'!#REF!</f>
        <v>#REF!</v>
      </c>
      <c r="AG793" s="2304" t="e">
        <f>'Notes- SK Template'!#REF!</f>
        <v>#REF!</v>
      </c>
    </row>
    <row r="794" spans="1:33" s="615" customFormat="1" ht="24.75" customHeight="1" thickBot="1" x14ac:dyDescent="0.25">
      <c r="A794" s="641"/>
      <c r="D794" s="1735" t="s">
        <v>2075</v>
      </c>
      <c r="E794" s="1735"/>
      <c r="F794" s="1735"/>
      <c r="G794" s="1735"/>
      <c r="H794" s="1735"/>
      <c r="I794" s="1735"/>
      <c r="J794" s="1735"/>
      <c r="K794" s="1735"/>
      <c r="L794" s="1735"/>
      <c r="M794" s="1735"/>
      <c r="N794" s="2529" t="e">
        <f>'Notes- SK Template'!#REF!</f>
        <v>#REF!</v>
      </c>
      <c r="O794" s="2530" t="e">
        <f>'Notes- SK Template'!#REF!</f>
        <v>#REF!</v>
      </c>
      <c r="P794" s="2530" t="e">
        <f>'Notes- SK Template'!#REF!</f>
        <v>#REF!</v>
      </c>
      <c r="Q794" s="2531" t="e">
        <f>'Notes- SK Template'!#REF!</f>
        <v>#REF!</v>
      </c>
      <c r="R794" s="2529" t="e">
        <f>'Notes- SK Template'!#REF!</f>
        <v>#REF!</v>
      </c>
      <c r="S794" s="2530" t="e">
        <f>'Notes- SK Template'!#REF!</f>
        <v>#REF!</v>
      </c>
      <c r="T794" s="2530" t="e">
        <f>'Notes- SK Template'!#REF!</f>
        <v>#REF!</v>
      </c>
      <c r="U794" s="2531" t="e">
        <f>'Notes- SK Template'!#REF!</f>
        <v>#REF!</v>
      </c>
      <c r="V794" s="2529" t="e">
        <f>'Notes- SK Template'!#REF!</f>
        <v>#REF!</v>
      </c>
      <c r="W794" s="2530" t="e">
        <f>'Notes- SK Template'!#REF!</f>
        <v>#REF!</v>
      </c>
      <c r="X794" s="2530" t="e">
        <f>'Notes- SK Template'!#REF!</f>
        <v>#REF!</v>
      </c>
      <c r="Y794" s="2531" t="e">
        <f>'Notes- SK Template'!#REF!</f>
        <v>#REF!</v>
      </c>
      <c r="Z794" s="2529" t="e">
        <f>'Notes- SK Template'!#REF!</f>
        <v>#REF!</v>
      </c>
      <c r="AA794" s="2530" t="e">
        <f>'Notes- SK Template'!#REF!</f>
        <v>#REF!</v>
      </c>
      <c r="AB794" s="2530" t="e">
        <f>'Notes- SK Template'!#REF!</f>
        <v>#REF!</v>
      </c>
      <c r="AC794" s="2531" t="e">
        <f>'Notes- SK Template'!#REF!</f>
        <v>#REF!</v>
      </c>
      <c r="AD794" s="2529" t="e">
        <f>'Notes- SK Template'!#REF!</f>
        <v>#REF!</v>
      </c>
      <c r="AE794" s="2530" t="e">
        <f>'Notes- SK Template'!#REF!</f>
        <v>#REF!</v>
      </c>
      <c r="AF794" s="2530" t="e">
        <f>'Notes- SK Template'!#REF!</f>
        <v>#REF!</v>
      </c>
      <c r="AG794" s="2531" t="e">
        <f>'Notes- SK Template'!#REF!</f>
        <v>#REF!</v>
      </c>
    </row>
    <row r="795" spans="1:33" s="592" customFormat="1" x14ac:dyDescent="0.2">
      <c r="A795" s="605"/>
    </row>
    <row r="796" spans="1:33" s="592" customFormat="1" x14ac:dyDescent="0.2">
      <c r="A796" s="605"/>
    </row>
    <row r="797" spans="1:33" s="592" customFormat="1" x14ac:dyDescent="0.2">
      <c r="A797" s="605"/>
      <c r="D797" s="1717" t="s">
        <v>2076</v>
      </c>
      <c r="E797" s="1718"/>
      <c r="F797" s="1718"/>
      <c r="G797" s="1718"/>
      <c r="H797" s="1718"/>
      <c r="I797" s="1718"/>
      <c r="J797" s="1718"/>
      <c r="K797" s="1718"/>
      <c r="L797" s="1718"/>
      <c r="M797" s="1718"/>
      <c r="N797" s="1718"/>
      <c r="O797" s="1718"/>
      <c r="P797" s="1718"/>
      <c r="Q797" s="1718"/>
      <c r="R797" s="1718"/>
      <c r="S797" s="1718"/>
      <c r="T797" s="1718"/>
      <c r="U797" s="1718"/>
      <c r="V797" s="1718"/>
      <c r="W797" s="1718"/>
      <c r="X797" s="1718"/>
      <c r="Y797" s="1718"/>
      <c r="Z797" s="1718"/>
      <c r="AA797" s="1718"/>
      <c r="AB797" s="1718"/>
      <c r="AC797" s="1718"/>
      <c r="AD797" s="1718"/>
      <c r="AE797" s="1718"/>
      <c r="AF797" s="1718"/>
      <c r="AG797" s="1718"/>
    </row>
    <row r="798" spans="1:33" s="592" customFormat="1" ht="15" thickBot="1" x14ac:dyDescent="0.25">
      <c r="A798" s="605"/>
    </row>
    <row r="799" spans="1:33" s="592" customFormat="1" ht="57" customHeight="1" thickBot="1" x14ac:dyDescent="0.25">
      <c r="A799" s="605">
        <v>19</v>
      </c>
      <c r="D799" s="1704" t="s">
        <v>2068</v>
      </c>
      <c r="E799" s="1704"/>
      <c r="F799" s="1704"/>
      <c r="G799" s="1704"/>
      <c r="H799" s="1704"/>
      <c r="I799" s="1704"/>
      <c r="J799" s="1704"/>
      <c r="K799" s="1704"/>
      <c r="L799" s="1704"/>
      <c r="M799" s="1704"/>
      <c r="N799" s="1704" t="s">
        <v>1991</v>
      </c>
      <c r="O799" s="1704"/>
      <c r="P799" s="1704"/>
      <c r="Q799" s="1704"/>
      <c r="R799" s="1704" t="s">
        <v>1992</v>
      </c>
      <c r="S799" s="1704"/>
      <c r="T799" s="1704"/>
      <c r="U799" s="1704"/>
      <c r="V799" s="1704" t="s">
        <v>2077</v>
      </c>
      <c r="W799" s="1704"/>
      <c r="X799" s="1704"/>
      <c r="Y799" s="1704"/>
      <c r="Z799" s="1704" t="s">
        <v>2078</v>
      </c>
      <c r="AA799" s="1704"/>
      <c r="AB799" s="1704"/>
      <c r="AC799" s="1704"/>
      <c r="AD799" s="1704" t="s">
        <v>1995</v>
      </c>
      <c r="AE799" s="1704"/>
      <c r="AF799" s="1704"/>
      <c r="AG799" s="1704"/>
    </row>
    <row r="800" spans="1:33" s="592" customFormat="1" ht="27.75" customHeight="1" x14ac:dyDescent="0.2">
      <c r="A800" s="605"/>
      <c r="D800" s="2362" t="s">
        <v>2073</v>
      </c>
      <c r="E800" s="1997"/>
      <c r="F800" s="1997"/>
      <c r="G800" s="1997"/>
      <c r="H800" s="1997"/>
      <c r="I800" s="1997"/>
      <c r="J800" s="1997"/>
      <c r="K800" s="1997"/>
      <c r="L800" s="1997"/>
      <c r="M800" s="1997"/>
      <c r="N800" s="2017" t="e">
        <f>'Notes- SK Template'!#REF!</f>
        <v>#REF!</v>
      </c>
      <c r="O800" s="2017"/>
      <c r="P800" s="2017"/>
      <c r="Q800" s="2017" t="e">
        <f>'Notes- SK Template'!#REF!</f>
        <v>#REF!</v>
      </c>
      <c r="R800" s="2017" t="e">
        <f>'Notes- SK Template'!#REF!</f>
        <v>#REF!</v>
      </c>
      <c r="S800" s="2017"/>
      <c r="T800" s="2017"/>
      <c r="U800" s="2017" t="e">
        <f>'Notes- SK Template'!#REF!</f>
        <v>#REF!</v>
      </c>
      <c r="V800" s="2017" t="e">
        <f>'Notes- SK Template'!#REF!</f>
        <v>#REF!</v>
      </c>
      <c r="W800" s="2017"/>
      <c r="X800" s="2017"/>
      <c r="Y800" s="2017" t="e">
        <f>'Notes- SK Template'!#REF!</f>
        <v>#REF!</v>
      </c>
      <c r="Z800" s="2017" t="e">
        <f>'Notes- SK Template'!#REF!</f>
        <v>#REF!</v>
      </c>
      <c r="AA800" s="2017"/>
      <c r="AB800" s="2017"/>
      <c r="AC800" s="2017" t="e">
        <f>'Notes- SK Template'!#REF!</f>
        <v>#REF!</v>
      </c>
      <c r="AD800" s="2017" t="e">
        <f>'Notes- SK Template'!#REF!</f>
        <v>#REF!</v>
      </c>
      <c r="AE800" s="2017"/>
      <c r="AF800" s="2017"/>
      <c r="AG800" s="2017" t="e">
        <f>'Notes- SK Template'!#REF!</f>
        <v>#REF!</v>
      </c>
    </row>
    <row r="801" spans="1:33" s="592" customFormat="1" ht="27.75" customHeight="1" x14ac:dyDescent="0.2">
      <c r="A801" s="605"/>
      <c r="D801" s="2306" t="s">
        <v>2074</v>
      </c>
      <c r="E801" s="1715"/>
      <c r="F801" s="1715"/>
      <c r="G801" s="1715"/>
      <c r="H801" s="1715"/>
      <c r="I801" s="1715"/>
      <c r="J801" s="1715"/>
      <c r="K801" s="1715"/>
      <c r="L801" s="1715"/>
      <c r="M801" s="1715"/>
      <c r="N801" s="1805" t="e">
        <f>'Notes- SK Template'!#REF!</f>
        <v>#REF!</v>
      </c>
      <c r="O801" s="1805"/>
      <c r="P801" s="1805"/>
      <c r="Q801" s="1805" t="e">
        <f>'Notes- SK Template'!#REF!</f>
        <v>#REF!</v>
      </c>
      <c r="R801" s="1805" t="e">
        <f>'Notes- SK Template'!#REF!</f>
        <v>#REF!</v>
      </c>
      <c r="S801" s="1805"/>
      <c r="T801" s="1805"/>
      <c r="U801" s="1805" t="e">
        <f>'Notes- SK Template'!#REF!</f>
        <v>#REF!</v>
      </c>
      <c r="V801" s="1805" t="e">
        <f>'Notes- SK Template'!#REF!</f>
        <v>#REF!</v>
      </c>
      <c r="W801" s="1805"/>
      <c r="X801" s="1805"/>
      <c r="Y801" s="1805" t="e">
        <f>'Notes- SK Template'!#REF!</f>
        <v>#REF!</v>
      </c>
      <c r="Z801" s="1805" t="e">
        <f>'Notes- SK Template'!#REF!</f>
        <v>#REF!</v>
      </c>
      <c r="AA801" s="1805"/>
      <c r="AB801" s="1805"/>
      <c r="AC801" s="1805" t="e">
        <f>'Notes- SK Template'!#REF!</f>
        <v>#REF!</v>
      </c>
      <c r="AD801" s="1805" t="e">
        <f>'Notes- SK Template'!#REF!</f>
        <v>#REF!</v>
      </c>
      <c r="AE801" s="1805"/>
      <c r="AF801" s="1805"/>
      <c r="AG801" s="1805" t="e">
        <f>'Notes- SK Template'!#REF!</f>
        <v>#REF!</v>
      </c>
    </row>
    <row r="802" spans="1:33" s="592" customFormat="1" ht="27.75" customHeight="1" thickBot="1" x14ac:dyDescent="0.25">
      <c r="A802" s="605"/>
      <c r="D802" s="1735" t="s">
        <v>2075</v>
      </c>
      <c r="E802" s="1735"/>
      <c r="F802" s="1735"/>
      <c r="G802" s="1735"/>
      <c r="H802" s="1735"/>
      <c r="I802" s="1735"/>
      <c r="J802" s="1735"/>
      <c r="K802" s="1735"/>
      <c r="L802" s="1735"/>
      <c r="M802" s="1735"/>
      <c r="N802" s="2529" t="e">
        <f>'Notes- SK Template'!#REF!</f>
        <v>#REF!</v>
      </c>
      <c r="O802" s="2530"/>
      <c r="P802" s="2530"/>
      <c r="Q802" s="2531" t="e">
        <f>'Notes- SK Template'!#REF!</f>
        <v>#REF!</v>
      </c>
      <c r="R802" s="2529" t="e">
        <f>'Notes- SK Template'!#REF!</f>
        <v>#REF!</v>
      </c>
      <c r="S802" s="2530"/>
      <c r="T802" s="2530"/>
      <c r="U802" s="2531" t="e">
        <f>'Notes- SK Template'!#REF!</f>
        <v>#REF!</v>
      </c>
      <c r="V802" s="2529" t="e">
        <f>'Notes- SK Template'!#REF!</f>
        <v>#REF!</v>
      </c>
      <c r="W802" s="2530"/>
      <c r="X802" s="2530"/>
      <c r="Y802" s="2531" t="e">
        <f>'Notes- SK Template'!#REF!</f>
        <v>#REF!</v>
      </c>
      <c r="Z802" s="2529" t="e">
        <f>'Notes- SK Template'!#REF!</f>
        <v>#REF!</v>
      </c>
      <c r="AA802" s="2530"/>
      <c r="AB802" s="2530"/>
      <c r="AC802" s="2531" t="e">
        <f>'Notes- SK Template'!#REF!</f>
        <v>#REF!</v>
      </c>
      <c r="AD802" s="2529" t="e">
        <f>'Notes- SK Template'!#REF!</f>
        <v>#REF!</v>
      </c>
      <c r="AE802" s="2530"/>
      <c r="AF802" s="2530"/>
      <c r="AG802" s="2531" t="e">
        <f>'Notes- SK Template'!#REF!</f>
        <v>#REF!</v>
      </c>
    </row>
    <row r="803" spans="1:33" s="592" customFormat="1" x14ac:dyDescent="0.2">
      <c r="A803" s="605"/>
    </row>
    <row r="804" spans="1:33" s="592" customFormat="1" x14ac:dyDescent="0.2">
      <c r="A804" s="605"/>
      <c r="D804" s="1738" t="s">
        <v>2079</v>
      </c>
      <c r="E804" s="1822"/>
      <c r="F804" s="1822"/>
      <c r="G804" s="1822"/>
      <c r="H804" s="1822"/>
      <c r="I804" s="1822"/>
      <c r="J804" s="1822"/>
      <c r="K804" s="1822"/>
      <c r="L804" s="1822"/>
      <c r="M804" s="1822"/>
      <c r="N804" s="1822"/>
      <c r="O804" s="1822"/>
      <c r="P804" s="1822"/>
      <c r="Q804" s="1822"/>
      <c r="R804" s="1822"/>
      <c r="S804" s="1822"/>
      <c r="T804" s="1822"/>
      <c r="U804" s="1822"/>
      <c r="V804" s="1822"/>
      <c r="W804" s="1822"/>
      <c r="X804" s="1822"/>
      <c r="Y804" s="1822"/>
      <c r="Z804" s="1822"/>
      <c r="AA804" s="1822"/>
      <c r="AB804" s="1822"/>
      <c r="AC804" s="1822"/>
      <c r="AD804" s="1822"/>
      <c r="AE804" s="1822"/>
      <c r="AF804" s="1822"/>
      <c r="AG804" s="1822"/>
    </row>
    <row r="805" spans="1:33" s="592" customFormat="1" x14ac:dyDescent="0.2">
      <c r="A805" s="605"/>
      <c r="D805" s="1822"/>
      <c r="E805" s="1822"/>
      <c r="F805" s="1822"/>
      <c r="G805" s="1822"/>
      <c r="H805" s="1822"/>
      <c r="I805" s="1822"/>
      <c r="J805" s="1822"/>
      <c r="K805" s="1822"/>
      <c r="L805" s="1822"/>
      <c r="M805" s="1822"/>
      <c r="N805" s="1822"/>
      <c r="O805" s="1822"/>
      <c r="P805" s="1822"/>
      <c r="Q805" s="1822"/>
      <c r="R805" s="1822"/>
      <c r="S805" s="1822"/>
      <c r="T805" s="1822"/>
      <c r="U805" s="1822"/>
      <c r="V805" s="1822"/>
      <c r="W805" s="1822"/>
      <c r="X805" s="1822"/>
      <c r="Y805" s="1822"/>
      <c r="Z805" s="1822"/>
      <c r="AA805" s="1822"/>
      <c r="AB805" s="1822"/>
      <c r="AC805" s="1822"/>
      <c r="AD805" s="1822"/>
      <c r="AE805" s="1822"/>
      <c r="AF805" s="1822"/>
      <c r="AG805" s="1822"/>
    </row>
    <row r="806" spans="1:33" s="592" customFormat="1" ht="15" thickBot="1" x14ac:dyDescent="0.25">
      <c r="A806" s="605"/>
    </row>
    <row r="807" spans="1:33" s="592" customFormat="1" ht="15" thickBot="1" x14ac:dyDescent="0.25">
      <c r="A807" s="605">
        <v>20</v>
      </c>
      <c r="D807" s="1703" t="s">
        <v>1777</v>
      </c>
      <c r="E807" s="1703"/>
      <c r="F807" s="1703"/>
      <c r="G807" s="1703"/>
      <c r="H807" s="1703"/>
      <c r="I807" s="1703"/>
      <c r="J807" s="1703"/>
      <c r="K807" s="1703"/>
      <c r="L807" s="1703"/>
      <c r="M807" s="1703"/>
      <c r="N807" s="1703"/>
      <c r="O807" s="1703"/>
      <c r="P807" s="1703"/>
      <c r="Q807" s="1703"/>
      <c r="R807" s="1703"/>
      <c r="S807" s="1703" t="s">
        <v>1924</v>
      </c>
      <c r="T807" s="1703"/>
      <c r="U807" s="1703"/>
      <c r="V807" s="1703"/>
      <c r="W807" s="1703"/>
      <c r="X807" s="1703"/>
      <c r="Y807" s="1703"/>
      <c r="Z807" s="1703"/>
      <c r="AA807" s="1703"/>
      <c r="AB807" s="1703"/>
      <c r="AC807" s="1703"/>
      <c r="AD807" s="1703"/>
      <c r="AE807" s="1703"/>
      <c r="AF807" s="1703"/>
      <c r="AG807" s="1703"/>
    </row>
    <row r="808" spans="1:33" s="592" customFormat="1" ht="27.75" customHeight="1" x14ac:dyDescent="0.2">
      <c r="A808" s="605"/>
      <c r="D808" s="2528" t="s">
        <v>2080</v>
      </c>
      <c r="E808" s="1934"/>
      <c r="F808" s="1934"/>
      <c r="G808" s="1934"/>
      <c r="H808" s="1934"/>
      <c r="I808" s="1934"/>
      <c r="J808" s="1934"/>
      <c r="K808" s="1934"/>
      <c r="L808" s="1934"/>
      <c r="M808" s="1934"/>
      <c r="N808" s="1934"/>
      <c r="O808" s="1934"/>
      <c r="P808" s="1934"/>
      <c r="Q808" s="1934"/>
      <c r="R808" s="1934"/>
      <c r="S808" s="1935" t="e">
        <f>'Notes- SK Template'!#REF!</f>
        <v>#REF!</v>
      </c>
      <c r="T808" s="1935"/>
      <c r="U808" s="1935"/>
      <c r="V808" s="1935"/>
      <c r="W808" s="1935"/>
      <c r="X808" s="1935"/>
      <c r="Y808" s="1935"/>
      <c r="Z808" s="1935"/>
      <c r="AA808" s="1935"/>
      <c r="AB808" s="1935"/>
      <c r="AC808" s="1935"/>
      <c r="AD808" s="1935"/>
      <c r="AE808" s="1935"/>
      <c r="AF808" s="1935"/>
      <c r="AG808" s="1935"/>
    </row>
    <row r="809" spans="1:33" s="592" customFormat="1" ht="27.75" customHeight="1" thickBot="1" x14ac:dyDescent="0.25">
      <c r="A809" s="605"/>
      <c r="D809" s="2361" t="s">
        <v>2081</v>
      </c>
      <c r="E809" s="1901"/>
      <c r="F809" s="1901"/>
      <c r="G809" s="1901"/>
      <c r="H809" s="1901"/>
      <c r="I809" s="1901"/>
      <c r="J809" s="1901"/>
      <c r="K809" s="1901"/>
      <c r="L809" s="1901"/>
      <c r="M809" s="1901"/>
      <c r="N809" s="1901"/>
      <c r="O809" s="1901"/>
      <c r="P809" s="1901"/>
      <c r="Q809" s="1901"/>
      <c r="R809" s="1901"/>
      <c r="S809" s="2508" t="e">
        <f>'Notes- SK Template'!#REF!</f>
        <v>#REF!</v>
      </c>
      <c r="T809" s="2509"/>
      <c r="U809" s="2509"/>
      <c r="V809" s="2509"/>
      <c r="W809" s="2509"/>
      <c r="X809" s="2509"/>
      <c r="Y809" s="2509"/>
      <c r="Z809" s="2509"/>
      <c r="AA809" s="2509"/>
      <c r="AB809" s="2509"/>
      <c r="AC809" s="2509"/>
      <c r="AD809" s="2509"/>
      <c r="AE809" s="2509"/>
      <c r="AF809" s="2509"/>
      <c r="AG809" s="2400"/>
    </row>
    <row r="810" spans="1:33" s="592" customFormat="1" x14ac:dyDescent="0.2">
      <c r="A810" s="605"/>
    </row>
    <row r="811" spans="1:33" s="592" customFormat="1" x14ac:dyDescent="0.2">
      <c r="A811" s="605"/>
    </row>
    <row r="812" spans="1:33" s="592" customFormat="1" x14ac:dyDescent="0.2">
      <c r="A812" s="605"/>
      <c r="D812" s="1738" t="s">
        <v>2082</v>
      </c>
      <c r="E812" s="1822"/>
      <c r="F812" s="1822"/>
      <c r="G812" s="1822"/>
      <c r="H812" s="1822"/>
      <c r="I812" s="1822"/>
      <c r="J812" s="1822"/>
      <c r="K812" s="1822"/>
      <c r="L812" s="1822"/>
      <c r="M812" s="1822"/>
      <c r="N812" s="1822"/>
      <c r="O812" s="1822"/>
      <c r="P812" s="1822"/>
      <c r="Q812" s="1822"/>
      <c r="R812" s="1822"/>
      <c r="S812" s="1822"/>
      <c r="T812" s="1822"/>
      <c r="U812" s="1822"/>
      <c r="V812" s="1822"/>
      <c r="W812" s="1822"/>
      <c r="X812" s="1822"/>
      <c r="Y812" s="1822"/>
      <c r="Z812" s="1822"/>
      <c r="AA812" s="1822"/>
      <c r="AB812" s="1822"/>
      <c r="AC812" s="1822"/>
      <c r="AD812" s="1822"/>
      <c r="AE812" s="1822"/>
      <c r="AF812" s="1822"/>
      <c r="AG812" s="1822"/>
    </row>
    <row r="813" spans="1:33" s="592" customFormat="1" x14ac:dyDescent="0.2">
      <c r="A813" s="605"/>
      <c r="D813" s="1822"/>
      <c r="E813" s="1822"/>
      <c r="F813" s="1822"/>
      <c r="G813" s="1822"/>
      <c r="H813" s="1822"/>
      <c r="I813" s="1822"/>
      <c r="J813" s="1822"/>
      <c r="K813" s="1822"/>
      <c r="L813" s="1822"/>
      <c r="M813" s="1822"/>
      <c r="N813" s="1822"/>
      <c r="O813" s="1822"/>
      <c r="P813" s="1822"/>
      <c r="Q813" s="1822"/>
      <c r="R813" s="1822"/>
      <c r="S813" s="1822"/>
      <c r="T813" s="1822"/>
      <c r="U813" s="1822"/>
      <c r="V813" s="1822"/>
      <c r="W813" s="1822"/>
      <c r="X813" s="1822"/>
      <c r="Y813" s="1822"/>
      <c r="Z813" s="1822"/>
      <c r="AA813" s="1822"/>
      <c r="AB813" s="1822"/>
      <c r="AC813" s="1822"/>
      <c r="AD813" s="1822"/>
      <c r="AE813" s="1822"/>
      <c r="AF813" s="1822"/>
      <c r="AG813" s="1822"/>
    </row>
    <row r="814" spans="1:33" s="592" customFormat="1" ht="15" thickBot="1" x14ac:dyDescent="0.25">
      <c r="A814" s="605"/>
    </row>
    <row r="815" spans="1:33" s="592" customFormat="1" ht="45" customHeight="1" thickBot="1" x14ac:dyDescent="0.25">
      <c r="A815" s="605">
        <v>21</v>
      </c>
      <c r="D815" s="1704" t="s">
        <v>2068</v>
      </c>
      <c r="E815" s="1704"/>
      <c r="F815" s="1704"/>
      <c r="G815" s="1704"/>
      <c r="H815" s="1704"/>
      <c r="I815" s="1704"/>
      <c r="J815" s="1704"/>
      <c r="K815" s="1704"/>
      <c r="L815" s="1704" t="s">
        <v>2083</v>
      </c>
      <c r="M815" s="1704"/>
      <c r="N815" s="1704"/>
      <c r="O815" s="1704"/>
      <c r="P815" s="1704"/>
      <c r="Q815" s="1704"/>
      <c r="R815" s="1704"/>
      <c r="S815" s="1704" t="s">
        <v>2084</v>
      </c>
      <c r="T815" s="1704"/>
      <c r="U815" s="1704"/>
      <c r="V815" s="1704"/>
      <c r="W815" s="1704"/>
      <c r="X815" s="1704"/>
      <c r="Y815" s="1704"/>
      <c r="Z815" s="1704" t="s">
        <v>2085</v>
      </c>
      <c r="AA815" s="1704"/>
      <c r="AB815" s="1704"/>
      <c r="AC815" s="1704"/>
      <c r="AD815" s="1704"/>
      <c r="AE815" s="1704"/>
      <c r="AF815" s="1704"/>
      <c r="AG815" s="1704"/>
    </row>
    <row r="816" spans="1:33" ht="30.75" customHeight="1" x14ac:dyDescent="0.2">
      <c r="D816" s="2359" t="s">
        <v>2069</v>
      </c>
      <c r="E816" s="1918"/>
      <c r="F816" s="1918"/>
      <c r="G816" s="1918"/>
      <c r="H816" s="1918"/>
      <c r="I816" s="1918"/>
      <c r="J816" s="1918"/>
      <c r="K816" s="1919"/>
      <c r="L816" s="1797" t="e">
        <f>'Notes- SK Template'!#REF!</f>
        <v>#REF!</v>
      </c>
      <c r="M816" s="1797" t="e">
        <f>'Notes- SK Template'!#REF!</f>
        <v>#REF!</v>
      </c>
      <c r="N816" s="1797" t="e">
        <f>'Notes- SK Template'!#REF!</f>
        <v>#REF!</v>
      </c>
      <c r="O816" s="1797" t="e">
        <f>'Notes- SK Template'!#REF!</f>
        <v>#REF!</v>
      </c>
      <c r="P816" s="1797" t="e">
        <f>'Notes- SK Template'!#REF!</f>
        <v>#REF!</v>
      </c>
      <c r="Q816" s="1797" t="e">
        <f>'Notes- SK Template'!#REF!</f>
        <v>#REF!</v>
      </c>
      <c r="R816" s="1797" t="e">
        <f>'Notes- SK Template'!#REF!</f>
        <v>#REF!</v>
      </c>
      <c r="S816" s="1797" t="e">
        <f>'Notes- SK Template'!#REF!</f>
        <v>#REF!</v>
      </c>
      <c r="T816" s="1797" t="e">
        <f>'Notes- SK Template'!#REF!</f>
        <v>#REF!</v>
      </c>
      <c r="U816" s="1797" t="e">
        <f>'Notes- SK Template'!#REF!</f>
        <v>#REF!</v>
      </c>
      <c r="V816" s="1797" t="e">
        <f>'Notes- SK Template'!#REF!</f>
        <v>#REF!</v>
      </c>
      <c r="W816" s="1797" t="e">
        <f>'Notes- SK Template'!#REF!</f>
        <v>#REF!</v>
      </c>
      <c r="X816" s="1797" t="e">
        <f>'Notes- SK Template'!#REF!</f>
        <v>#REF!</v>
      </c>
      <c r="Y816" s="1797" t="e">
        <f>'Notes- SK Template'!#REF!</f>
        <v>#REF!</v>
      </c>
      <c r="Z816" s="1797" t="e">
        <f>'Notes- SK Template'!#REF!</f>
        <v>#REF!</v>
      </c>
      <c r="AA816" s="1797" t="e">
        <f>'Notes- SK Template'!#REF!</f>
        <v>#REF!</v>
      </c>
      <c r="AB816" s="1797" t="e">
        <f>'Notes- SK Template'!#REF!</f>
        <v>#REF!</v>
      </c>
      <c r="AC816" s="1797" t="e">
        <f>'Notes- SK Template'!#REF!</f>
        <v>#REF!</v>
      </c>
      <c r="AD816" s="1797" t="e">
        <f>'Notes- SK Template'!#REF!</f>
        <v>#REF!</v>
      </c>
      <c r="AE816" s="1797" t="e">
        <f>'Notes- SK Template'!#REF!</f>
        <v>#REF!</v>
      </c>
      <c r="AF816" s="1797" t="e">
        <f>'Notes- SK Template'!#REF!</f>
        <v>#REF!</v>
      </c>
      <c r="AG816" s="1797" t="e">
        <f>'Notes- SK Template'!#REF!</f>
        <v>#REF!</v>
      </c>
    </row>
    <row r="817" spans="1:33" ht="18" customHeight="1" x14ac:dyDescent="0.2">
      <c r="D817" s="2411" t="s">
        <v>2070</v>
      </c>
      <c r="E817" s="1780"/>
      <c r="F817" s="1780"/>
      <c r="G817" s="1780"/>
      <c r="H817" s="1780"/>
      <c r="I817" s="1780"/>
      <c r="J817" s="1780"/>
      <c r="K817" s="1781"/>
      <c r="L817" s="1716" t="e">
        <f>'Notes- SK Template'!#REF!</f>
        <v>#REF!</v>
      </c>
      <c r="M817" s="1716" t="e">
        <f>'Notes- SK Template'!#REF!</f>
        <v>#REF!</v>
      </c>
      <c r="N817" s="1716" t="e">
        <f>'Notes- SK Template'!#REF!</f>
        <v>#REF!</v>
      </c>
      <c r="O817" s="1716" t="e">
        <f>'Notes- SK Template'!#REF!</f>
        <v>#REF!</v>
      </c>
      <c r="P817" s="1716" t="e">
        <f>'Notes- SK Template'!#REF!</f>
        <v>#REF!</v>
      </c>
      <c r="Q817" s="1716" t="e">
        <f>'Notes- SK Template'!#REF!</f>
        <v>#REF!</v>
      </c>
      <c r="R817" s="1716" t="e">
        <f>'Notes- SK Template'!#REF!</f>
        <v>#REF!</v>
      </c>
      <c r="S817" s="1716" t="e">
        <f>'Notes- SK Template'!#REF!</f>
        <v>#REF!</v>
      </c>
      <c r="T817" s="1716" t="e">
        <f>'Notes- SK Template'!#REF!</f>
        <v>#REF!</v>
      </c>
      <c r="U817" s="1716" t="e">
        <f>'Notes- SK Template'!#REF!</f>
        <v>#REF!</v>
      </c>
      <c r="V817" s="1716" t="e">
        <f>'Notes- SK Template'!#REF!</f>
        <v>#REF!</v>
      </c>
      <c r="W817" s="1716" t="e">
        <f>'Notes- SK Template'!#REF!</f>
        <v>#REF!</v>
      </c>
      <c r="X817" s="1716" t="e">
        <f>'Notes- SK Template'!#REF!</f>
        <v>#REF!</v>
      </c>
      <c r="Y817" s="1716" t="e">
        <f>'Notes- SK Template'!#REF!</f>
        <v>#REF!</v>
      </c>
      <c r="Z817" s="1716" t="e">
        <f>'Notes- SK Template'!#REF!</f>
        <v>#REF!</v>
      </c>
      <c r="AA817" s="1716" t="e">
        <f>'Notes- SK Template'!#REF!</f>
        <v>#REF!</v>
      </c>
      <c r="AB817" s="1716" t="e">
        <f>'Notes- SK Template'!#REF!</f>
        <v>#REF!</v>
      </c>
      <c r="AC817" s="1716" t="e">
        <f>'Notes- SK Template'!#REF!</f>
        <v>#REF!</v>
      </c>
      <c r="AD817" s="1716" t="e">
        <f>'Notes- SK Template'!#REF!</f>
        <v>#REF!</v>
      </c>
      <c r="AE817" s="1716" t="e">
        <f>'Notes- SK Template'!#REF!</f>
        <v>#REF!</v>
      </c>
      <c r="AF817" s="1716" t="e">
        <f>'Notes- SK Template'!#REF!</f>
        <v>#REF!</v>
      </c>
      <c r="AG817" s="1716" t="e">
        <f>'Notes- SK Template'!#REF!</f>
        <v>#REF!</v>
      </c>
    </row>
    <row r="818" spans="1:33" ht="18" customHeight="1" x14ac:dyDescent="0.2">
      <c r="D818" s="2411" t="s">
        <v>2086</v>
      </c>
      <c r="E818" s="1780"/>
      <c r="F818" s="1780"/>
      <c r="G818" s="1780"/>
      <c r="H818" s="1780"/>
      <c r="I818" s="1780"/>
      <c r="J818" s="1780"/>
      <c r="K818" s="1781"/>
      <c r="L818" s="1716" t="e">
        <f>'Notes- SK Template'!#REF!</f>
        <v>#REF!</v>
      </c>
      <c r="M818" s="1716" t="e">
        <f>'Notes- SK Template'!#REF!</f>
        <v>#REF!</v>
      </c>
      <c r="N818" s="1716" t="e">
        <f>'Notes- SK Template'!#REF!</f>
        <v>#REF!</v>
      </c>
      <c r="O818" s="1716" t="e">
        <f>'Notes- SK Template'!#REF!</f>
        <v>#REF!</v>
      </c>
      <c r="P818" s="1716" t="e">
        <f>'Notes- SK Template'!#REF!</f>
        <v>#REF!</v>
      </c>
      <c r="Q818" s="1716" t="e">
        <f>'Notes- SK Template'!#REF!</f>
        <v>#REF!</v>
      </c>
      <c r="R818" s="1716" t="e">
        <f>'Notes- SK Template'!#REF!</f>
        <v>#REF!</v>
      </c>
      <c r="S818" s="1716" t="e">
        <f>'Notes- SK Template'!#REF!</f>
        <v>#REF!</v>
      </c>
      <c r="T818" s="1716" t="e">
        <f>'Notes- SK Template'!#REF!</f>
        <v>#REF!</v>
      </c>
      <c r="U818" s="1716" t="e">
        <f>'Notes- SK Template'!#REF!</f>
        <v>#REF!</v>
      </c>
      <c r="V818" s="1716" t="e">
        <f>'Notes- SK Template'!#REF!</f>
        <v>#REF!</v>
      </c>
      <c r="W818" s="1716" t="e">
        <f>'Notes- SK Template'!#REF!</f>
        <v>#REF!</v>
      </c>
      <c r="X818" s="1716" t="e">
        <f>'Notes- SK Template'!#REF!</f>
        <v>#REF!</v>
      </c>
      <c r="Y818" s="1716" t="e">
        <f>'Notes- SK Template'!#REF!</f>
        <v>#REF!</v>
      </c>
      <c r="Z818" s="1716" t="e">
        <f>'Notes- SK Template'!#REF!</f>
        <v>#REF!</v>
      </c>
      <c r="AA818" s="1716" t="e">
        <f>'Notes- SK Template'!#REF!</f>
        <v>#REF!</v>
      </c>
      <c r="AB818" s="1716" t="e">
        <f>'Notes- SK Template'!#REF!</f>
        <v>#REF!</v>
      </c>
      <c r="AC818" s="1716" t="e">
        <f>'Notes- SK Template'!#REF!</f>
        <v>#REF!</v>
      </c>
      <c r="AD818" s="1716" t="e">
        <f>'Notes- SK Template'!#REF!</f>
        <v>#REF!</v>
      </c>
      <c r="AE818" s="1716" t="e">
        <f>'Notes- SK Template'!#REF!</f>
        <v>#REF!</v>
      </c>
      <c r="AF818" s="1716" t="e">
        <f>'Notes- SK Template'!#REF!</f>
        <v>#REF!</v>
      </c>
      <c r="AG818" s="1716" t="e">
        <f>'Notes- SK Template'!#REF!</f>
        <v>#REF!</v>
      </c>
    </row>
    <row r="819" spans="1:33" ht="18" customHeight="1" x14ac:dyDescent="0.2">
      <c r="D819" s="2411" t="s">
        <v>2073</v>
      </c>
      <c r="E819" s="1780"/>
      <c r="F819" s="1780"/>
      <c r="G819" s="1780"/>
      <c r="H819" s="1780"/>
      <c r="I819" s="1780"/>
      <c r="J819" s="1780"/>
      <c r="K819" s="1781"/>
      <c r="L819" s="1716" t="e">
        <f>'Notes- SK Template'!#REF!</f>
        <v>#REF!</v>
      </c>
      <c r="M819" s="1716" t="e">
        <f>'Notes- SK Template'!#REF!</f>
        <v>#REF!</v>
      </c>
      <c r="N819" s="1716" t="e">
        <f>'Notes- SK Template'!#REF!</f>
        <v>#REF!</v>
      </c>
      <c r="O819" s="1716" t="e">
        <f>'Notes- SK Template'!#REF!</f>
        <v>#REF!</v>
      </c>
      <c r="P819" s="1716" t="e">
        <f>'Notes- SK Template'!#REF!</f>
        <v>#REF!</v>
      </c>
      <c r="Q819" s="1716" t="e">
        <f>'Notes- SK Template'!#REF!</f>
        <v>#REF!</v>
      </c>
      <c r="R819" s="1716" t="e">
        <f>'Notes- SK Template'!#REF!</f>
        <v>#REF!</v>
      </c>
      <c r="S819" s="1716" t="e">
        <f>'Notes- SK Template'!#REF!</f>
        <v>#REF!</v>
      </c>
      <c r="T819" s="1716" t="e">
        <f>'Notes- SK Template'!#REF!</f>
        <v>#REF!</v>
      </c>
      <c r="U819" s="1716" t="e">
        <f>'Notes- SK Template'!#REF!</f>
        <v>#REF!</v>
      </c>
      <c r="V819" s="1716" t="e">
        <f>'Notes- SK Template'!#REF!</f>
        <v>#REF!</v>
      </c>
      <c r="W819" s="1716" t="e">
        <f>'Notes- SK Template'!#REF!</f>
        <v>#REF!</v>
      </c>
      <c r="X819" s="1716" t="e">
        <f>'Notes- SK Template'!#REF!</f>
        <v>#REF!</v>
      </c>
      <c r="Y819" s="1716" t="e">
        <f>'Notes- SK Template'!#REF!</f>
        <v>#REF!</v>
      </c>
      <c r="Z819" s="1716" t="e">
        <f>'Notes- SK Template'!#REF!</f>
        <v>#REF!</v>
      </c>
      <c r="AA819" s="1716" t="e">
        <f>'Notes- SK Template'!#REF!</f>
        <v>#REF!</v>
      </c>
      <c r="AB819" s="1716" t="e">
        <f>'Notes- SK Template'!#REF!</f>
        <v>#REF!</v>
      </c>
      <c r="AC819" s="1716" t="e">
        <f>'Notes- SK Template'!#REF!</f>
        <v>#REF!</v>
      </c>
      <c r="AD819" s="1716" t="e">
        <f>'Notes- SK Template'!#REF!</f>
        <v>#REF!</v>
      </c>
      <c r="AE819" s="1716" t="e">
        <f>'Notes- SK Template'!#REF!</f>
        <v>#REF!</v>
      </c>
      <c r="AF819" s="1716" t="e">
        <f>'Notes- SK Template'!#REF!</f>
        <v>#REF!</v>
      </c>
      <c r="AG819" s="1716" t="e">
        <f>'Notes- SK Template'!#REF!</f>
        <v>#REF!</v>
      </c>
    </row>
    <row r="820" spans="1:33" ht="18" customHeight="1" thickBot="1" x14ac:dyDescent="0.25">
      <c r="D820" s="1868" t="s">
        <v>2075</v>
      </c>
      <c r="E820" s="1869"/>
      <c r="F820" s="1869"/>
      <c r="G820" s="1869"/>
      <c r="H820" s="1869"/>
      <c r="I820" s="1869"/>
      <c r="J820" s="1869"/>
      <c r="K820" s="1870"/>
      <c r="L820" s="1723" t="e">
        <f>'Notes- SK Template'!#REF!</f>
        <v>#REF!</v>
      </c>
      <c r="M820" s="1723" t="e">
        <f>'Notes- SK Template'!#REF!</f>
        <v>#REF!</v>
      </c>
      <c r="N820" s="1723" t="e">
        <f>'Notes- SK Template'!#REF!</f>
        <v>#REF!</v>
      </c>
      <c r="O820" s="1723" t="e">
        <f>'Notes- SK Template'!#REF!</f>
        <v>#REF!</v>
      </c>
      <c r="P820" s="1723" t="e">
        <f>'Notes- SK Template'!#REF!</f>
        <v>#REF!</v>
      </c>
      <c r="Q820" s="1723" t="e">
        <f>'Notes- SK Template'!#REF!</f>
        <v>#REF!</v>
      </c>
      <c r="R820" s="1723" t="e">
        <f>'Notes- SK Template'!#REF!</f>
        <v>#REF!</v>
      </c>
      <c r="S820" s="1723" t="e">
        <f>'Notes- SK Template'!#REF!</f>
        <v>#REF!</v>
      </c>
      <c r="T820" s="1723" t="e">
        <f>'Notes- SK Template'!#REF!</f>
        <v>#REF!</v>
      </c>
      <c r="U820" s="1723" t="e">
        <f>'Notes- SK Template'!#REF!</f>
        <v>#REF!</v>
      </c>
      <c r="V820" s="1723" t="e">
        <f>'Notes- SK Template'!#REF!</f>
        <v>#REF!</v>
      </c>
      <c r="W820" s="1723" t="e">
        <f>'Notes- SK Template'!#REF!</f>
        <v>#REF!</v>
      </c>
      <c r="X820" s="1723" t="e">
        <f>'Notes- SK Template'!#REF!</f>
        <v>#REF!</v>
      </c>
      <c r="Y820" s="1723" t="e">
        <f>'Notes- SK Template'!#REF!</f>
        <v>#REF!</v>
      </c>
      <c r="Z820" s="1723" t="e">
        <f>'Notes- SK Template'!#REF!</f>
        <v>#REF!</v>
      </c>
      <c r="AA820" s="1723" t="e">
        <f>'Notes- SK Template'!#REF!</f>
        <v>#REF!</v>
      </c>
      <c r="AB820" s="1723" t="e">
        <f>'Notes- SK Template'!#REF!</f>
        <v>#REF!</v>
      </c>
      <c r="AC820" s="1723" t="e">
        <f>'Notes- SK Template'!#REF!</f>
        <v>#REF!</v>
      </c>
      <c r="AD820" s="1723" t="e">
        <f>'Notes- SK Template'!#REF!</f>
        <v>#REF!</v>
      </c>
      <c r="AE820" s="1723" t="e">
        <f>'Notes- SK Template'!#REF!</f>
        <v>#REF!</v>
      </c>
      <c r="AF820" s="1723" t="e">
        <f>'Notes- SK Template'!#REF!</f>
        <v>#REF!</v>
      </c>
      <c r="AG820" s="1723" t="e">
        <f>'Notes- SK Template'!#REF!</f>
        <v>#REF!</v>
      </c>
    </row>
    <row r="823" spans="1:33" ht="14.25" customHeight="1" x14ac:dyDescent="0.2">
      <c r="D823" s="590" t="s">
        <v>2087</v>
      </c>
    </row>
    <row r="825" spans="1:33" ht="14.25" customHeight="1" x14ac:dyDescent="0.2">
      <c r="D825" s="1717" t="s">
        <v>2088</v>
      </c>
      <c r="E825" s="1718"/>
      <c r="F825" s="1718"/>
      <c r="G825" s="1718"/>
      <c r="H825" s="1718"/>
      <c r="I825" s="1718"/>
      <c r="J825" s="1718"/>
      <c r="K825" s="1718"/>
      <c r="L825" s="1718"/>
      <c r="M825" s="1718"/>
      <c r="N825" s="1718"/>
      <c r="O825" s="1718"/>
      <c r="P825" s="1718"/>
      <c r="Q825" s="1718"/>
      <c r="R825" s="1718"/>
      <c r="S825" s="1718"/>
      <c r="T825" s="1718"/>
      <c r="U825" s="1718"/>
      <c r="V825" s="1718"/>
      <c r="W825" s="1718"/>
      <c r="X825" s="1718"/>
      <c r="Y825" s="1718"/>
      <c r="Z825" s="1718"/>
      <c r="AA825" s="1718"/>
      <c r="AB825" s="1718"/>
      <c r="AC825" s="1718"/>
      <c r="AD825" s="1718"/>
      <c r="AE825" s="1718"/>
      <c r="AF825" s="1718"/>
      <c r="AG825" s="1718"/>
    </row>
    <row r="826" spans="1:33" ht="14.25" customHeight="1" thickBot="1" x14ac:dyDescent="0.25"/>
    <row r="827" spans="1:33" ht="28.5" customHeight="1" thickBot="1" x14ac:dyDescent="0.25">
      <c r="A827" s="605">
        <v>22</v>
      </c>
      <c r="D827" s="1845" t="s">
        <v>1777</v>
      </c>
      <c r="E827" s="1845"/>
      <c r="F827" s="1845"/>
      <c r="G827" s="1845"/>
      <c r="H827" s="1845"/>
      <c r="I827" s="1845"/>
      <c r="J827" s="1845"/>
      <c r="K827" s="1845"/>
      <c r="L827" s="1845"/>
      <c r="M827" s="1845"/>
      <c r="N827" s="1845"/>
      <c r="O827" s="1845"/>
      <c r="P827" s="1845" t="s">
        <v>1778</v>
      </c>
      <c r="Q827" s="1845"/>
      <c r="R827" s="1845"/>
      <c r="S827" s="1845"/>
      <c r="T827" s="1845"/>
      <c r="U827" s="1845"/>
      <c r="V827" s="1845"/>
      <c r="W827" s="1845"/>
      <c r="X827" s="1845"/>
      <c r="Y827" s="1845" t="s">
        <v>1923</v>
      </c>
      <c r="Z827" s="1845"/>
      <c r="AA827" s="1845"/>
      <c r="AB827" s="1845"/>
      <c r="AC827" s="1845"/>
      <c r="AD827" s="1845"/>
      <c r="AE827" s="1845"/>
      <c r="AF827" s="1845"/>
      <c r="AG827" s="1845"/>
    </row>
    <row r="828" spans="1:33" ht="16.5" customHeight="1" thickBot="1" x14ac:dyDescent="0.25">
      <c r="D828" s="1842" t="s">
        <v>2089</v>
      </c>
      <c r="E828" s="1842"/>
      <c r="F828" s="1842"/>
      <c r="G828" s="1842"/>
      <c r="H828" s="1842"/>
      <c r="I828" s="1842"/>
      <c r="J828" s="1842"/>
      <c r="K828" s="1842"/>
      <c r="L828" s="1842"/>
      <c r="M828" s="1842"/>
      <c r="N828" s="1842"/>
      <c r="O828" s="1842"/>
      <c r="P828" s="1843"/>
      <c r="Q828" s="1843"/>
      <c r="R828" s="1843"/>
      <c r="S828" s="1843"/>
      <c r="T828" s="1843"/>
      <c r="U828" s="1843"/>
      <c r="V828" s="1843"/>
      <c r="W828" s="1843"/>
      <c r="X828" s="1913"/>
      <c r="Y828" s="2521"/>
      <c r="Z828" s="1843"/>
      <c r="AA828" s="1843"/>
      <c r="AB828" s="1843"/>
      <c r="AC828" s="1843"/>
      <c r="AD828" s="1843"/>
      <c r="AE828" s="1843"/>
      <c r="AF828" s="1843"/>
      <c r="AG828" s="1843"/>
    </row>
    <row r="829" spans="1:33" ht="16.5" customHeight="1" x14ac:dyDescent="0.2">
      <c r="D829" s="1840" t="e">
        <f>'Notes- SK Template'!#REF!</f>
        <v>#REF!</v>
      </c>
      <c r="E829" s="1840" t="e">
        <f>'Notes- SK Template'!#REF!</f>
        <v>#REF!</v>
      </c>
      <c r="F829" s="1840" t="e">
        <f>'Notes- SK Template'!#REF!</f>
        <v>#REF!</v>
      </c>
      <c r="G829" s="1840" t="e">
        <f>'Notes- SK Template'!#REF!</f>
        <v>#REF!</v>
      </c>
      <c r="H829" s="1840" t="e">
        <f>'Notes- SK Template'!#REF!</f>
        <v>#REF!</v>
      </c>
      <c r="I829" s="1840" t="e">
        <f>'Notes- SK Template'!#REF!</f>
        <v>#REF!</v>
      </c>
      <c r="J829" s="1840" t="e">
        <f>'Notes- SK Template'!#REF!</f>
        <v>#REF!</v>
      </c>
      <c r="K829" s="1840" t="e">
        <f>'Notes- SK Template'!#REF!</f>
        <v>#REF!</v>
      </c>
      <c r="L829" s="1840" t="e">
        <f>'Notes- SK Template'!#REF!</f>
        <v>#REF!</v>
      </c>
      <c r="M829" s="1840" t="e">
        <f>'Notes- SK Template'!#REF!</f>
        <v>#REF!</v>
      </c>
      <c r="N829" s="1840" t="e">
        <f>'Notes- SK Template'!#REF!</f>
        <v>#REF!</v>
      </c>
      <c r="O829" s="1840" t="e">
        <f>'Notes- SK Template'!#REF!</f>
        <v>#REF!</v>
      </c>
      <c r="P829" s="2522" t="e">
        <f>'Notes- SK Template'!#REF!</f>
        <v>#REF!</v>
      </c>
      <c r="Q829" s="2522" t="e">
        <f>'Notes- SK Template'!#REF!</f>
        <v>#REF!</v>
      </c>
      <c r="R829" s="2522" t="e">
        <f>'Notes- SK Template'!#REF!</f>
        <v>#REF!</v>
      </c>
      <c r="S829" s="2522" t="e">
        <f>'Notes- SK Template'!#REF!</f>
        <v>#REF!</v>
      </c>
      <c r="T829" s="2522" t="e">
        <f>'Notes- SK Template'!#REF!</f>
        <v>#REF!</v>
      </c>
      <c r="U829" s="2522" t="e">
        <f>'Notes- SK Template'!#REF!</f>
        <v>#REF!</v>
      </c>
      <c r="V829" s="2522" t="e">
        <f>'Notes- SK Template'!#REF!</f>
        <v>#REF!</v>
      </c>
      <c r="W829" s="2522" t="e">
        <f>'Notes- SK Template'!#REF!</f>
        <v>#REF!</v>
      </c>
      <c r="X829" s="2523" t="e">
        <f>'Notes- SK Template'!#REF!</f>
        <v>#REF!</v>
      </c>
      <c r="Y829" s="2524" t="e">
        <f>'Notes- SK Template'!#REF!</f>
        <v>#REF!</v>
      </c>
      <c r="Z829" s="2522" t="e">
        <f>'Notes- SK Template'!#REF!</f>
        <v>#REF!</v>
      </c>
      <c r="AA829" s="2522" t="e">
        <f>'Notes- SK Template'!#REF!</f>
        <v>#REF!</v>
      </c>
      <c r="AB829" s="2522" t="e">
        <f>'Notes- SK Template'!#REF!</f>
        <v>#REF!</v>
      </c>
      <c r="AC829" s="2522" t="e">
        <f>'Notes- SK Template'!#REF!</f>
        <v>#REF!</v>
      </c>
      <c r="AD829" s="2522" t="e">
        <f>'Notes- SK Template'!#REF!</f>
        <v>#REF!</v>
      </c>
      <c r="AE829" s="2522" t="e">
        <f>'Notes- SK Template'!#REF!</f>
        <v>#REF!</v>
      </c>
      <c r="AF829" s="2522" t="e">
        <f>'Notes- SK Template'!#REF!</f>
        <v>#REF!</v>
      </c>
      <c r="AG829" s="2522" t="e">
        <f>'Notes- SK Template'!#REF!</f>
        <v>#REF!</v>
      </c>
    </row>
    <row r="830" spans="1:33" ht="16.5" customHeight="1" thickBot="1" x14ac:dyDescent="0.25">
      <c r="D830" s="2429" t="e">
        <f>'Notes- SK Template'!#REF!</f>
        <v>#REF!</v>
      </c>
      <c r="E830" s="2429" t="e">
        <f>'Notes- SK Template'!#REF!</f>
        <v>#REF!</v>
      </c>
      <c r="F830" s="2429" t="e">
        <f>'Notes- SK Template'!#REF!</f>
        <v>#REF!</v>
      </c>
      <c r="G830" s="2429" t="e">
        <f>'Notes- SK Template'!#REF!</f>
        <v>#REF!</v>
      </c>
      <c r="H830" s="2429" t="e">
        <f>'Notes- SK Template'!#REF!</f>
        <v>#REF!</v>
      </c>
      <c r="I830" s="2429" t="e">
        <f>'Notes- SK Template'!#REF!</f>
        <v>#REF!</v>
      </c>
      <c r="J830" s="2429" t="e">
        <f>'Notes- SK Template'!#REF!</f>
        <v>#REF!</v>
      </c>
      <c r="K830" s="2429" t="e">
        <f>'Notes- SK Template'!#REF!</f>
        <v>#REF!</v>
      </c>
      <c r="L830" s="2429" t="e">
        <f>'Notes- SK Template'!#REF!</f>
        <v>#REF!</v>
      </c>
      <c r="M830" s="2429" t="e">
        <f>'Notes- SK Template'!#REF!</f>
        <v>#REF!</v>
      </c>
      <c r="N830" s="2429" t="e">
        <f>'Notes- SK Template'!#REF!</f>
        <v>#REF!</v>
      </c>
      <c r="O830" s="2429" t="e">
        <f>'Notes- SK Template'!#REF!</f>
        <v>#REF!</v>
      </c>
      <c r="P830" s="2525" t="e">
        <f>'Notes- SK Template'!#REF!</f>
        <v>#REF!</v>
      </c>
      <c r="Q830" s="2525" t="e">
        <f>'Notes- SK Template'!#REF!</f>
        <v>#REF!</v>
      </c>
      <c r="R830" s="2525" t="e">
        <f>'Notes- SK Template'!#REF!</f>
        <v>#REF!</v>
      </c>
      <c r="S830" s="2525" t="e">
        <f>'Notes- SK Template'!#REF!</f>
        <v>#REF!</v>
      </c>
      <c r="T830" s="2525" t="e">
        <f>'Notes- SK Template'!#REF!</f>
        <v>#REF!</v>
      </c>
      <c r="U830" s="2525" t="e">
        <f>'Notes- SK Template'!#REF!</f>
        <v>#REF!</v>
      </c>
      <c r="V830" s="2525" t="e">
        <f>'Notes- SK Template'!#REF!</f>
        <v>#REF!</v>
      </c>
      <c r="W830" s="2525" t="e">
        <f>'Notes- SK Template'!#REF!</f>
        <v>#REF!</v>
      </c>
      <c r="X830" s="2526" t="e">
        <f>'Notes- SK Template'!#REF!</f>
        <v>#REF!</v>
      </c>
      <c r="Y830" s="2527" t="e">
        <f>'Notes- SK Template'!#REF!</f>
        <v>#REF!</v>
      </c>
      <c r="Z830" s="2525" t="e">
        <f>'Notes- SK Template'!#REF!</f>
        <v>#REF!</v>
      </c>
      <c r="AA830" s="2525" t="e">
        <f>'Notes- SK Template'!#REF!</f>
        <v>#REF!</v>
      </c>
      <c r="AB830" s="2525" t="e">
        <f>'Notes- SK Template'!#REF!</f>
        <v>#REF!</v>
      </c>
      <c r="AC830" s="2525" t="e">
        <f>'Notes- SK Template'!#REF!</f>
        <v>#REF!</v>
      </c>
      <c r="AD830" s="2525" t="e">
        <f>'Notes- SK Template'!#REF!</f>
        <v>#REF!</v>
      </c>
      <c r="AE830" s="2525" t="e">
        <f>'Notes- SK Template'!#REF!</f>
        <v>#REF!</v>
      </c>
      <c r="AF830" s="2525" t="e">
        <f>'Notes- SK Template'!#REF!</f>
        <v>#REF!</v>
      </c>
      <c r="AG830" s="2525" t="e">
        <f>'Notes- SK Template'!#REF!</f>
        <v>#REF!</v>
      </c>
    </row>
    <row r="831" spans="1:33" ht="16.5" customHeight="1" thickBot="1" x14ac:dyDescent="0.25">
      <c r="D831" s="1842" t="s">
        <v>2090</v>
      </c>
      <c r="E831" s="1842"/>
      <c r="F831" s="1842"/>
      <c r="G831" s="1842"/>
      <c r="H831" s="1842"/>
      <c r="I831" s="1842"/>
      <c r="J831" s="1842"/>
      <c r="K831" s="1842"/>
      <c r="L831" s="1842"/>
      <c r="M831" s="1842"/>
      <c r="N831" s="1842"/>
      <c r="O831" s="1842"/>
      <c r="P831" s="1843"/>
      <c r="Q831" s="1843"/>
      <c r="R831" s="1843"/>
      <c r="S831" s="1843"/>
      <c r="T831" s="1843"/>
      <c r="U831" s="1843"/>
      <c r="V831" s="1843"/>
      <c r="W831" s="1843"/>
      <c r="X831" s="1913"/>
      <c r="Y831" s="2521"/>
      <c r="Z831" s="1843"/>
      <c r="AA831" s="1843"/>
      <c r="AB831" s="1843"/>
      <c r="AC831" s="1843"/>
      <c r="AD831" s="1843"/>
      <c r="AE831" s="1843"/>
      <c r="AF831" s="1843"/>
      <c r="AG831" s="1843"/>
    </row>
    <row r="832" spans="1:33" ht="16.5" customHeight="1" x14ac:dyDescent="0.2">
      <c r="D832" s="1840" t="str">
        <f>'Notes- SK Template'!D426</f>
        <v>havarijné+ zákonne poistenie DP + poistne salón</v>
      </c>
      <c r="E832" s="1840">
        <f>'Notes- SK Template'!E426</f>
        <v>0</v>
      </c>
      <c r="F832" s="1840">
        <f>'Notes- SK Template'!F426</f>
        <v>0</v>
      </c>
      <c r="G832" s="1840">
        <f>'Notes- SK Template'!G426</f>
        <v>0</v>
      </c>
      <c r="H832" s="1840">
        <f>'Notes- SK Template'!H426</f>
        <v>0</v>
      </c>
      <c r="I832" s="1840">
        <f>'Notes- SK Template'!I426</f>
        <v>0</v>
      </c>
      <c r="J832" s="1840">
        <f>'Notes- SK Template'!J426</f>
        <v>0</v>
      </c>
      <c r="K832" s="1840">
        <f>'Notes- SK Template'!K426</f>
        <v>0</v>
      </c>
      <c r="L832" s="1840">
        <f>'Notes- SK Template'!L426</f>
        <v>0</v>
      </c>
      <c r="M832" s="1840">
        <f>'Notes- SK Template'!M426</f>
        <v>0</v>
      </c>
      <c r="N832" s="1840">
        <f>'Notes- SK Template'!N426</f>
        <v>0</v>
      </c>
      <c r="O832" s="1840">
        <f>'Notes- SK Template'!O426</f>
        <v>0</v>
      </c>
      <c r="P832" s="2522">
        <f>'Notes- SK Template'!P426</f>
        <v>1779.62</v>
      </c>
      <c r="Q832" s="2522">
        <f>'Notes- SK Template'!Q426</f>
        <v>0</v>
      </c>
      <c r="R832" s="2522">
        <f>'Notes- SK Template'!R426</f>
        <v>0</v>
      </c>
      <c r="S832" s="2522">
        <f>'Notes- SK Template'!S426</f>
        <v>0</v>
      </c>
      <c r="T832" s="2522">
        <f>'Notes- SK Template'!T426</f>
        <v>0</v>
      </c>
      <c r="U832" s="2522">
        <f>'Notes- SK Template'!U426</f>
        <v>0</v>
      </c>
      <c r="V832" s="2522">
        <f>'Notes- SK Template'!V426</f>
        <v>0</v>
      </c>
      <c r="W832" s="2522">
        <f>'Notes- SK Template'!W426</f>
        <v>0</v>
      </c>
      <c r="X832" s="2523">
        <f>'Notes- SK Template'!X426</f>
        <v>0</v>
      </c>
      <c r="Y832" s="2524">
        <f>'Notes- SK Template'!Y426</f>
        <v>1927</v>
      </c>
      <c r="Z832" s="2522">
        <f>'Notes- SK Template'!Z426</f>
        <v>0</v>
      </c>
      <c r="AA832" s="2522">
        <f>'Notes- SK Template'!AA426</f>
        <v>0</v>
      </c>
      <c r="AB832" s="2522">
        <f>'Notes- SK Template'!AB426</f>
        <v>0</v>
      </c>
      <c r="AC832" s="2522">
        <f>'Notes- SK Template'!AC426</f>
        <v>0</v>
      </c>
      <c r="AD832" s="2522">
        <f>'Notes- SK Template'!AD426</f>
        <v>0</v>
      </c>
      <c r="AE832" s="2522">
        <f>'Notes- SK Template'!AE426</f>
        <v>0</v>
      </c>
      <c r="AF832" s="2522">
        <f>'Notes- SK Template'!AF426</f>
        <v>0</v>
      </c>
      <c r="AG832" s="2522">
        <f>'Notes- SK Template'!AG426</f>
        <v>0</v>
      </c>
    </row>
    <row r="833" spans="1:33" ht="16.5" customHeight="1" thickBot="1" x14ac:dyDescent="0.25">
      <c r="D833" s="2429" t="str">
        <f>'Notes- SK Template'!D427</f>
        <v>ostatné</v>
      </c>
      <c r="E833" s="2429">
        <f>'Notes- SK Template'!E427</f>
        <v>0</v>
      </c>
      <c r="F833" s="2429">
        <f>'Notes- SK Template'!F427</f>
        <v>0</v>
      </c>
      <c r="G833" s="2429">
        <f>'Notes- SK Template'!G427</f>
        <v>0</v>
      </c>
      <c r="H833" s="2429">
        <f>'Notes- SK Template'!H427</f>
        <v>0</v>
      </c>
      <c r="I833" s="2429">
        <f>'Notes- SK Template'!I427</f>
        <v>0</v>
      </c>
      <c r="J833" s="2429">
        <f>'Notes- SK Template'!J427</f>
        <v>0</v>
      </c>
      <c r="K833" s="2429">
        <f>'Notes- SK Template'!K427</f>
        <v>0</v>
      </c>
      <c r="L833" s="2429">
        <f>'Notes- SK Template'!L427</f>
        <v>0</v>
      </c>
      <c r="M833" s="2429">
        <f>'Notes- SK Template'!M427</f>
        <v>0</v>
      </c>
      <c r="N833" s="2429">
        <f>'Notes- SK Template'!N427</f>
        <v>0</v>
      </c>
      <c r="O833" s="2429">
        <f>'Notes- SK Template'!O427</f>
        <v>0</v>
      </c>
      <c r="P833" s="2525">
        <f>'Notes- SK Template'!P427</f>
        <v>110</v>
      </c>
      <c r="Q833" s="2525">
        <f>'Notes- SK Template'!Q427</f>
        <v>0</v>
      </c>
      <c r="R833" s="2525">
        <f>'Notes- SK Template'!R427</f>
        <v>0</v>
      </c>
      <c r="S833" s="2525">
        <f>'Notes- SK Template'!S427</f>
        <v>0</v>
      </c>
      <c r="T833" s="2525">
        <f>'Notes- SK Template'!T427</f>
        <v>0</v>
      </c>
      <c r="U833" s="2525">
        <f>'Notes- SK Template'!U427</f>
        <v>0</v>
      </c>
      <c r="V833" s="2525">
        <f>'Notes- SK Template'!V427</f>
        <v>0</v>
      </c>
      <c r="W833" s="2525">
        <f>'Notes- SK Template'!W427</f>
        <v>0</v>
      </c>
      <c r="X833" s="2526">
        <f>'Notes- SK Template'!X427</f>
        <v>0</v>
      </c>
      <c r="Y833" s="2527">
        <f>'Notes- SK Template'!Y427</f>
        <v>75</v>
      </c>
      <c r="Z833" s="2525">
        <f>'Notes- SK Template'!Z427</f>
        <v>0</v>
      </c>
      <c r="AA833" s="2525">
        <f>'Notes- SK Template'!AA427</f>
        <v>0</v>
      </c>
      <c r="AB833" s="2525">
        <f>'Notes- SK Template'!AB427</f>
        <v>0</v>
      </c>
      <c r="AC833" s="2525">
        <f>'Notes- SK Template'!AC427</f>
        <v>0</v>
      </c>
      <c r="AD833" s="2525">
        <f>'Notes- SK Template'!AD427</f>
        <v>0</v>
      </c>
      <c r="AE833" s="2525">
        <f>'Notes- SK Template'!AE427</f>
        <v>0</v>
      </c>
      <c r="AF833" s="2525">
        <f>'Notes- SK Template'!AF427</f>
        <v>0</v>
      </c>
      <c r="AG833" s="2525">
        <f>'Notes- SK Template'!AG427</f>
        <v>0</v>
      </c>
    </row>
    <row r="834" spans="1:33" ht="16.5" customHeight="1" thickBot="1" x14ac:dyDescent="0.25">
      <c r="D834" s="1842" t="s">
        <v>2091</v>
      </c>
      <c r="E834" s="1842"/>
      <c r="F834" s="1842"/>
      <c r="G834" s="1842"/>
      <c r="H834" s="1842"/>
      <c r="I834" s="1842"/>
      <c r="J834" s="1842"/>
      <c r="K834" s="1842"/>
      <c r="L834" s="1842"/>
      <c r="M834" s="1842"/>
      <c r="N834" s="1842"/>
      <c r="O834" s="1842"/>
      <c r="P834" s="1843"/>
      <c r="Q834" s="1843"/>
      <c r="R834" s="1843"/>
      <c r="S834" s="1843"/>
      <c r="T834" s="1843"/>
      <c r="U834" s="1843"/>
      <c r="V834" s="1843"/>
      <c r="W834" s="1843"/>
      <c r="X834" s="1913"/>
      <c r="Y834" s="2521"/>
      <c r="Z834" s="1843"/>
      <c r="AA834" s="1843"/>
      <c r="AB834" s="1843"/>
      <c r="AC834" s="1843"/>
      <c r="AD834" s="1843"/>
      <c r="AE834" s="1843"/>
      <c r="AF834" s="1843"/>
      <c r="AG834" s="1843"/>
    </row>
    <row r="835" spans="1:33" ht="16.5" customHeight="1" x14ac:dyDescent="0.2">
      <c r="D835" s="1840" t="e">
        <f>'Notes- SK Template'!#REF!</f>
        <v>#REF!</v>
      </c>
      <c r="E835" s="1840" t="e">
        <f>'Notes- SK Template'!#REF!</f>
        <v>#REF!</v>
      </c>
      <c r="F835" s="1840" t="e">
        <f>'Notes- SK Template'!#REF!</f>
        <v>#REF!</v>
      </c>
      <c r="G835" s="1840" t="e">
        <f>'Notes- SK Template'!#REF!</f>
        <v>#REF!</v>
      </c>
      <c r="H835" s="1840" t="e">
        <f>'Notes- SK Template'!#REF!</f>
        <v>#REF!</v>
      </c>
      <c r="I835" s="1840" t="e">
        <f>'Notes- SK Template'!#REF!</f>
        <v>#REF!</v>
      </c>
      <c r="J835" s="1840" t="e">
        <f>'Notes- SK Template'!#REF!</f>
        <v>#REF!</v>
      </c>
      <c r="K835" s="1840" t="e">
        <f>'Notes- SK Template'!#REF!</f>
        <v>#REF!</v>
      </c>
      <c r="L835" s="1840" t="e">
        <f>'Notes- SK Template'!#REF!</f>
        <v>#REF!</v>
      </c>
      <c r="M835" s="1840" t="e">
        <f>'Notes- SK Template'!#REF!</f>
        <v>#REF!</v>
      </c>
      <c r="N835" s="1840" t="e">
        <f>'Notes- SK Template'!#REF!</f>
        <v>#REF!</v>
      </c>
      <c r="O835" s="1840" t="e">
        <f>'Notes- SK Template'!#REF!</f>
        <v>#REF!</v>
      </c>
      <c r="P835" s="2522" t="e">
        <f>'Notes- SK Template'!#REF!</f>
        <v>#REF!</v>
      </c>
      <c r="Q835" s="2522" t="e">
        <f>'Notes- SK Template'!#REF!</f>
        <v>#REF!</v>
      </c>
      <c r="R835" s="2522" t="e">
        <f>'Notes- SK Template'!#REF!</f>
        <v>#REF!</v>
      </c>
      <c r="S835" s="2522" t="e">
        <f>'Notes- SK Template'!#REF!</f>
        <v>#REF!</v>
      </c>
      <c r="T835" s="2522" t="e">
        <f>'Notes- SK Template'!#REF!</f>
        <v>#REF!</v>
      </c>
      <c r="U835" s="2522" t="e">
        <f>'Notes- SK Template'!#REF!</f>
        <v>#REF!</v>
      </c>
      <c r="V835" s="2522" t="e">
        <f>'Notes- SK Template'!#REF!</f>
        <v>#REF!</v>
      </c>
      <c r="W835" s="2522" t="e">
        <f>'Notes- SK Template'!#REF!</f>
        <v>#REF!</v>
      </c>
      <c r="X835" s="2523" t="e">
        <f>'Notes- SK Template'!#REF!</f>
        <v>#REF!</v>
      </c>
      <c r="Y835" s="2524" t="e">
        <f>'Notes- SK Template'!#REF!</f>
        <v>#REF!</v>
      </c>
      <c r="Z835" s="2522" t="e">
        <f>'Notes- SK Template'!#REF!</f>
        <v>#REF!</v>
      </c>
      <c r="AA835" s="2522" t="e">
        <f>'Notes- SK Template'!#REF!</f>
        <v>#REF!</v>
      </c>
      <c r="AB835" s="2522" t="e">
        <f>'Notes- SK Template'!#REF!</f>
        <v>#REF!</v>
      </c>
      <c r="AC835" s="2522" t="e">
        <f>'Notes- SK Template'!#REF!</f>
        <v>#REF!</v>
      </c>
      <c r="AD835" s="2522" t="e">
        <f>'Notes- SK Template'!#REF!</f>
        <v>#REF!</v>
      </c>
      <c r="AE835" s="2522" t="e">
        <f>'Notes- SK Template'!#REF!</f>
        <v>#REF!</v>
      </c>
      <c r="AF835" s="2522" t="e">
        <f>'Notes- SK Template'!#REF!</f>
        <v>#REF!</v>
      </c>
      <c r="AG835" s="2522" t="e">
        <f>'Notes- SK Template'!#REF!</f>
        <v>#REF!</v>
      </c>
    </row>
    <row r="836" spans="1:33" ht="16.5" customHeight="1" thickBot="1" x14ac:dyDescent="0.25">
      <c r="D836" s="2429" t="e">
        <f>'Notes- SK Template'!#REF!</f>
        <v>#REF!</v>
      </c>
      <c r="E836" s="2429" t="e">
        <f>'Notes- SK Template'!#REF!</f>
        <v>#REF!</v>
      </c>
      <c r="F836" s="2429" t="e">
        <f>'Notes- SK Template'!#REF!</f>
        <v>#REF!</v>
      </c>
      <c r="G836" s="2429" t="e">
        <f>'Notes- SK Template'!#REF!</f>
        <v>#REF!</v>
      </c>
      <c r="H836" s="2429" t="e">
        <f>'Notes- SK Template'!#REF!</f>
        <v>#REF!</v>
      </c>
      <c r="I836" s="2429" t="e">
        <f>'Notes- SK Template'!#REF!</f>
        <v>#REF!</v>
      </c>
      <c r="J836" s="2429" t="e">
        <f>'Notes- SK Template'!#REF!</f>
        <v>#REF!</v>
      </c>
      <c r="K836" s="2429" t="e">
        <f>'Notes- SK Template'!#REF!</f>
        <v>#REF!</v>
      </c>
      <c r="L836" s="2429" t="e">
        <f>'Notes- SK Template'!#REF!</f>
        <v>#REF!</v>
      </c>
      <c r="M836" s="2429" t="e">
        <f>'Notes- SK Template'!#REF!</f>
        <v>#REF!</v>
      </c>
      <c r="N836" s="2429" t="e">
        <f>'Notes- SK Template'!#REF!</f>
        <v>#REF!</v>
      </c>
      <c r="O836" s="2429" t="e">
        <f>'Notes- SK Template'!#REF!</f>
        <v>#REF!</v>
      </c>
      <c r="P836" s="2525" t="e">
        <f>'Notes- SK Template'!#REF!</f>
        <v>#REF!</v>
      </c>
      <c r="Q836" s="2525" t="e">
        <f>'Notes- SK Template'!#REF!</f>
        <v>#REF!</v>
      </c>
      <c r="R836" s="2525" t="e">
        <f>'Notes- SK Template'!#REF!</f>
        <v>#REF!</v>
      </c>
      <c r="S836" s="2525" t="e">
        <f>'Notes- SK Template'!#REF!</f>
        <v>#REF!</v>
      </c>
      <c r="T836" s="2525" t="e">
        <f>'Notes- SK Template'!#REF!</f>
        <v>#REF!</v>
      </c>
      <c r="U836" s="2525" t="e">
        <f>'Notes- SK Template'!#REF!</f>
        <v>#REF!</v>
      </c>
      <c r="V836" s="2525" t="e">
        <f>'Notes- SK Template'!#REF!</f>
        <v>#REF!</v>
      </c>
      <c r="W836" s="2525" t="e">
        <f>'Notes- SK Template'!#REF!</f>
        <v>#REF!</v>
      </c>
      <c r="X836" s="2526" t="e">
        <f>'Notes- SK Template'!#REF!</f>
        <v>#REF!</v>
      </c>
      <c r="Y836" s="2527" t="e">
        <f>'Notes- SK Template'!#REF!</f>
        <v>#REF!</v>
      </c>
      <c r="Z836" s="2525" t="e">
        <f>'Notes- SK Template'!#REF!</f>
        <v>#REF!</v>
      </c>
      <c r="AA836" s="2525" t="e">
        <f>'Notes- SK Template'!#REF!</f>
        <v>#REF!</v>
      </c>
      <c r="AB836" s="2525" t="e">
        <f>'Notes- SK Template'!#REF!</f>
        <v>#REF!</v>
      </c>
      <c r="AC836" s="2525" t="e">
        <f>'Notes- SK Template'!#REF!</f>
        <v>#REF!</v>
      </c>
      <c r="AD836" s="2525" t="e">
        <f>'Notes- SK Template'!#REF!</f>
        <v>#REF!</v>
      </c>
      <c r="AE836" s="2525" t="e">
        <f>'Notes- SK Template'!#REF!</f>
        <v>#REF!</v>
      </c>
      <c r="AF836" s="2525" t="e">
        <f>'Notes- SK Template'!#REF!</f>
        <v>#REF!</v>
      </c>
      <c r="AG836" s="2525" t="e">
        <f>'Notes- SK Template'!#REF!</f>
        <v>#REF!</v>
      </c>
    </row>
    <row r="837" spans="1:33" ht="16.5" customHeight="1" thickBot="1" x14ac:dyDescent="0.25">
      <c r="D837" s="1842" t="s">
        <v>2092</v>
      </c>
      <c r="E837" s="1842"/>
      <c r="F837" s="1842"/>
      <c r="G837" s="1842"/>
      <c r="H837" s="1842"/>
      <c r="I837" s="1842"/>
      <c r="J837" s="1842"/>
      <c r="K837" s="1842"/>
      <c r="L837" s="1842"/>
      <c r="M837" s="1842"/>
      <c r="N837" s="1842"/>
      <c r="O837" s="1842"/>
      <c r="P837" s="1843"/>
      <c r="Q837" s="1843"/>
      <c r="R837" s="1843"/>
      <c r="S837" s="1843"/>
      <c r="T837" s="1843"/>
      <c r="U837" s="1843"/>
      <c r="V837" s="1843"/>
      <c r="W837" s="1843"/>
      <c r="X837" s="1913"/>
      <c r="Y837" s="2521"/>
      <c r="Z837" s="1843"/>
      <c r="AA837" s="1843"/>
      <c r="AB837" s="1843"/>
      <c r="AC837" s="1843"/>
      <c r="AD837" s="1843"/>
      <c r="AE837" s="1843"/>
      <c r="AF837" s="1843"/>
      <c r="AG837" s="1843"/>
    </row>
    <row r="838" spans="1:33" ht="16.5" customHeight="1" x14ac:dyDescent="0.2">
      <c r="D838" s="1840" t="str">
        <f>'Notes- SK Template'!D429</f>
        <v>provízia Maxima Broker</v>
      </c>
      <c r="E838" s="1840">
        <f>'Notes- SK Template'!E429</f>
        <v>0</v>
      </c>
      <c r="F838" s="1840">
        <f>'Notes- SK Template'!F429</f>
        <v>0</v>
      </c>
      <c r="G838" s="1840">
        <f>'Notes- SK Template'!G429</f>
        <v>0</v>
      </c>
      <c r="H838" s="1840">
        <f>'Notes- SK Template'!H429</f>
        <v>0</v>
      </c>
      <c r="I838" s="1840">
        <f>'Notes- SK Template'!I429</f>
        <v>0</v>
      </c>
      <c r="J838" s="1840">
        <f>'Notes- SK Template'!J429</f>
        <v>0</v>
      </c>
      <c r="K838" s="1840">
        <f>'Notes- SK Template'!K429</f>
        <v>0</v>
      </c>
      <c r="L838" s="1840">
        <f>'Notes- SK Template'!L429</f>
        <v>0</v>
      </c>
      <c r="M838" s="1840">
        <f>'Notes- SK Template'!M429</f>
        <v>0</v>
      </c>
      <c r="N838" s="1840">
        <f>'Notes- SK Template'!N429</f>
        <v>0</v>
      </c>
      <c r="O838" s="1840">
        <f>'Notes- SK Template'!O429</f>
        <v>0</v>
      </c>
      <c r="P838" s="2522">
        <f>'Notes- SK Template'!P429</f>
        <v>593.96</v>
      </c>
      <c r="Q838" s="2522">
        <f>'Notes- SK Template'!Q429</f>
        <v>0</v>
      </c>
      <c r="R838" s="2522">
        <f>'Notes- SK Template'!R429</f>
        <v>0</v>
      </c>
      <c r="S838" s="2522">
        <f>'Notes- SK Template'!S429</f>
        <v>0</v>
      </c>
      <c r="T838" s="2522">
        <f>'Notes- SK Template'!T429</f>
        <v>0</v>
      </c>
      <c r="U838" s="2522">
        <f>'Notes- SK Template'!U429</f>
        <v>0</v>
      </c>
      <c r="V838" s="2522">
        <f>'Notes- SK Template'!V429</f>
        <v>0</v>
      </c>
      <c r="W838" s="2522">
        <f>'Notes- SK Template'!W429</f>
        <v>0</v>
      </c>
      <c r="X838" s="2523">
        <f>'Notes- SK Template'!X429</f>
        <v>0</v>
      </c>
      <c r="Y838" s="2524">
        <f>'Notes- SK Template'!Y429</f>
        <v>447</v>
      </c>
      <c r="Z838" s="2522">
        <f>'Notes- SK Template'!Z429</f>
        <v>0</v>
      </c>
      <c r="AA838" s="2522">
        <f>'Notes- SK Template'!AA429</f>
        <v>0</v>
      </c>
      <c r="AB838" s="2522">
        <f>'Notes- SK Template'!AB429</f>
        <v>0</v>
      </c>
      <c r="AC838" s="2522">
        <f>'Notes- SK Template'!AC429</f>
        <v>0</v>
      </c>
      <c r="AD838" s="2522">
        <f>'Notes- SK Template'!AD429</f>
        <v>0</v>
      </c>
      <c r="AE838" s="2522">
        <f>'Notes- SK Template'!AE429</f>
        <v>0</v>
      </c>
      <c r="AF838" s="2522">
        <f>'Notes- SK Template'!AF429</f>
        <v>0</v>
      </c>
      <c r="AG838" s="2522">
        <f>'Notes- SK Template'!AG429</f>
        <v>0</v>
      </c>
    </row>
    <row r="839" spans="1:33" ht="16.5" customHeight="1" thickBot="1" x14ac:dyDescent="0.25">
      <c r="D839" s="1814" t="str">
        <f>'Notes- SK Template'!D430</f>
        <v>vyučtovanie plyn</v>
      </c>
      <c r="E839" s="1814">
        <f>'Notes- SK Template'!E430</f>
        <v>0</v>
      </c>
      <c r="F839" s="1814">
        <f>'Notes- SK Template'!F430</f>
        <v>0</v>
      </c>
      <c r="G839" s="1814">
        <f>'Notes- SK Template'!G430</f>
        <v>0</v>
      </c>
      <c r="H839" s="1814">
        <f>'Notes- SK Template'!H430</f>
        <v>0</v>
      </c>
      <c r="I839" s="1814">
        <f>'Notes- SK Template'!I430</f>
        <v>0</v>
      </c>
      <c r="J839" s="1814">
        <f>'Notes- SK Template'!J430</f>
        <v>0</v>
      </c>
      <c r="K839" s="1814">
        <f>'Notes- SK Template'!K430</f>
        <v>0</v>
      </c>
      <c r="L839" s="1814">
        <f>'Notes- SK Template'!L430</f>
        <v>0</v>
      </c>
      <c r="M839" s="1814">
        <f>'Notes- SK Template'!M430</f>
        <v>0</v>
      </c>
      <c r="N839" s="1814">
        <f>'Notes- SK Template'!N430</f>
        <v>0</v>
      </c>
      <c r="O839" s="1814">
        <f>'Notes- SK Template'!O430</f>
        <v>0</v>
      </c>
      <c r="P839" s="2518">
        <f>'Notes- SK Template'!P430</f>
        <v>0</v>
      </c>
      <c r="Q839" s="2518">
        <f>'Notes- SK Template'!Q430</f>
        <v>0</v>
      </c>
      <c r="R839" s="2518">
        <f>'Notes- SK Template'!R430</f>
        <v>0</v>
      </c>
      <c r="S839" s="2518">
        <f>'Notes- SK Template'!S430</f>
        <v>0</v>
      </c>
      <c r="T839" s="2518">
        <f>'Notes- SK Template'!T430</f>
        <v>0</v>
      </c>
      <c r="U839" s="2518">
        <f>'Notes- SK Template'!U430</f>
        <v>0</v>
      </c>
      <c r="V839" s="2518">
        <f>'Notes- SK Template'!V430</f>
        <v>0</v>
      </c>
      <c r="W839" s="2518">
        <f>'Notes- SK Template'!W430</f>
        <v>0</v>
      </c>
      <c r="X839" s="2519">
        <f>'Notes- SK Template'!X430</f>
        <v>0</v>
      </c>
      <c r="Y839" s="2520">
        <f>'Notes- SK Template'!Y430</f>
        <v>1203</v>
      </c>
      <c r="Z839" s="2518">
        <f>'Notes- SK Template'!Z430</f>
        <v>0</v>
      </c>
      <c r="AA839" s="2518">
        <f>'Notes- SK Template'!AA430</f>
        <v>0</v>
      </c>
      <c r="AB839" s="2518">
        <f>'Notes- SK Template'!AB430</f>
        <v>0</v>
      </c>
      <c r="AC839" s="2518">
        <f>'Notes- SK Template'!AC430</f>
        <v>0</v>
      </c>
      <c r="AD839" s="2518">
        <f>'Notes- SK Template'!AD430</f>
        <v>0</v>
      </c>
      <c r="AE839" s="2518">
        <f>'Notes- SK Template'!AE430</f>
        <v>0</v>
      </c>
      <c r="AF839" s="2518">
        <f>'Notes- SK Template'!AF430</f>
        <v>0</v>
      </c>
      <c r="AG839" s="2518">
        <f>'Notes- SK Template'!AG430</f>
        <v>0</v>
      </c>
    </row>
    <row r="842" spans="1:33" ht="14.25" customHeight="1" x14ac:dyDescent="0.2">
      <c r="D842" s="590" t="s">
        <v>2093</v>
      </c>
    </row>
    <row r="844" spans="1:33" ht="14.25" customHeight="1" x14ac:dyDescent="0.2">
      <c r="D844" s="1717" t="s">
        <v>2094</v>
      </c>
      <c r="E844" s="1718"/>
      <c r="F844" s="1718"/>
      <c r="G844" s="1718"/>
      <c r="H844" s="1718"/>
      <c r="I844" s="1718"/>
      <c r="J844" s="1718"/>
      <c r="K844" s="1718"/>
      <c r="L844" s="1718"/>
      <c r="M844" s="1718"/>
      <c r="N844" s="1718"/>
      <c r="O844" s="1718"/>
      <c r="P844" s="1718"/>
      <c r="Q844" s="1718"/>
      <c r="R844" s="1718"/>
      <c r="S844" s="1718"/>
      <c r="T844" s="1718"/>
      <c r="U844" s="1718"/>
      <c r="V844" s="1718"/>
      <c r="W844" s="1718"/>
      <c r="X844" s="1718"/>
      <c r="Y844" s="1718"/>
      <c r="Z844" s="1718"/>
      <c r="AA844" s="1718"/>
      <c r="AB844" s="1718"/>
      <c r="AC844" s="1718"/>
      <c r="AD844" s="1718"/>
      <c r="AE844" s="1718"/>
      <c r="AF844" s="1718"/>
      <c r="AG844" s="1718"/>
    </row>
    <row r="845" spans="1:33" ht="14.25" customHeight="1" thickBot="1" x14ac:dyDescent="0.25"/>
    <row r="846" spans="1:33" ht="29.25" customHeight="1" thickBot="1" x14ac:dyDescent="0.25">
      <c r="A846" s="605">
        <v>23</v>
      </c>
      <c r="D846" s="1703" t="s">
        <v>1777</v>
      </c>
      <c r="E846" s="1703"/>
      <c r="F846" s="1703"/>
      <c r="G846" s="1703"/>
      <c r="H846" s="1703"/>
      <c r="I846" s="1703"/>
      <c r="J846" s="1704" t="s">
        <v>1778</v>
      </c>
      <c r="K846" s="1704"/>
      <c r="L846" s="1704"/>
      <c r="M846" s="1704"/>
      <c r="N846" s="1704"/>
      <c r="O846" s="1704"/>
      <c r="P846" s="1704"/>
      <c r="Q846" s="1704"/>
      <c r="R846" s="1704"/>
      <c r="S846" s="1704"/>
      <c r="T846" s="1704"/>
      <c r="U846" s="1704"/>
      <c r="V846" s="1704" t="s">
        <v>1923</v>
      </c>
      <c r="W846" s="1704"/>
      <c r="X846" s="1704"/>
      <c r="Y846" s="1704"/>
      <c r="Z846" s="1704"/>
      <c r="AA846" s="1704"/>
      <c r="AB846" s="1704"/>
      <c r="AC846" s="1704"/>
      <c r="AD846" s="1704"/>
      <c r="AE846" s="1704"/>
      <c r="AF846" s="1704"/>
      <c r="AG846" s="1704"/>
    </row>
    <row r="847" spans="1:33" ht="14.25" customHeight="1" thickBot="1" x14ac:dyDescent="0.25">
      <c r="D847" s="1703"/>
      <c r="E847" s="1703"/>
      <c r="F847" s="1703"/>
      <c r="G847" s="1703"/>
      <c r="H847" s="1703"/>
      <c r="I847" s="1703"/>
      <c r="J847" s="1703" t="s">
        <v>2097</v>
      </c>
      <c r="K847" s="1703"/>
      <c r="L847" s="1703"/>
      <c r="M847" s="1703"/>
      <c r="N847" s="1703"/>
      <c r="O847" s="1703"/>
      <c r="P847" s="1703"/>
      <c r="Q847" s="1703"/>
      <c r="R847" s="1703"/>
      <c r="S847" s="1703"/>
      <c r="T847" s="1703"/>
      <c r="U847" s="1703"/>
      <c r="V847" s="1703" t="s">
        <v>2097</v>
      </c>
      <c r="W847" s="1703"/>
      <c r="X847" s="1703"/>
      <c r="Y847" s="1703"/>
      <c r="Z847" s="1703"/>
      <c r="AA847" s="1703"/>
      <c r="AB847" s="1703"/>
      <c r="AC847" s="1703"/>
      <c r="AD847" s="1703"/>
      <c r="AE847" s="1703"/>
      <c r="AF847" s="1703"/>
      <c r="AG847" s="1703"/>
    </row>
    <row r="848" spans="1:33" ht="42.75" customHeight="1" thickBot="1" x14ac:dyDescent="0.25">
      <c r="D848" s="1703"/>
      <c r="E848" s="1703"/>
      <c r="F848" s="1703"/>
      <c r="G848" s="1703"/>
      <c r="H848" s="1703"/>
      <c r="I848" s="1703"/>
      <c r="J848" s="1704" t="s">
        <v>2098</v>
      </c>
      <c r="K848" s="1704"/>
      <c r="L848" s="1704"/>
      <c r="M848" s="1704"/>
      <c r="N848" s="1704" t="s">
        <v>2099</v>
      </c>
      <c r="O848" s="1704"/>
      <c r="P848" s="1704"/>
      <c r="Q848" s="1704"/>
      <c r="R848" s="1704" t="s">
        <v>2100</v>
      </c>
      <c r="S848" s="1704"/>
      <c r="T848" s="1704"/>
      <c r="U848" s="1704"/>
      <c r="V848" s="1704" t="s">
        <v>2098</v>
      </c>
      <c r="W848" s="1704"/>
      <c r="X848" s="1704"/>
      <c r="Y848" s="1704"/>
      <c r="Z848" s="1704" t="s">
        <v>2099</v>
      </c>
      <c r="AA848" s="1704"/>
      <c r="AB848" s="1704"/>
      <c r="AC848" s="1704"/>
      <c r="AD848" s="1704" t="s">
        <v>2100</v>
      </c>
      <c r="AE848" s="1704"/>
      <c r="AF848" s="1704"/>
      <c r="AG848" s="1704"/>
    </row>
    <row r="849" spans="1:33" ht="14.25" customHeight="1" x14ac:dyDescent="0.2">
      <c r="D849" s="2419" t="s">
        <v>2095</v>
      </c>
      <c r="E849" s="2420"/>
      <c r="F849" s="2420"/>
      <c r="G849" s="2420"/>
      <c r="H849" s="2420"/>
      <c r="I849" s="2420"/>
      <c r="J849" s="1797" t="e">
        <f>'Notes- SK Template'!#REF!</f>
        <v>#REF!</v>
      </c>
      <c r="K849" s="1797" t="e">
        <f>'Notes- SK Template'!#REF!</f>
        <v>#REF!</v>
      </c>
      <c r="L849" s="1797" t="e">
        <f>'Notes- SK Template'!#REF!</f>
        <v>#REF!</v>
      </c>
      <c r="M849" s="1797" t="e">
        <f>'Notes- SK Template'!#REF!</f>
        <v>#REF!</v>
      </c>
      <c r="N849" s="1797" t="e">
        <f>'Notes- SK Template'!#REF!</f>
        <v>#REF!</v>
      </c>
      <c r="O849" s="1797" t="e">
        <f>'Notes- SK Template'!#REF!</f>
        <v>#REF!</v>
      </c>
      <c r="P849" s="1797" t="e">
        <f>'Notes- SK Template'!#REF!</f>
        <v>#REF!</v>
      </c>
      <c r="Q849" s="1797" t="e">
        <f>'Notes- SK Template'!#REF!</f>
        <v>#REF!</v>
      </c>
      <c r="R849" s="1797" t="e">
        <f>'Notes- SK Template'!#REF!</f>
        <v>#REF!</v>
      </c>
      <c r="S849" s="1797" t="e">
        <f>'Notes- SK Template'!#REF!</f>
        <v>#REF!</v>
      </c>
      <c r="T849" s="1797" t="e">
        <f>'Notes- SK Template'!#REF!</f>
        <v>#REF!</v>
      </c>
      <c r="U849" s="1797" t="e">
        <f>'Notes- SK Template'!#REF!</f>
        <v>#REF!</v>
      </c>
      <c r="V849" s="1797" t="e">
        <f>'Notes- SK Template'!#REF!</f>
        <v>#REF!</v>
      </c>
      <c r="W849" s="1797" t="e">
        <f>'Notes- SK Template'!#REF!</f>
        <v>#REF!</v>
      </c>
      <c r="X849" s="1797" t="e">
        <f>'Notes- SK Template'!#REF!</f>
        <v>#REF!</v>
      </c>
      <c r="Y849" s="1797" t="e">
        <f>'Notes- SK Template'!#REF!</f>
        <v>#REF!</v>
      </c>
      <c r="Z849" s="1797" t="e">
        <f>'Notes- SK Template'!#REF!</f>
        <v>#REF!</v>
      </c>
      <c r="AA849" s="1797" t="e">
        <f>'Notes- SK Template'!#REF!</f>
        <v>#REF!</v>
      </c>
      <c r="AB849" s="1797" t="e">
        <f>'Notes- SK Template'!#REF!</f>
        <v>#REF!</v>
      </c>
      <c r="AC849" s="1797" t="e">
        <f>'Notes- SK Template'!#REF!</f>
        <v>#REF!</v>
      </c>
      <c r="AD849" s="1797" t="e">
        <f>'Notes- SK Template'!#REF!</f>
        <v>#REF!</v>
      </c>
      <c r="AE849" s="1797" t="e">
        <f>'Notes- SK Template'!#REF!</f>
        <v>#REF!</v>
      </c>
      <c r="AF849" s="1797" t="e">
        <f>'Notes- SK Template'!#REF!</f>
        <v>#REF!</v>
      </c>
      <c r="AG849" s="1797" t="e">
        <f>'Notes- SK Template'!#REF!</f>
        <v>#REF!</v>
      </c>
    </row>
    <row r="850" spans="1:33" ht="14.25" customHeight="1" x14ac:dyDescent="0.2">
      <c r="D850" s="2305" t="s">
        <v>2096</v>
      </c>
      <c r="E850" s="1739"/>
      <c r="F850" s="1739"/>
      <c r="G850" s="1739"/>
      <c r="H850" s="1739"/>
      <c r="I850" s="1739"/>
      <c r="J850" s="1716" t="e">
        <f>'Notes- SK Template'!#REF!</f>
        <v>#REF!</v>
      </c>
      <c r="K850" s="1716" t="e">
        <f>'Notes- SK Template'!#REF!</f>
        <v>#REF!</v>
      </c>
      <c r="L850" s="1716" t="e">
        <f>'Notes- SK Template'!#REF!</f>
        <v>#REF!</v>
      </c>
      <c r="M850" s="1716" t="e">
        <f>'Notes- SK Template'!#REF!</f>
        <v>#REF!</v>
      </c>
      <c r="N850" s="1716" t="e">
        <f>'Notes- SK Template'!#REF!</f>
        <v>#REF!</v>
      </c>
      <c r="O850" s="1716" t="e">
        <f>'Notes- SK Template'!#REF!</f>
        <v>#REF!</v>
      </c>
      <c r="P850" s="1716" t="e">
        <f>'Notes- SK Template'!#REF!</f>
        <v>#REF!</v>
      </c>
      <c r="Q850" s="1716" t="e">
        <f>'Notes- SK Template'!#REF!</f>
        <v>#REF!</v>
      </c>
      <c r="R850" s="1716" t="e">
        <f>'Notes- SK Template'!#REF!</f>
        <v>#REF!</v>
      </c>
      <c r="S850" s="1716" t="e">
        <f>'Notes- SK Template'!#REF!</f>
        <v>#REF!</v>
      </c>
      <c r="T850" s="1716" t="e">
        <f>'Notes- SK Template'!#REF!</f>
        <v>#REF!</v>
      </c>
      <c r="U850" s="1716" t="e">
        <f>'Notes- SK Template'!#REF!</f>
        <v>#REF!</v>
      </c>
      <c r="V850" s="1716" t="e">
        <f>'Notes- SK Template'!#REF!</f>
        <v>#REF!</v>
      </c>
      <c r="W850" s="1716" t="e">
        <f>'Notes- SK Template'!#REF!</f>
        <v>#REF!</v>
      </c>
      <c r="X850" s="1716" t="e">
        <f>'Notes- SK Template'!#REF!</f>
        <v>#REF!</v>
      </c>
      <c r="Y850" s="1716" t="e">
        <f>'Notes- SK Template'!#REF!</f>
        <v>#REF!</v>
      </c>
      <c r="Z850" s="1716" t="e">
        <f>'Notes- SK Template'!#REF!</f>
        <v>#REF!</v>
      </c>
      <c r="AA850" s="1716" t="e">
        <f>'Notes- SK Template'!#REF!</f>
        <v>#REF!</v>
      </c>
      <c r="AB850" s="1716" t="e">
        <f>'Notes- SK Template'!#REF!</f>
        <v>#REF!</v>
      </c>
      <c r="AC850" s="1716" t="e">
        <f>'Notes- SK Template'!#REF!</f>
        <v>#REF!</v>
      </c>
      <c r="AD850" s="1716" t="e">
        <f>'Notes- SK Template'!#REF!</f>
        <v>#REF!</v>
      </c>
      <c r="AE850" s="1716" t="e">
        <f>'Notes- SK Template'!#REF!</f>
        <v>#REF!</v>
      </c>
      <c r="AF850" s="1716" t="e">
        <f>'Notes- SK Template'!#REF!</f>
        <v>#REF!</v>
      </c>
      <c r="AG850" s="1716" t="e">
        <f>'Notes- SK Template'!#REF!</f>
        <v>#REF!</v>
      </c>
    </row>
    <row r="851" spans="1:33" ht="14.25" customHeight="1" thickBot="1" x14ac:dyDescent="0.25">
      <c r="D851" s="2416" t="s">
        <v>1790</v>
      </c>
      <c r="E851" s="2416"/>
      <c r="F851" s="2416"/>
      <c r="G851" s="2416"/>
      <c r="H851" s="2416"/>
      <c r="I851" s="2416"/>
      <c r="J851" s="1872" t="e">
        <f>'Notes- SK Template'!#REF!</f>
        <v>#REF!</v>
      </c>
      <c r="K851" s="1872" t="e">
        <f>'Notes- SK Template'!#REF!</f>
        <v>#REF!</v>
      </c>
      <c r="L851" s="1872" t="e">
        <f>'Notes- SK Template'!#REF!</f>
        <v>#REF!</v>
      </c>
      <c r="M851" s="1872" t="e">
        <f>'Notes- SK Template'!#REF!</f>
        <v>#REF!</v>
      </c>
      <c r="N851" s="1872" t="e">
        <f>'Notes- SK Template'!#REF!</f>
        <v>#REF!</v>
      </c>
      <c r="O851" s="1872" t="e">
        <f>'Notes- SK Template'!#REF!</f>
        <v>#REF!</v>
      </c>
      <c r="P851" s="1872" t="e">
        <f>'Notes- SK Template'!#REF!</f>
        <v>#REF!</v>
      </c>
      <c r="Q851" s="1872" t="e">
        <f>'Notes- SK Template'!#REF!</f>
        <v>#REF!</v>
      </c>
      <c r="R851" s="1872" t="e">
        <f>'Notes- SK Template'!#REF!</f>
        <v>#REF!</v>
      </c>
      <c r="S851" s="1872" t="e">
        <f>'Notes- SK Template'!#REF!</f>
        <v>#REF!</v>
      </c>
      <c r="T851" s="1872" t="e">
        <f>'Notes- SK Template'!#REF!</f>
        <v>#REF!</v>
      </c>
      <c r="U851" s="1872" t="e">
        <f>'Notes- SK Template'!#REF!</f>
        <v>#REF!</v>
      </c>
      <c r="V851" s="1872" t="e">
        <f>'Notes- SK Template'!#REF!</f>
        <v>#REF!</v>
      </c>
      <c r="W851" s="1872" t="e">
        <f>'Notes- SK Template'!#REF!</f>
        <v>#REF!</v>
      </c>
      <c r="X851" s="1872" t="e">
        <f>'Notes- SK Template'!#REF!</f>
        <v>#REF!</v>
      </c>
      <c r="Y851" s="1872" t="e">
        <f>'Notes- SK Template'!#REF!</f>
        <v>#REF!</v>
      </c>
      <c r="Z851" s="1872" t="e">
        <f>'Notes- SK Template'!#REF!</f>
        <v>#REF!</v>
      </c>
      <c r="AA851" s="1872" t="e">
        <f>'Notes- SK Template'!#REF!</f>
        <v>#REF!</v>
      </c>
      <c r="AB851" s="1872" t="e">
        <f>'Notes- SK Template'!#REF!</f>
        <v>#REF!</v>
      </c>
      <c r="AC851" s="1872" t="e">
        <f>'Notes- SK Template'!#REF!</f>
        <v>#REF!</v>
      </c>
      <c r="AD851" s="1872" t="e">
        <f>'Notes- SK Template'!#REF!</f>
        <v>#REF!</v>
      </c>
      <c r="AE851" s="1872" t="e">
        <f>'Notes- SK Template'!#REF!</f>
        <v>#REF!</v>
      </c>
      <c r="AF851" s="1872" t="e">
        <f>'Notes- SK Template'!#REF!</f>
        <v>#REF!</v>
      </c>
      <c r="AG851" s="1872" t="e">
        <f>'Notes- SK Template'!#REF!</f>
        <v>#REF!</v>
      </c>
    </row>
    <row r="854" spans="1:33" ht="14.25" customHeight="1" x14ac:dyDescent="0.2">
      <c r="D854" s="590" t="s">
        <v>2101</v>
      </c>
    </row>
    <row r="856" spans="1:33" ht="14.25" customHeight="1" x14ac:dyDescent="0.2">
      <c r="D856" s="1738" t="s">
        <v>2102</v>
      </c>
      <c r="E856" s="1822"/>
      <c r="F856" s="1822"/>
      <c r="G856" s="1822"/>
      <c r="H856" s="1822"/>
      <c r="I856" s="1822"/>
      <c r="J856" s="1822"/>
      <c r="K856" s="1822"/>
      <c r="L856" s="1822"/>
      <c r="M856" s="1822"/>
      <c r="N856" s="1822"/>
      <c r="O856" s="1822"/>
      <c r="P856" s="1822"/>
      <c r="Q856" s="1822"/>
      <c r="R856" s="1822"/>
      <c r="S856" s="1822"/>
      <c r="T856" s="1822"/>
      <c r="U856" s="1822"/>
      <c r="V856" s="1822"/>
      <c r="W856" s="1822"/>
      <c r="X856" s="1822"/>
      <c r="Y856" s="1822"/>
      <c r="Z856" s="1822"/>
      <c r="AA856" s="1822"/>
      <c r="AB856" s="1822"/>
      <c r="AC856" s="1822"/>
      <c r="AD856" s="1822"/>
      <c r="AE856" s="1822"/>
      <c r="AF856" s="1822"/>
      <c r="AG856" s="1822"/>
    </row>
    <row r="857" spans="1:33" ht="14.25" customHeight="1" x14ac:dyDescent="0.2">
      <c r="D857" s="1822"/>
      <c r="E857" s="1822"/>
      <c r="F857" s="1822"/>
      <c r="G857" s="1822"/>
      <c r="H857" s="1822"/>
      <c r="I857" s="1822"/>
      <c r="J857" s="1822"/>
      <c r="K857" s="1822"/>
      <c r="L857" s="1822"/>
      <c r="M857" s="1822"/>
      <c r="N857" s="1822"/>
      <c r="O857" s="1822"/>
      <c r="P857" s="1822"/>
      <c r="Q857" s="1822"/>
      <c r="R857" s="1822"/>
      <c r="S857" s="1822"/>
      <c r="T857" s="1822"/>
      <c r="U857" s="1822"/>
      <c r="V857" s="1822"/>
      <c r="W857" s="1822"/>
      <c r="X857" s="1822"/>
      <c r="Y857" s="1822"/>
      <c r="Z857" s="1822"/>
      <c r="AA857" s="1822"/>
      <c r="AB857" s="1822"/>
      <c r="AC857" s="1822"/>
      <c r="AD857" s="1822"/>
      <c r="AE857" s="1822"/>
      <c r="AF857" s="1822"/>
      <c r="AG857" s="1822"/>
    </row>
    <row r="859" spans="1:33" ht="14.25" customHeight="1" x14ac:dyDescent="0.2">
      <c r="D859" s="1738" t="s">
        <v>3063</v>
      </c>
      <c r="E859" s="1822"/>
      <c r="F859" s="1822"/>
      <c r="G859" s="1822"/>
      <c r="H859" s="1822"/>
      <c r="I859" s="1822"/>
      <c r="J859" s="1822"/>
      <c r="K859" s="1822"/>
      <c r="L859" s="1822"/>
      <c r="M859" s="1822"/>
      <c r="N859" s="1822"/>
      <c r="O859" s="1822"/>
      <c r="P859" s="1822"/>
      <c r="Q859" s="1822"/>
      <c r="R859" s="1822"/>
      <c r="S859" s="1822"/>
      <c r="T859" s="1822"/>
      <c r="U859" s="1822"/>
      <c r="V859" s="1822"/>
      <c r="W859" s="1822"/>
      <c r="X859" s="1822"/>
      <c r="Y859" s="1822"/>
      <c r="Z859" s="1822"/>
      <c r="AA859" s="1822"/>
      <c r="AB859" s="1822"/>
      <c r="AC859" s="1822"/>
      <c r="AD859" s="1822"/>
      <c r="AE859" s="1822"/>
      <c r="AF859" s="1822"/>
      <c r="AG859" s="1822"/>
    </row>
    <row r="860" spans="1:33" ht="14.25" customHeight="1" x14ac:dyDescent="0.2">
      <c r="D860" s="1822"/>
      <c r="E860" s="1822"/>
      <c r="F860" s="1822"/>
      <c r="G860" s="1822"/>
      <c r="H860" s="1822"/>
      <c r="I860" s="1822"/>
      <c r="J860" s="1822"/>
      <c r="K860" s="1822"/>
      <c r="L860" s="1822"/>
      <c r="M860" s="1822"/>
      <c r="N860" s="1822"/>
      <c r="O860" s="1822"/>
      <c r="P860" s="1822"/>
      <c r="Q860" s="1822"/>
      <c r="R860" s="1822"/>
      <c r="S860" s="1822"/>
      <c r="T860" s="1822"/>
      <c r="U860" s="1822"/>
      <c r="V860" s="1822"/>
      <c r="W860" s="1822"/>
      <c r="X860" s="1822"/>
      <c r="Y860" s="1822"/>
      <c r="Z860" s="1822"/>
      <c r="AA860" s="1822"/>
      <c r="AB860" s="1822"/>
      <c r="AC860" s="1822"/>
      <c r="AD860" s="1822"/>
      <c r="AE860" s="1822"/>
      <c r="AF860" s="1822"/>
      <c r="AG860" s="1822"/>
    </row>
    <row r="862" spans="1:33" ht="14.25" customHeight="1" x14ac:dyDescent="0.2">
      <c r="D862" s="1932" t="s">
        <v>2103</v>
      </c>
      <c r="E862" s="1933"/>
      <c r="F862" s="1933"/>
      <c r="G862" s="1933"/>
      <c r="H862" s="1933"/>
      <c r="I862" s="1933"/>
      <c r="J862" s="1933"/>
      <c r="K862" s="1933"/>
      <c r="L862" s="1933"/>
      <c r="M862" s="1933"/>
      <c r="N862" s="1933"/>
      <c r="O862" s="1933"/>
      <c r="P862" s="1933"/>
      <c r="Q862" s="1933"/>
      <c r="R862" s="1933"/>
      <c r="S862" s="1933"/>
      <c r="T862" s="1933"/>
      <c r="U862" s="1933"/>
      <c r="V862" s="1933"/>
      <c r="W862" s="1933"/>
      <c r="X862" s="1933"/>
      <c r="Y862" s="1933"/>
      <c r="Z862" s="1933"/>
      <c r="AA862" s="1933"/>
      <c r="AB862" s="1933"/>
      <c r="AC862" s="1933"/>
      <c r="AD862" s="1933"/>
      <c r="AE862" s="1933"/>
      <c r="AF862" s="1933"/>
      <c r="AG862" s="1933"/>
    </row>
    <row r="863" spans="1:33" ht="14.25" customHeight="1" thickBot="1" x14ac:dyDescent="0.25"/>
    <row r="864" spans="1:33" ht="15.75" customHeight="1" thickBot="1" x14ac:dyDescent="0.25">
      <c r="A864" s="605" t="s">
        <v>1389</v>
      </c>
      <c r="D864" s="1703" t="s">
        <v>1777</v>
      </c>
      <c r="E864" s="1703"/>
      <c r="F864" s="1703"/>
      <c r="G864" s="1703"/>
      <c r="H864" s="1703"/>
      <c r="I864" s="1703"/>
      <c r="J864" s="1703"/>
      <c r="K864" s="1703"/>
      <c r="L864" s="1703"/>
      <c r="M864" s="1703"/>
      <c r="N864" s="1703"/>
      <c r="O864" s="1703"/>
      <c r="P864" s="1703"/>
      <c r="Q864" s="1703"/>
      <c r="R864" s="1703" t="s">
        <v>1923</v>
      </c>
      <c r="S864" s="1703"/>
      <c r="T864" s="1703"/>
      <c r="U864" s="1703"/>
      <c r="V864" s="1703"/>
      <c r="W864" s="1703"/>
      <c r="X864" s="1703"/>
      <c r="Y864" s="1703"/>
      <c r="Z864" s="1703"/>
      <c r="AA864" s="1703"/>
      <c r="AB864" s="1703"/>
      <c r="AC864" s="1703"/>
      <c r="AD864" s="1703"/>
      <c r="AE864" s="1703"/>
      <c r="AF864" s="1703"/>
      <c r="AG864" s="1703"/>
    </row>
    <row r="865" spans="1:33" ht="15.75" customHeight="1" thickBot="1" x14ac:dyDescent="0.25">
      <c r="D865" s="2513" t="s">
        <v>2104</v>
      </c>
      <c r="E865" s="2514"/>
      <c r="F865" s="2514"/>
      <c r="G865" s="2514"/>
      <c r="H865" s="2514"/>
      <c r="I865" s="2514"/>
      <c r="J865" s="2514"/>
      <c r="K865" s="2514"/>
      <c r="L865" s="2514"/>
      <c r="M865" s="2514"/>
      <c r="N865" s="2514"/>
      <c r="O865" s="2514"/>
      <c r="P865" s="2514"/>
      <c r="Q865" s="2515"/>
      <c r="R865" s="2501" t="e">
        <f>'Notes- SK Template'!#REF!</f>
        <v>#REF!</v>
      </c>
      <c r="S865" s="2502" t="e">
        <f>'Notes- SK Template'!#REF!</f>
        <v>#REF!</v>
      </c>
      <c r="T865" s="2502" t="e">
        <f>'Notes- SK Template'!#REF!</f>
        <v>#REF!</v>
      </c>
      <c r="U865" s="2502" t="e">
        <f>'Notes- SK Template'!#REF!</f>
        <v>#REF!</v>
      </c>
      <c r="V865" s="2502" t="e">
        <f>'Notes- SK Template'!#REF!</f>
        <v>#REF!</v>
      </c>
      <c r="W865" s="2502" t="e">
        <f>'Notes- SK Template'!#REF!</f>
        <v>#REF!</v>
      </c>
      <c r="X865" s="2502" t="e">
        <f>'Notes- SK Template'!#REF!</f>
        <v>#REF!</v>
      </c>
      <c r="Y865" s="2502" t="e">
        <f>'Notes- SK Template'!#REF!</f>
        <v>#REF!</v>
      </c>
      <c r="Z865" s="2502" t="e">
        <f>'Notes- SK Template'!#REF!</f>
        <v>#REF!</v>
      </c>
      <c r="AA865" s="2502" t="e">
        <f>'Notes- SK Template'!#REF!</f>
        <v>#REF!</v>
      </c>
      <c r="AB865" s="2502" t="e">
        <f>'Notes- SK Template'!#REF!</f>
        <v>#REF!</v>
      </c>
      <c r="AC865" s="2502" t="e">
        <f>'Notes- SK Template'!#REF!</f>
        <v>#REF!</v>
      </c>
      <c r="AD865" s="2502" t="e">
        <f>'Notes- SK Template'!#REF!</f>
        <v>#REF!</v>
      </c>
      <c r="AE865" s="2502" t="e">
        <f>'Notes- SK Template'!#REF!</f>
        <v>#REF!</v>
      </c>
      <c r="AF865" s="2502" t="e">
        <f>'Notes- SK Template'!#REF!</f>
        <v>#REF!</v>
      </c>
      <c r="AG865" s="2517" t="e">
        <f>'Notes- SK Template'!#REF!</f>
        <v>#REF!</v>
      </c>
    </row>
    <row r="866" spans="1:33" ht="15.75" customHeight="1" thickBot="1" x14ac:dyDescent="0.25">
      <c r="D866" s="2513" t="s">
        <v>2105</v>
      </c>
      <c r="E866" s="2514"/>
      <c r="F866" s="2514"/>
      <c r="G866" s="2514"/>
      <c r="H866" s="2514"/>
      <c r="I866" s="2514"/>
      <c r="J866" s="2514"/>
      <c r="K866" s="2514"/>
      <c r="L866" s="2514"/>
      <c r="M866" s="2514"/>
      <c r="N866" s="2514"/>
      <c r="O866" s="2514"/>
      <c r="P866" s="2514"/>
      <c r="Q866" s="2515"/>
      <c r="R866" s="1703" t="s">
        <v>1778</v>
      </c>
      <c r="S866" s="1703"/>
      <c r="T866" s="1703"/>
      <c r="U866" s="1703"/>
      <c r="V866" s="1703"/>
      <c r="W866" s="1703"/>
      <c r="X866" s="1703"/>
      <c r="Y866" s="1703"/>
      <c r="Z866" s="1703"/>
      <c r="AA866" s="1703"/>
      <c r="AB866" s="1703"/>
      <c r="AC866" s="1703"/>
      <c r="AD866" s="1703"/>
      <c r="AE866" s="1703"/>
      <c r="AF866" s="1703"/>
      <c r="AG866" s="1703"/>
    </row>
    <row r="867" spans="1:33" ht="15.75" customHeight="1" x14ac:dyDescent="0.2">
      <c r="D867" s="2516" t="s">
        <v>2106</v>
      </c>
      <c r="E867" s="2413"/>
      <c r="F867" s="2413"/>
      <c r="G867" s="2413"/>
      <c r="H867" s="2413"/>
      <c r="I867" s="2413"/>
      <c r="J867" s="2413"/>
      <c r="K867" s="2413"/>
      <c r="L867" s="2413"/>
      <c r="M867" s="2413"/>
      <c r="N867" s="2413"/>
      <c r="O867" s="2413"/>
      <c r="P867" s="2413"/>
      <c r="Q867" s="2414"/>
      <c r="R867" s="1935" t="e">
        <f>'Notes- SK Template'!#REF!</f>
        <v>#REF!</v>
      </c>
      <c r="S867" s="1935" t="e">
        <f>'Notes- SK Template'!#REF!</f>
        <v>#REF!</v>
      </c>
      <c r="T867" s="1935" t="e">
        <f>'Notes- SK Template'!#REF!</f>
        <v>#REF!</v>
      </c>
      <c r="U867" s="1935" t="e">
        <f>'Notes- SK Template'!#REF!</f>
        <v>#REF!</v>
      </c>
      <c r="V867" s="1935" t="e">
        <f>'Notes- SK Template'!#REF!</f>
        <v>#REF!</v>
      </c>
      <c r="W867" s="1935" t="e">
        <f>'Notes- SK Template'!#REF!</f>
        <v>#REF!</v>
      </c>
      <c r="X867" s="1935" t="e">
        <f>'Notes- SK Template'!#REF!</f>
        <v>#REF!</v>
      </c>
      <c r="Y867" s="1935" t="e">
        <f>'Notes- SK Template'!#REF!</f>
        <v>#REF!</v>
      </c>
      <c r="Z867" s="1935" t="e">
        <f>'Notes- SK Template'!#REF!</f>
        <v>#REF!</v>
      </c>
      <c r="AA867" s="1935" t="e">
        <f>'Notes- SK Template'!#REF!</f>
        <v>#REF!</v>
      </c>
      <c r="AB867" s="1935" t="e">
        <f>'Notes- SK Template'!#REF!</f>
        <v>#REF!</v>
      </c>
      <c r="AC867" s="1935" t="e">
        <f>'Notes- SK Template'!#REF!</f>
        <v>#REF!</v>
      </c>
      <c r="AD867" s="1935" t="e">
        <f>'Notes- SK Template'!#REF!</f>
        <v>#REF!</v>
      </c>
      <c r="AE867" s="1935" t="e">
        <f>'Notes- SK Template'!#REF!</f>
        <v>#REF!</v>
      </c>
      <c r="AF867" s="1935" t="e">
        <f>'Notes- SK Template'!#REF!</f>
        <v>#REF!</v>
      </c>
      <c r="AG867" s="1935" t="e">
        <f>'Notes- SK Template'!#REF!</f>
        <v>#REF!</v>
      </c>
    </row>
    <row r="868" spans="1:33" ht="15.75" customHeight="1" x14ac:dyDescent="0.2">
      <c r="D868" s="1779" t="s">
        <v>2107</v>
      </c>
      <c r="E868" s="1780"/>
      <c r="F868" s="1780"/>
      <c r="G868" s="1780"/>
      <c r="H868" s="1780"/>
      <c r="I868" s="1780"/>
      <c r="J868" s="1780"/>
      <c r="K868" s="1780"/>
      <c r="L868" s="1780"/>
      <c r="M868" s="1780"/>
      <c r="N868" s="1780"/>
      <c r="O868" s="1780"/>
      <c r="P868" s="1780"/>
      <c r="Q868" s="1781"/>
      <c r="R868" s="1716" t="e">
        <f>'Notes- SK Template'!#REF!</f>
        <v>#REF!</v>
      </c>
      <c r="S868" s="1716" t="e">
        <f>'Notes- SK Template'!#REF!</f>
        <v>#REF!</v>
      </c>
      <c r="T868" s="1716" t="e">
        <f>'Notes- SK Template'!#REF!</f>
        <v>#REF!</v>
      </c>
      <c r="U868" s="1716" t="e">
        <f>'Notes- SK Template'!#REF!</f>
        <v>#REF!</v>
      </c>
      <c r="V868" s="1716" t="e">
        <f>'Notes- SK Template'!#REF!</f>
        <v>#REF!</v>
      </c>
      <c r="W868" s="1716" t="e">
        <f>'Notes- SK Template'!#REF!</f>
        <v>#REF!</v>
      </c>
      <c r="X868" s="1716" t="e">
        <f>'Notes- SK Template'!#REF!</f>
        <v>#REF!</v>
      </c>
      <c r="Y868" s="1716" t="e">
        <f>'Notes- SK Template'!#REF!</f>
        <v>#REF!</v>
      </c>
      <c r="Z868" s="1716" t="e">
        <f>'Notes- SK Template'!#REF!</f>
        <v>#REF!</v>
      </c>
      <c r="AA868" s="1716" t="e">
        <f>'Notes- SK Template'!#REF!</f>
        <v>#REF!</v>
      </c>
      <c r="AB868" s="1716" t="e">
        <f>'Notes- SK Template'!#REF!</f>
        <v>#REF!</v>
      </c>
      <c r="AC868" s="1716" t="e">
        <f>'Notes- SK Template'!#REF!</f>
        <v>#REF!</v>
      </c>
      <c r="AD868" s="1716" t="e">
        <f>'Notes- SK Template'!#REF!</f>
        <v>#REF!</v>
      </c>
      <c r="AE868" s="1716" t="e">
        <f>'Notes- SK Template'!#REF!</f>
        <v>#REF!</v>
      </c>
      <c r="AF868" s="1716" t="e">
        <f>'Notes- SK Template'!#REF!</f>
        <v>#REF!</v>
      </c>
      <c r="AG868" s="1716" t="e">
        <f>'Notes- SK Template'!#REF!</f>
        <v>#REF!</v>
      </c>
    </row>
    <row r="869" spans="1:33" ht="15.75" customHeight="1" x14ac:dyDescent="0.2">
      <c r="D869" s="1779" t="s">
        <v>2108</v>
      </c>
      <c r="E869" s="1780"/>
      <c r="F869" s="1780"/>
      <c r="G869" s="1780"/>
      <c r="H869" s="1780"/>
      <c r="I869" s="1780"/>
      <c r="J869" s="1780"/>
      <c r="K869" s="1780"/>
      <c r="L869" s="1780"/>
      <c r="M869" s="1780"/>
      <c r="N869" s="1780"/>
      <c r="O869" s="1780"/>
      <c r="P869" s="1780"/>
      <c r="Q869" s="1781"/>
      <c r="R869" s="1716" t="e">
        <f>'Notes- SK Template'!#REF!</f>
        <v>#REF!</v>
      </c>
      <c r="S869" s="1716" t="e">
        <f>'Notes- SK Template'!#REF!</f>
        <v>#REF!</v>
      </c>
      <c r="T869" s="1716" t="e">
        <f>'Notes- SK Template'!#REF!</f>
        <v>#REF!</v>
      </c>
      <c r="U869" s="1716" t="e">
        <f>'Notes- SK Template'!#REF!</f>
        <v>#REF!</v>
      </c>
      <c r="V869" s="1716" t="e">
        <f>'Notes- SK Template'!#REF!</f>
        <v>#REF!</v>
      </c>
      <c r="W869" s="1716" t="e">
        <f>'Notes- SK Template'!#REF!</f>
        <v>#REF!</v>
      </c>
      <c r="X869" s="1716" t="e">
        <f>'Notes- SK Template'!#REF!</f>
        <v>#REF!</v>
      </c>
      <c r="Y869" s="1716" t="e">
        <f>'Notes- SK Template'!#REF!</f>
        <v>#REF!</v>
      </c>
      <c r="Z869" s="1716" t="e">
        <f>'Notes- SK Template'!#REF!</f>
        <v>#REF!</v>
      </c>
      <c r="AA869" s="1716" t="e">
        <f>'Notes- SK Template'!#REF!</f>
        <v>#REF!</v>
      </c>
      <c r="AB869" s="1716" t="e">
        <f>'Notes- SK Template'!#REF!</f>
        <v>#REF!</v>
      </c>
      <c r="AC869" s="1716" t="e">
        <f>'Notes- SK Template'!#REF!</f>
        <v>#REF!</v>
      </c>
      <c r="AD869" s="1716" t="e">
        <f>'Notes- SK Template'!#REF!</f>
        <v>#REF!</v>
      </c>
      <c r="AE869" s="1716" t="e">
        <f>'Notes- SK Template'!#REF!</f>
        <v>#REF!</v>
      </c>
      <c r="AF869" s="1716" t="e">
        <f>'Notes- SK Template'!#REF!</f>
        <v>#REF!</v>
      </c>
      <c r="AG869" s="1716" t="e">
        <f>'Notes- SK Template'!#REF!</f>
        <v>#REF!</v>
      </c>
    </row>
    <row r="870" spans="1:33" ht="15.75" customHeight="1" x14ac:dyDescent="0.2">
      <c r="D870" s="1779" t="s">
        <v>2109</v>
      </c>
      <c r="E870" s="1780"/>
      <c r="F870" s="1780"/>
      <c r="G870" s="1780"/>
      <c r="H870" s="1780"/>
      <c r="I870" s="1780"/>
      <c r="J870" s="1780"/>
      <c r="K870" s="1780"/>
      <c r="L870" s="1780"/>
      <c r="M870" s="1780"/>
      <c r="N870" s="1780"/>
      <c r="O870" s="1780"/>
      <c r="P870" s="1780"/>
      <c r="Q870" s="1781"/>
      <c r="R870" s="1716" t="e">
        <f>'Notes- SK Template'!#REF!</f>
        <v>#REF!</v>
      </c>
      <c r="S870" s="1716" t="e">
        <f>'Notes- SK Template'!#REF!</f>
        <v>#REF!</v>
      </c>
      <c r="T870" s="1716" t="e">
        <f>'Notes- SK Template'!#REF!</f>
        <v>#REF!</v>
      </c>
      <c r="U870" s="1716" t="e">
        <f>'Notes- SK Template'!#REF!</f>
        <v>#REF!</v>
      </c>
      <c r="V870" s="1716" t="e">
        <f>'Notes- SK Template'!#REF!</f>
        <v>#REF!</v>
      </c>
      <c r="W870" s="1716" t="e">
        <f>'Notes- SK Template'!#REF!</f>
        <v>#REF!</v>
      </c>
      <c r="X870" s="1716" t="e">
        <f>'Notes- SK Template'!#REF!</f>
        <v>#REF!</v>
      </c>
      <c r="Y870" s="1716" t="e">
        <f>'Notes- SK Template'!#REF!</f>
        <v>#REF!</v>
      </c>
      <c r="Z870" s="1716" t="e">
        <f>'Notes- SK Template'!#REF!</f>
        <v>#REF!</v>
      </c>
      <c r="AA870" s="1716" t="e">
        <f>'Notes- SK Template'!#REF!</f>
        <v>#REF!</v>
      </c>
      <c r="AB870" s="1716" t="e">
        <f>'Notes- SK Template'!#REF!</f>
        <v>#REF!</v>
      </c>
      <c r="AC870" s="1716" t="e">
        <f>'Notes- SK Template'!#REF!</f>
        <v>#REF!</v>
      </c>
      <c r="AD870" s="1716" t="e">
        <f>'Notes- SK Template'!#REF!</f>
        <v>#REF!</v>
      </c>
      <c r="AE870" s="1716" t="e">
        <f>'Notes- SK Template'!#REF!</f>
        <v>#REF!</v>
      </c>
      <c r="AF870" s="1716" t="e">
        <f>'Notes- SK Template'!#REF!</f>
        <v>#REF!</v>
      </c>
      <c r="AG870" s="1716" t="e">
        <f>'Notes- SK Template'!#REF!</f>
        <v>#REF!</v>
      </c>
    </row>
    <row r="871" spans="1:33" ht="15.75" customHeight="1" x14ac:dyDescent="0.2">
      <c r="D871" s="1779" t="s">
        <v>2110</v>
      </c>
      <c r="E871" s="1780"/>
      <c r="F871" s="1780"/>
      <c r="G871" s="1780"/>
      <c r="H871" s="1780"/>
      <c r="I871" s="1780"/>
      <c r="J871" s="1780"/>
      <c r="K871" s="1780"/>
      <c r="L871" s="1780"/>
      <c r="M871" s="1780"/>
      <c r="N871" s="1780"/>
      <c r="O871" s="1780"/>
      <c r="P871" s="1780"/>
      <c r="Q871" s="1781"/>
      <c r="R871" s="1716" t="e">
        <f>'Notes- SK Template'!#REF!</f>
        <v>#REF!</v>
      </c>
      <c r="S871" s="1716" t="e">
        <f>'Notes- SK Template'!#REF!</f>
        <v>#REF!</v>
      </c>
      <c r="T871" s="1716" t="e">
        <f>'Notes- SK Template'!#REF!</f>
        <v>#REF!</v>
      </c>
      <c r="U871" s="1716" t="e">
        <f>'Notes- SK Template'!#REF!</f>
        <v>#REF!</v>
      </c>
      <c r="V871" s="1716" t="e">
        <f>'Notes- SK Template'!#REF!</f>
        <v>#REF!</v>
      </c>
      <c r="W871" s="1716" t="e">
        <f>'Notes- SK Template'!#REF!</f>
        <v>#REF!</v>
      </c>
      <c r="X871" s="1716" t="e">
        <f>'Notes- SK Template'!#REF!</f>
        <v>#REF!</v>
      </c>
      <c r="Y871" s="1716" t="e">
        <f>'Notes- SK Template'!#REF!</f>
        <v>#REF!</v>
      </c>
      <c r="Z871" s="1716" t="e">
        <f>'Notes- SK Template'!#REF!</f>
        <v>#REF!</v>
      </c>
      <c r="AA871" s="1716" t="e">
        <f>'Notes- SK Template'!#REF!</f>
        <v>#REF!</v>
      </c>
      <c r="AB871" s="1716" t="e">
        <f>'Notes- SK Template'!#REF!</f>
        <v>#REF!</v>
      </c>
      <c r="AC871" s="1716" t="e">
        <f>'Notes- SK Template'!#REF!</f>
        <v>#REF!</v>
      </c>
      <c r="AD871" s="1716" t="e">
        <f>'Notes- SK Template'!#REF!</f>
        <v>#REF!</v>
      </c>
      <c r="AE871" s="1716" t="e">
        <f>'Notes- SK Template'!#REF!</f>
        <v>#REF!</v>
      </c>
      <c r="AF871" s="1716" t="e">
        <f>'Notes- SK Template'!#REF!</f>
        <v>#REF!</v>
      </c>
      <c r="AG871" s="1716" t="e">
        <f>'Notes- SK Template'!#REF!</f>
        <v>#REF!</v>
      </c>
    </row>
    <row r="872" spans="1:33" ht="15.75" customHeight="1" x14ac:dyDescent="0.2">
      <c r="D872" s="1779" t="s">
        <v>2111</v>
      </c>
      <c r="E872" s="1780"/>
      <c r="F872" s="1780"/>
      <c r="G872" s="1780"/>
      <c r="H872" s="1780"/>
      <c r="I872" s="1780"/>
      <c r="J872" s="1780"/>
      <c r="K872" s="1780"/>
      <c r="L872" s="1780"/>
      <c r="M872" s="1780"/>
      <c r="N872" s="1780"/>
      <c r="O872" s="1780"/>
      <c r="P872" s="1780"/>
      <c r="Q872" s="1781"/>
      <c r="R872" s="1716" t="e">
        <f>'Notes- SK Template'!#REF!</f>
        <v>#REF!</v>
      </c>
      <c r="S872" s="1716" t="e">
        <f>'Notes- SK Template'!#REF!</f>
        <v>#REF!</v>
      </c>
      <c r="T872" s="1716" t="e">
        <f>'Notes- SK Template'!#REF!</f>
        <v>#REF!</v>
      </c>
      <c r="U872" s="1716" t="e">
        <f>'Notes- SK Template'!#REF!</f>
        <v>#REF!</v>
      </c>
      <c r="V872" s="1716" t="e">
        <f>'Notes- SK Template'!#REF!</f>
        <v>#REF!</v>
      </c>
      <c r="W872" s="1716" t="e">
        <f>'Notes- SK Template'!#REF!</f>
        <v>#REF!</v>
      </c>
      <c r="X872" s="1716" t="e">
        <f>'Notes- SK Template'!#REF!</f>
        <v>#REF!</v>
      </c>
      <c r="Y872" s="1716" t="e">
        <f>'Notes- SK Template'!#REF!</f>
        <v>#REF!</v>
      </c>
      <c r="Z872" s="1716" t="e">
        <f>'Notes- SK Template'!#REF!</f>
        <v>#REF!</v>
      </c>
      <c r="AA872" s="1716" t="e">
        <f>'Notes- SK Template'!#REF!</f>
        <v>#REF!</v>
      </c>
      <c r="AB872" s="1716" t="e">
        <f>'Notes- SK Template'!#REF!</f>
        <v>#REF!</v>
      </c>
      <c r="AC872" s="1716" t="e">
        <f>'Notes- SK Template'!#REF!</f>
        <v>#REF!</v>
      </c>
      <c r="AD872" s="1716" t="e">
        <f>'Notes- SK Template'!#REF!</f>
        <v>#REF!</v>
      </c>
      <c r="AE872" s="1716" t="e">
        <f>'Notes- SK Template'!#REF!</f>
        <v>#REF!</v>
      </c>
      <c r="AF872" s="1716" t="e">
        <f>'Notes- SK Template'!#REF!</f>
        <v>#REF!</v>
      </c>
      <c r="AG872" s="1716" t="e">
        <f>'Notes- SK Template'!#REF!</f>
        <v>#REF!</v>
      </c>
    </row>
    <row r="873" spans="1:33" ht="15.75" customHeight="1" x14ac:dyDescent="0.2">
      <c r="D873" s="1779" t="s">
        <v>2112</v>
      </c>
      <c r="E873" s="1780"/>
      <c r="F873" s="1780"/>
      <c r="G873" s="1780"/>
      <c r="H873" s="1780"/>
      <c r="I873" s="1780"/>
      <c r="J873" s="1780"/>
      <c r="K873" s="1780"/>
      <c r="L873" s="1780"/>
      <c r="M873" s="1780"/>
      <c r="N873" s="1780"/>
      <c r="O873" s="1780"/>
      <c r="P873" s="1780"/>
      <c r="Q873" s="1781"/>
      <c r="R873" s="1716" t="e">
        <f>'Notes- SK Template'!#REF!</f>
        <v>#REF!</v>
      </c>
      <c r="S873" s="1716" t="e">
        <f>'Notes- SK Template'!#REF!</f>
        <v>#REF!</v>
      </c>
      <c r="T873" s="1716" t="e">
        <f>'Notes- SK Template'!#REF!</f>
        <v>#REF!</v>
      </c>
      <c r="U873" s="1716" t="e">
        <f>'Notes- SK Template'!#REF!</f>
        <v>#REF!</v>
      </c>
      <c r="V873" s="1716" t="e">
        <f>'Notes- SK Template'!#REF!</f>
        <v>#REF!</v>
      </c>
      <c r="W873" s="1716" t="e">
        <f>'Notes- SK Template'!#REF!</f>
        <v>#REF!</v>
      </c>
      <c r="X873" s="1716" t="e">
        <f>'Notes- SK Template'!#REF!</f>
        <v>#REF!</v>
      </c>
      <c r="Y873" s="1716" t="e">
        <f>'Notes- SK Template'!#REF!</f>
        <v>#REF!</v>
      </c>
      <c r="Z873" s="1716" t="e">
        <f>'Notes- SK Template'!#REF!</f>
        <v>#REF!</v>
      </c>
      <c r="AA873" s="1716" t="e">
        <f>'Notes- SK Template'!#REF!</f>
        <v>#REF!</v>
      </c>
      <c r="AB873" s="1716" t="e">
        <f>'Notes- SK Template'!#REF!</f>
        <v>#REF!</v>
      </c>
      <c r="AC873" s="1716" t="e">
        <f>'Notes- SK Template'!#REF!</f>
        <v>#REF!</v>
      </c>
      <c r="AD873" s="1716" t="e">
        <f>'Notes- SK Template'!#REF!</f>
        <v>#REF!</v>
      </c>
      <c r="AE873" s="1716" t="e">
        <f>'Notes- SK Template'!#REF!</f>
        <v>#REF!</v>
      </c>
      <c r="AF873" s="1716" t="e">
        <f>'Notes- SK Template'!#REF!</f>
        <v>#REF!</v>
      </c>
      <c r="AG873" s="1716" t="e">
        <f>'Notes- SK Template'!#REF!</f>
        <v>#REF!</v>
      </c>
    </row>
    <row r="874" spans="1:33" ht="15.75" customHeight="1" x14ac:dyDescent="0.2">
      <c r="D874" s="1779" t="s">
        <v>2113</v>
      </c>
      <c r="E874" s="1780"/>
      <c r="F874" s="1780"/>
      <c r="G874" s="1780"/>
      <c r="H874" s="1780"/>
      <c r="I874" s="1780"/>
      <c r="J874" s="1780"/>
      <c r="K874" s="1780"/>
      <c r="L874" s="1780"/>
      <c r="M874" s="1780"/>
      <c r="N874" s="1780"/>
      <c r="O874" s="1780"/>
      <c r="P874" s="1780"/>
      <c r="Q874" s="1781"/>
      <c r="R874" s="1716" t="e">
        <f>'Notes- SK Template'!#REF!</f>
        <v>#REF!</v>
      </c>
      <c r="S874" s="1716" t="e">
        <f>'Notes- SK Template'!#REF!</f>
        <v>#REF!</v>
      </c>
      <c r="T874" s="1716" t="e">
        <f>'Notes- SK Template'!#REF!</f>
        <v>#REF!</v>
      </c>
      <c r="U874" s="1716" t="e">
        <f>'Notes- SK Template'!#REF!</f>
        <v>#REF!</v>
      </c>
      <c r="V874" s="1716" t="e">
        <f>'Notes- SK Template'!#REF!</f>
        <v>#REF!</v>
      </c>
      <c r="W874" s="1716" t="e">
        <f>'Notes- SK Template'!#REF!</f>
        <v>#REF!</v>
      </c>
      <c r="X874" s="1716" t="e">
        <f>'Notes- SK Template'!#REF!</f>
        <v>#REF!</v>
      </c>
      <c r="Y874" s="1716" t="e">
        <f>'Notes- SK Template'!#REF!</f>
        <v>#REF!</v>
      </c>
      <c r="Z874" s="1716" t="e">
        <f>'Notes- SK Template'!#REF!</f>
        <v>#REF!</v>
      </c>
      <c r="AA874" s="1716" t="e">
        <f>'Notes- SK Template'!#REF!</f>
        <v>#REF!</v>
      </c>
      <c r="AB874" s="1716" t="e">
        <f>'Notes- SK Template'!#REF!</f>
        <v>#REF!</v>
      </c>
      <c r="AC874" s="1716" t="e">
        <f>'Notes- SK Template'!#REF!</f>
        <v>#REF!</v>
      </c>
      <c r="AD874" s="1716" t="e">
        <f>'Notes- SK Template'!#REF!</f>
        <v>#REF!</v>
      </c>
      <c r="AE874" s="1716" t="e">
        <f>'Notes- SK Template'!#REF!</f>
        <v>#REF!</v>
      </c>
      <c r="AF874" s="1716" t="e">
        <f>'Notes- SK Template'!#REF!</f>
        <v>#REF!</v>
      </c>
      <c r="AG874" s="1716" t="e">
        <f>'Notes- SK Template'!#REF!</f>
        <v>#REF!</v>
      </c>
    </row>
    <row r="875" spans="1:33" ht="15.75" customHeight="1" thickBot="1" x14ac:dyDescent="0.25">
      <c r="D875" s="1868" t="s">
        <v>1790</v>
      </c>
      <c r="E875" s="1869"/>
      <c r="F875" s="1869"/>
      <c r="G875" s="1869"/>
      <c r="H875" s="1869"/>
      <c r="I875" s="1869"/>
      <c r="J875" s="1869"/>
      <c r="K875" s="1869"/>
      <c r="L875" s="1869"/>
      <c r="M875" s="1869"/>
      <c r="N875" s="1869"/>
      <c r="O875" s="1869"/>
      <c r="P875" s="1869"/>
      <c r="Q875" s="1870"/>
      <c r="R875" s="2512" t="e">
        <f>'Notes- SK Template'!#REF!</f>
        <v>#REF!</v>
      </c>
      <c r="S875" s="2496" t="e">
        <f>'Notes- SK Template'!#REF!</f>
        <v>#REF!</v>
      </c>
      <c r="T875" s="2496" t="e">
        <f>'Notes- SK Template'!#REF!</f>
        <v>#REF!</v>
      </c>
      <c r="U875" s="2496" t="e">
        <f>'Notes- SK Template'!#REF!</f>
        <v>#REF!</v>
      </c>
      <c r="V875" s="2496" t="e">
        <f>'Notes- SK Template'!#REF!</f>
        <v>#REF!</v>
      </c>
      <c r="W875" s="2496" t="e">
        <f>'Notes- SK Template'!#REF!</f>
        <v>#REF!</v>
      </c>
      <c r="X875" s="2496" t="e">
        <f>'Notes- SK Template'!#REF!</f>
        <v>#REF!</v>
      </c>
      <c r="Y875" s="2496" t="e">
        <f>'Notes- SK Template'!#REF!</f>
        <v>#REF!</v>
      </c>
      <c r="Z875" s="2496" t="e">
        <f>'Notes- SK Template'!#REF!</f>
        <v>#REF!</v>
      </c>
      <c r="AA875" s="2496" t="e">
        <f>'Notes- SK Template'!#REF!</f>
        <v>#REF!</v>
      </c>
      <c r="AB875" s="2496" t="e">
        <f>'Notes- SK Template'!#REF!</f>
        <v>#REF!</v>
      </c>
      <c r="AC875" s="2496" t="e">
        <f>'Notes- SK Template'!#REF!</f>
        <v>#REF!</v>
      </c>
      <c r="AD875" s="2496" t="e">
        <f>'Notes- SK Template'!#REF!</f>
        <v>#REF!</v>
      </c>
      <c r="AE875" s="2496" t="e">
        <f>'Notes- SK Template'!#REF!</f>
        <v>#REF!</v>
      </c>
      <c r="AF875" s="2496" t="e">
        <f>'Notes- SK Template'!#REF!</f>
        <v>#REF!</v>
      </c>
      <c r="AG875" s="2424" t="e">
        <f>'Notes- SK Template'!#REF!</f>
        <v>#REF!</v>
      </c>
    </row>
    <row r="876" spans="1:33" ht="14.25" customHeight="1" thickBot="1" x14ac:dyDescent="0.25"/>
    <row r="877" spans="1:33" ht="15.75" customHeight="1" thickBot="1" x14ac:dyDescent="0.25">
      <c r="A877" s="605" t="s">
        <v>1390</v>
      </c>
      <c r="D877" s="1947" t="s">
        <v>1777</v>
      </c>
      <c r="E877" s="1948"/>
      <c r="F877" s="1948"/>
      <c r="G877" s="1948"/>
      <c r="H877" s="1948"/>
      <c r="I877" s="1948"/>
      <c r="J877" s="1948"/>
      <c r="K877" s="1948"/>
      <c r="L877" s="1948"/>
      <c r="M877" s="1948"/>
      <c r="N877" s="1948"/>
      <c r="O877" s="1948"/>
      <c r="P877" s="1948"/>
      <c r="Q877" s="1949"/>
      <c r="R877" s="1703" t="s">
        <v>1923</v>
      </c>
      <c r="S877" s="1703"/>
      <c r="T877" s="1703"/>
      <c r="U877" s="1703"/>
      <c r="V877" s="1703"/>
      <c r="W877" s="1703"/>
      <c r="X877" s="1703"/>
      <c r="Y877" s="1703"/>
      <c r="Z877" s="1703"/>
      <c r="AA877" s="1703"/>
      <c r="AB877" s="1703"/>
      <c r="AC877" s="1703"/>
      <c r="AD877" s="1703"/>
      <c r="AE877" s="1703"/>
      <c r="AF877" s="1703"/>
      <c r="AG877" s="1703"/>
    </row>
    <row r="878" spans="1:33" ht="15.75" customHeight="1" thickBot="1" x14ac:dyDescent="0.25">
      <c r="D878" s="1944" t="s">
        <v>2114</v>
      </c>
      <c r="E878" s="1945"/>
      <c r="F878" s="1945"/>
      <c r="G878" s="1945"/>
      <c r="H878" s="1945"/>
      <c r="I878" s="1945"/>
      <c r="J878" s="1945"/>
      <c r="K878" s="1945"/>
      <c r="L878" s="1945"/>
      <c r="M878" s="1945"/>
      <c r="N878" s="1945"/>
      <c r="O878" s="1945"/>
      <c r="P878" s="1945"/>
      <c r="Q878" s="1946"/>
      <c r="R878" s="1954">
        <f>'Notes- SK Template'!R439</f>
        <v>133506</v>
      </c>
      <c r="S878" s="1954">
        <f>'Notes- SK Template'!S439</f>
        <v>0</v>
      </c>
      <c r="T878" s="1954">
        <f>'Notes- SK Template'!T439</f>
        <v>0</v>
      </c>
      <c r="U878" s="1954">
        <f>'Notes- SK Template'!U439</f>
        <v>0</v>
      </c>
      <c r="V878" s="1954">
        <f>'Notes- SK Template'!V439</f>
        <v>0</v>
      </c>
      <c r="W878" s="1954">
        <f>'Notes- SK Template'!W439</f>
        <v>0</v>
      </c>
      <c r="X878" s="1954">
        <f>'Notes- SK Template'!X439</f>
        <v>0</v>
      </c>
      <c r="Y878" s="1954">
        <f>'Notes- SK Template'!Y439</f>
        <v>0</v>
      </c>
      <c r="Z878" s="1954">
        <f>'Notes- SK Template'!Z439</f>
        <v>0</v>
      </c>
      <c r="AA878" s="1954">
        <f>'Notes- SK Template'!AA439</f>
        <v>0</v>
      </c>
      <c r="AB878" s="1954">
        <f>'Notes- SK Template'!AB439</f>
        <v>0</v>
      </c>
      <c r="AC878" s="1954">
        <f>'Notes- SK Template'!AC439</f>
        <v>0</v>
      </c>
      <c r="AD878" s="1954">
        <f>'Notes- SK Template'!AD439</f>
        <v>0</v>
      </c>
      <c r="AE878" s="1954">
        <f>'Notes- SK Template'!AE439</f>
        <v>0</v>
      </c>
      <c r="AF878" s="1954">
        <f>'Notes- SK Template'!AF439</f>
        <v>0</v>
      </c>
      <c r="AG878" s="1954">
        <f>'Notes- SK Template'!AG439</f>
        <v>0</v>
      </c>
    </row>
    <row r="879" spans="1:33" ht="15.75" customHeight="1" thickBot="1" x14ac:dyDescent="0.25">
      <c r="D879" s="1944" t="s">
        <v>2115</v>
      </c>
      <c r="E879" s="1945"/>
      <c r="F879" s="1945"/>
      <c r="G879" s="1945"/>
      <c r="H879" s="1945"/>
      <c r="I879" s="1945"/>
      <c r="J879" s="1945"/>
      <c r="K879" s="1945"/>
      <c r="L879" s="1945"/>
      <c r="M879" s="1945"/>
      <c r="N879" s="1945"/>
      <c r="O879" s="1945"/>
      <c r="P879" s="1945"/>
      <c r="Q879" s="1946"/>
      <c r="R879" s="1703" t="s">
        <v>1778</v>
      </c>
      <c r="S879" s="1703"/>
      <c r="T879" s="1703"/>
      <c r="U879" s="1703"/>
      <c r="V879" s="1703"/>
      <c r="W879" s="1703"/>
      <c r="X879" s="1703"/>
      <c r="Y879" s="1703"/>
      <c r="Z879" s="1703"/>
      <c r="AA879" s="1703"/>
      <c r="AB879" s="1703"/>
      <c r="AC879" s="1703"/>
      <c r="AD879" s="1703"/>
      <c r="AE879" s="1703"/>
      <c r="AF879" s="1703"/>
      <c r="AG879" s="1703"/>
    </row>
    <row r="880" spans="1:33" ht="15.75" customHeight="1" x14ac:dyDescent="0.2">
      <c r="D880" s="1941" t="s">
        <v>2116</v>
      </c>
      <c r="E880" s="1942"/>
      <c r="F880" s="1942"/>
      <c r="G880" s="1942"/>
      <c r="H880" s="1942"/>
      <c r="I880" s="1942"/>
      <c r="J880" s="1942"/>
      <c r="K880" s="1942"/>
      <c r="L880" s="1942"/>
      <c r="M880" s="1942"/>
      <c r="N880" s="1942"/>
      <c r="O880" s="1942"/>
      <c r="P880" s="1942"/>
      <c r="Q880" s="1943"/>
      <c r="R880" s="1935">
        <f>'Notes- SK Template'!R441</f>
        <v>0</v>
      </c>
      <c r="S880" s="1935">
        <f>'Notes- SK Template'!S441</f>
        <v>0</v>
      </c>
      <c r="T880" s="1935">
        <f>'Notes- SK Template'!T441</f>
        <v>0</v>
      </c>
      <c r="U880" s="1935">
        <f>'Notes- SK Template'!U441</f>
        <v>0</v>
      </c>
      <c r="V880" s="1935">
        <f>'Notes- SK Template'!V441</f>
        <v>0</v>
      </c>
      <c r="W880" s="1935">
        <f>'Notes- SK Template'!W441</f>
        <v>0</v>
      </c>
      <c r="X880" s="1935">
        <f>'Notes- SK Template'!X441</f>
        <v>0</v>
      </c>
      <c r="Y880" s="1935">
        <f>'Notes- SK Template'!Y441</f>
        <v>0</v>
      </c>
      <c r="Z880" s="1935">
        <f>'Notes- SK Template'!Z441</f>
        <v>0</v>
      </c>
      <c r="AA880" s="1935">
        <f>'Notes- SK Template'!AA441</f>
        <v>0</v>
      </c>
      <c r="AB880" s="1935">
        <f>'Notes- SK Template'!AB441</f>
        <v>0</v>
      </c>
      <c r="AC880" s="1935">
        <f>'Notes- SK Template'!AC441</f>
        <v>0</v>
      </c>
      <c r="AD880" s="1935">
        <f>'Notes- SK Template'!AD441</f>
        <v>0</v>
      </c>
      <c r="AE880" s="1935">
        <f>'Notes- SK Template'!AE441</f>
        <v>0</v>
      </c>
      <c r="AF880" s="1935">
        <f>'Notes- SK Template'!AF441</f>
        <v>0</v>
      </c>
      <c r="AG880" s="1935">
        <f>'Notes- SK Template'!AG441</f>
        <v>0</v>
      </c>
    </row>
    <row r="881" spans="1:33" ht="15.75" customHeight="1" x14ac:dyDescent="0.2">
      <c r="D881" s="1937" t="s">
        <v>2117</v>
      </c>
      <c r="E881" s="1938"/>
      <c r="F881" s="1938"/>
      <c r="G881" s="1938"/>
      <c r="H881" s="1938"/>
      <c r="I881" s="1938"/>
      <c r="J881" s="1938"/>
      <c r="K881" s="1938"/>
      <c r="L881" s="1938"/>
      <c r="M881" s="1938"/>
      <c r="N881" s="1938"/>
      <c r="O881" s="1938"/>
      <c r="P881" s="1938"/>
      <c r="Q881" s="1939"/>
      <c r="R881" s="1716">
        <f>'Notes- SK Template'!R442</f>
        <v>0</v>
      </c>
      <c r="S881" s="1716">
        <f>'Notes- SK Template'!S442</f>
        <v>0</v>
      </c>
      <c r="T881" s="1716">
        <f>'Notes- SK Template'!T442</f>
        <v>0</v>
      </c>
      <c r="U881" s="1716">
        <f>'Notes- SK Template'!U442</f>
        <v>0</v>
      </c>
      <c r="V881" s="1716">
        <f>'Notes- SK Template'!V442</f>
        <v>0</v>
      </c>
      <c r="W881" s="1716">
        <f>'Notes- SK Template'!W442</f>
        <v>0</v>
      </c>
      <c r="X881" s="1716">
        <f>'Notes- SK Template'!X442</f>
        <v>0</v>
      </c>
      <c r="Y881" s="1716">
        <f>'Notes- SK Template'!Y442</f>
        <v>0</v>
      </c>
      <c r="Z881" s="1716">
        <f>'Notes- SK Template'!Z442</f>
        <v>0</v>
      </c>
      <c r="AA881" s="1716">
        <f>'Notes- SK Template'!AA442</f>
        <v>0</v>
      </c>
      <c r="AB881" s="1716">
        <f>'Notes- SK Template'!AB442</f>
        <v>0</v>
      </c>
      <c r="AC881" s="1716">
        <f>'Notes- SK Template'!AC442</f>
        <v>0</v>
      </c>
      <c r="AD881" s="1716">
        <f>'Notes- SK Template'!AD442</f>
        <v>0</v>
      </c>
      <c r="AE881" s="1716">
        <f>'Notes- SK Template'!AE442</f>
        <v>0</v>
      </c>
      <c r="AF881" s="1716">
        <f>'Notes- SK Template'!AF442</f>
        <v>0</v>
      </c>
      <c r="AG881" s="1716">
        <f>'Notes- SK Template'!AG442</f>
        <v>0</v>
      </c>
    </row>
    <row r="882" spans="1:33" ht="15.75" customHeight="1" x14ac:dyDescent="0.2">
      <c r="D882" s="1937" t="s">
        <v>2118</v>
      </c>
      <c r="E882" s="1938"/>
      <c r="F882" s="1938"/>
      <c r="G882" s="1938"/>
      <c r="H882" s="1938"/>
      <c r="I882" s="1938"/>
      <c r="J882" s="1938"/>
      <c r="K882" s="1938"/>
      <c r="L882" s="1938"/>
      <c r="M882" s="1938"/>
      <c r="N882" s="1938"/>
      <c r="O882" s="1938"/>
      <c r="P882" s="1938"/>
      <c r="Q882" s="1939"/>
      <c r="R882" s="1716">
        <f>'Notes- SK Template'!R443</f>
        <v>0</v>
      </c>
      <c r="S882" s="1716">
        <f>'Notes- SK Template'!S443</f>
        <v>0</v>
      </c>
      <c r="T882" s="1716">
        <f>'Notes- SK Template'!T443</f>
        <v>0</v>
      </c>
      <c r="U882" s="1716">
        <f>'Notes- SK Template'!U443</f>
        <v>0</v>
      </c>
      <c r="V882" s="1716">
        <f>'Notes- SK Template'!V443</f>
        <v>0</v>
      </c>
      <c r="W882" s="1716">
        <f>'Notes- SK Template'!W443</f>
        <v>0</v>
      </c>
      <c r="X882" s="1716">
        <f>'Notes- SK Template'!X443</f>
        <v>0</v>
      </c>
      <c r="Y882" s="1716">
        <f>'Notes- SK Template'!Y443</f>
        <v>0</v>
      </c>
      <c r="Z882" s="1716">
        <f>'Notes- SK Template'!Z443</f>
        <v>0</v>
      </c>
      <c r="AA882" s="1716">
        <f>'Notes- SK Template'!AA443</f>
        <v>0</v>
      </c>
      <c r="AB882" s="1716">
        <f>'Notes- SK Template'!AB443</f>
        <v>0</v>
      </c>
      <c r="AC882" s="1716">
        <f>'Notes- SK Template'!AC443</f>
        <v>0</v>
      </c>
      <c r="AD882" s="1716">
        <f>'Notes- SK Template'!AD443</f>
        <v>0</v>
      </c>
      <c r="AE882" s="1716">
        <f>'Notes- SK Template'!AE443</f>
        <v>0</v>
      </c>
      <c r="AF882" s="1716">
        <f>'Notes- SK Template'!AF443</f>
        <v>0</v>
      </c>
      <c r="AG882" s="1716">
        <f>'Notes- SK Template'!AG443</f>
        <v>0</v>
      </c>
    </row>
    <row r="883" spans="1:33" ht="15.75" customHeight="1" x14ac:dyDescent="0.2">
      <c r="D883" s="1940" t="s">
        <v>2382</v>
      </c>
      <c r="E883" s="1938"/>
      <c r="F883" s="1938"/>
      <c r="G883" s="1938"/>
      <c r="H883" s="1938"/>
      <c r="I883" s="1938"/>
      <c r="J883" s="1938"/>
      <c r="K883" s="1938"/>
      <c r="L883" s="1938"/>
      <c r="M883" s="1938"/>
      <c r="N883" s="1938"/>
      <c r="O883" s="1938"/>
      <c r="P883" s="1938"/>
      <c r="Q883" s="1939"/>
      <c r="R883" s="1716">
        <f>'Notes- SK Template'!R444</f>
        <v>0</v>
      </c>
      <c r="S883" s="1716">
        <f>'Notes- SK Template'!S444</f>
        <v>0</v>
      </c>
      <c r="T883" s="1716">
        <f>'Notes- SK Template'!T444</f>
        <v>0</v>
      </c>
      <c r="U883" s="1716">
        <f>'Notes- SK Template'!U444</f>
        <v>0</v>
      </c>
      <c r="V883" s="1716">
        <f>'Notes- SK Template'!V444</f>
        <v>0</v>
      </c>
      <c r="W883" s="1716">
        <f>'Notes- SK Template'!W444</f>
        <v>0</v>
      </c>
      <c r="X883" s="1716">
        <f>'Notes- SK Template'!X444</f>
        <v>0</v>
      </c>
      <c r="Y883" s="1716">
        <f>'Notes- SK Template'!Y444</f>
        <v>0</v>
      </c>
      <c r="Z883" s="1716">
        <f>'Notes- SK Template'!Z444</f>
        <v>0</v>
      </c>
      <c r="AA883" s="1716">
        <f>'Notes- SK Template'!AA444</f>
        <v>0</v>
      </c>
      <c r="AB883" s="1716">
        <f>'Notes- SK Template'!AB444</f>
        <v>0</v>
      </c>
      <c r="AC883" s="1716">
        <f>'Notes- SK Template'!AC444</f>
        <v>0</v>
      </c>
      <c r="AD883" s="1716">
        <f>'Notes- SK Template'!AD444</f>
        <v>0</v>
      </c>
      <c r="AE883" s="1716">
        <f>'Notes- SK Template'!AE444</f>
        <v>0</v>
      </c>
      <c r="AF883" s="1716">
        <f>'Notes- SK Template'!AF444</f>
        <v>0</v>
      </c>
      <c r="AG883" s="1716">
        <f>'Notes- SK Template'!AG444</f>
        <v>0</v>
      </c>
    </row>
    <row r="884" spans="1:33" ht="15.75" customHeight="1" x14ac:dyDescent="0.2">
      <c r="D884" s="1937" t="s">
        <v>2119</v>
      </c>
      <c r="E884" s="1938"/>
      <c r="F884" s="1938"/>
      <c r="G884" s="1938"/>
      <c r="H884" s="1938"/>
      <c r="I884" s="1938"/>
      <c r="J884" s="1938"/>
      <c r="K884" s="1938"/>
      <c r="L884" s="1938"/>
      <c r="M884" s="1938"/>
      <c r="N884" s="1938"/>
      <c r="O884" s="1938"/>
      <c r="P884" s="1938"/>
      <c r="Q884" s="1939"/>
      <c r="R884" s="1716">
        <f>'Notes- SK Template'!R445</f>
        <v>133506</v>
      </c>
      <c r="S884" s="1716">
        <f>'Notes- SK Template'!S445</f>
        <v>0</v>
      </c>
      <c r="T884" s="1716">
        <f>'Notes- SK Template'!T445</f>
        <v>0</v>
      </c>
      <c r="U884" s="1716">
        <f>'Notes- SK Template'!U445</f>
        <v>0</v>
      </c>
      <c r="V884" s="1716">
        <f>'Notes- SK Template'!V445</f>
        <v>0</v>
      </c>
      <c r="W884" s="1716">
        <f>'Notes- SK Template'!W445</f>
        <v>0</v>
      </c>
      <c r="X884" s="1716">
        <f>'Notes- SK Template'!X445</f>
        <v>0</v>
      </c>
      <c r="Y884" s="1716">
        <f>'Notes- SK Template'!Y445</f>
        <v>0</v>
      </c>
      <c r="Z884" s="1716">
        <f>'Notes- SK Template'!Z445</f>
        <v>0</v>
      </c>
      <c r="AA884" s="1716">
        <f>'Notes- SK Template'!AA445</f>
        <v>0</v>
      </c>
      <c r="AB884" s="1716">
        <f>'Notes- SK Template'!AB445</f>
        <v>0</v>
      </c>
      <c r="AC884" s="1716">
        <f>'Notes- SK Template'!AC445</f>
        <v>0</v>
      </c>
      <c r="AD884" s="1716">
        <f>'Notes- SK Template'!AD445</f>
        <v>0</v>
      </c>
      <c r="AE884" s="1716">
        <f>'Notes- SK Template'!AE445</f>
        <v>0</v>
      </c>
      <c r="AF884" s="1716">
        <f>'Notes- SK Template'!AF445</f>
        <v>0</v>
      </c>
      <c r="AG884" s="1716">
        <f>'Notes- SK Template'!AG445</f>
        <v>0</v>
      </c>
    </row>
    <row r="885" spans="1:33" ht="15.75" customHeight="1" x14ac:dyDescent="0.2">
      <c r="D885" s="1937" t="s">
        <v>2113</v>
      </c>
      <c r="E885" s="1938"/>
      <c r="F885" s="1938"/>
      <c r="G885" s="1938"/>
      <c r="H885" s="1938"/>
      <c r="I885" s="1938"/>
      <c r="J885" s="1938"/>
      <c r="K885" s="1938"/>
      <c r="L885" s="1938"/>
      <c r="M885" s="1938"/>
      <c r="N885" s="1938"/>
      <c r="O885" s="1938"/>
      <c r="P885" s="1938"/>
      <c r="Q885" s="1939"/>
      <c r="R885" s="1716">
        <f>'Notes- SK Template'!R446</f>
        <v>0</v>
      </c>
      <c r="S885" s="1716">
        <f>'Notes- SK Template'!S446</f>
        <v>0</v>
      </c>
      <c r="T885" s="1716">
        <f>'Notes- SK Template'!T446</f>
        <v>0</v>
      </c>
      <c r="U885" s="1716">
        <f>'Notes- SK Template'!U446</f>
        <v>0</v>
      </c>
      <c r="V885" s="1716">
        <f>'Notes- SK Template'!V446</f>
        <v>0</v>
      </c>
      <c r="W885" s="1716">
        <f>'Notes- SK Template'!W446</f>
        <v>0</v>
      </c>
      <c r="X885" s="1716">
        <f>'Notes- SK Template'!X446</f>
        <v>0</v>
      </c>
      <c r="Y885" s="1716">
        <f>'Notes- SK Template'!Y446</f>
        <v>0</v>
      </c>
      <c r="Z885" s="1716">
        <f>'Notes- SK Template'!Z446</f>
        <v>0</v>
      </c>
      <c r="AA885" s="1716">
        <f>'Notes- SK Template'!AA446</f>
        <v>0</v>
      </c>
      <c r="AB885" s="1716">
        <f>'Notes- SK Template'!AB446</f>
        <v>0</v>
      </c>
      <c r="AC885" s="1716">
        <f>'Notes- SK Template'!AC446</f>
        <v>0</v>
      </c>
      <c r="AD885" s="1716">
        <f>'Notes- SK Template'!AD446</f>
        <v>0</v>
      </c>
      <c r="AE885" s="1716">
        <f>'Notes- SK Template'!AE446</f>
        <v>0</v>
      </c>
      <c r="AF885" s="1716">
        <f>'Notes- SK Template'!AF446</f>
        <v>0</v>
      </c>
      <c r="AG885" s="1716">
        <f>'Notes- SK Template'!AG446</f>
        <v>0</v>
      </c>
    </row>
    <row r="886" spans="1:33" ht="15.75" customHeight="1" thickBot="1" x14ac:dyDescent="0.25">
      <c r="D886" s="1982" t="s">
        <v>1790</v>
      </c>
      <c r="E886" s="1983"/>
      <c r="F886" s="1983"/>
      <c r="G886" s="1983"/>
      <c r="H886" s="1983"/>
      <c r="I886" s="1983"/>
      <c r="J886" s="1983"/>
      <c r="K886" s="1983"/>
      <c r="L886" s="1983"/>
      <c r="M886" s="1983"/>
      <c r="N886" s="1983"/>
      <c r="O886" s="1983"/>
      <c r="P886" s="1983"/>
      <c r="Q886" s="1984"/>
      <c r="R886" s="2512">
        <f>'Notes- SK Template'!R447</f>
        <v>133506</v>
      </c>
      <c r="S886" s="2496">
        <f>'Notes- SK Template'!S447</f>
        <v>0</v>
      </c>
      <c r="T886" s="2496">
        <f>'Notes- SK Template'!T447</f>
        <v>0</v>
      </c>
      <c r="U886" s="2496">
        <f>'Notes- SK Template'!U447</f>
        <v>0</v>
      </c>
      <c r="V886" s="2496">
        <f>'Notes- SK Template'!V447</f>
        <v>0</v>
      </c>
      <c r="W886" s="2496">
        <f>'Notes- SK Template'!W447</f>
        <v>0</v>
      </c>
      <c r="X886" s="2496">
        <f>'Notes- SK Template'!X447</f>
        <v>0</v>
      </c>
      <c r="Y886" s="2496">
        <f>'Notes- SK Template'!Y447</f>
        <v>0</v>
      </c>
      <c r="Z886" s="2496">
        <f>'Notes- SK Template'!Z447</f>
        <v>0</v>
      </c>
      <c r="AA886" s="2496">
        <f>'Notes- SK Template'!AA447</f>
        <v>0</v>
      </c>
      <c r="AB886" s="2496">
        <f>'Notes- SK Template'!AB447</f>
        <v>0</v>
      </c>
      <c r="AC886" s="2496">
        <f>'Notes- SK Template'!AC447</f>
        <v>0</v>
      </c>
      <c r="AD886" s="2496">
        <f>'Notes- SK Template'!AD447</f>
        <v>0</v>
      </c>
      <c r="AE886" s="2496">
        <f>'Notes- SK Template'!AE447</f>
        <v>0</v>
      </c>
      <c r="AF886" s="2496">
        <f>'Notes- SK Template'!AF447</f>
        <v>0</v>
      </c>
      <c r="AG886" s="2424">
        <f>'Notes- SK Template'!AG447</f>
        <v>0</v>
      </c>
    </row>
    <row r="888" spans="1:33" ht="14.25" customHeight="1" x14ac:dyDescent="0.2">
      <c r="D888" s="590" t="s">
        <v>2120</v>
      </c>
    </row>
    <row r="890" spans="1:33" ht="14.25" customHeight="1" x14ac:dyDescent="0.2">
      <c r="D890" s="1717" t="s">
        <v>2121</v>
      </c>
      <c r="E890" s="1718"/>
      <c r="F890" s="1718"/>
      <c r="G890" s="1718"/>
      <c r="H890" s="1718"/>
      <c r="I890" s="1718"/>
      <c r="J890" s="1718"/>
      <c r="K890" s="1718"/>
      <c r="L890" s="1718"/>
      <c r="M890" s="1718"/>
      <c r="N890" s="1718"/>
      <c r="O890" s="1718"/>
      <c r="P890" s="1718"/>
      <c r="Q890" s="1718"/>
      <c r="R890" s="1718"/>
      <c r="S890" s="1718"/>
      <c r="T890" s="1718"/>
      <c r="U890" s="1718"/>
      <c r="V890" s="1718"/>
      <c r="W890" s="1718"/>
      <c r="X890" s="1718"/>
      <c r="Y890" s="1718"/>
      <c r="Z890" s="1718"/>
      <c r="AA890" s="1718"/>
      <c r="AB890" s="1718"/>
      <c r="AC890" s="1718"/>
      <c r="AD890" s="1718"/>
      <c r="AE890" s="1718"/>
      <c r="AF890" s="1718"/>
      <c r="AG890" s="1718"/>
    </row>
    <row r="891" spans="1:33" ht="14.25" customHeight="1" thickBot="1" x14ac:dyDescent="0.25"/>
    <row r="892" spans="1:33" ht="14.25" customHeight="1" thickBot="1" x14ac:dyDescent="0.25">
      <c r="A892" s="605" t="s">
        <v>1392</v>
      </c>
      <c r="D892" s="1976" t="s">
        <v>1777</v>
      </c>
      <c r="E892" s="1977"/>
      <c r="F892" s="1977"/>
      <c r="G892" s="1977"/>
      <c r="H892" s="1978"/>
      <c r="I892" s="1825" t="s">
        <v>1778</v>
      </c>
      <c r="J892" s="1826"/>
      <c r="K892" s="1826"/>
      <c r="L892" s="1826"/>
      <c r="M892" s="1826"/>
      <c r="N892" s="1826"/>
      <c r="O892" s="1826"/>
      <c r="P892" s="1826"/>
      <c r="Q892" s="1826"/>
      <c r="R892" s="1826"/>
      <c r="S892" s="1826"/>
      <c r="T892" s="1826"/>
      <c r="U892" s="1826"/>
      <c r="V892" s="1826"/>
      <c r="W892" s="1826"/>
      <c r="X892" s="1826"/>
      <c r="Y892" s="1826"/>
      <c r="Z892" s="1826"/>
      <c r="AA892" s="1826"/>
      <c r="AB892" s="1826"/>
      <c r="AC892" s="1826"/>
      <c r="AD892" s="1826"/>
      <c r="AE892" s="1826"/>
      <c r="AF892" s="1826"/>
      <c r="AG892" s="1827"/>
    </row>
    <row r="893" spans="1:33" ht="30.75" customHeight="1" thickBot="1" x14ac:dyDescent="0.25">
      <c r="D893" s="1979"/>
      <c r="E893" s="1980"/>
      <c r="F893" s="1980"/>
      <c r="G893" s="1980"/>
      <c r="H893" s="1981"/>
      <c r="I893" s="1873" t="s">
        <v>1915</v>
      </c>
      <c r="J893" s="1874"/>
      <c r="K893" s="1874"/>
      <c r="L893" s="1874"/>
      <c r="M893" s="1875"/>
      <c r="N893" s="1873" t="s">
        <v>2124</v>
      </c>
      <c r="O893" s="1874"/>
      <c r="P893" s="1874"/>
      <c r="Q893" s="1874"/>
      <c r="R893" s="1875"/>
      <c r="S893" s="1873" t="s">
        <v>2125</v>
      </c>
      <c r="T893" s="1874"/>
      <c r="U893" s="1874"/>
      <c r="V893" s="1874"/>
      <c r="W893" s="1875"/>
      <c r="X893" s="1873" t="s">
        <v>2126</v>
      </c>
      <c r="Y893" s="1874"/>
      <c r="Z893" s="1874"/>
      <c r="AA893" s="1874"/>
      <c r="AB893" s="1875"/>
      <c r="AC893" s="1873" t="s">
        <v>1919</v>
      </c>
      <c r="AD893" s="1874"/>
      <c r="AE893" s="1874"/>
      <c r="AF893" s="1874"/>
      <c r="AG893" s="1875"/>
    </row>
    <row r="894" spans="1:33" ht="28.5" customHeight="1" thickBot="1" x14ac:dyDescent="0.25">
      <c r="D894" s="1888" t="s">
        <v>2122</v>
      </c>
      <c r="E894" s="1889"/>
      <c r="F894" s="1889"/>
      <c r="G894" s="1889"/>
      <c r="H894" s="1890"/>
      <c r="I894" s="2501" t="e">
        <f>'Notes- SK Template'!#REF!</f>
        <v>#REF!</v>
      </c>
      <c r="J894" s="2502" t="e">
        <f>'Notes- SK Template'!#REF!</f>
        <v>#REF!</v>
      </c>
      <c r="K894" s="2502" t="e">
        <f>'Notes- SK Template'!#REF!</f>
        <v>#REF!</v>
      </c>
      <c r="L894" s="2502" t="e">
        <f>'Notes- SK Template'!#REF!</f>
        <v>#REF!</v>
      </c>
      <c r="M894" s="2503" t="e">
        <f>'Notes- SK Template'!#REF!</f>
        <v>#REF!</v>
      </c>
      <c r="N894" s="2504" t="e">
        <f>'Notes- SK Template'!#REF!</f>
        <v>#REF!</v>
      </c>
      <c r="O894" s="2502" t="e">
        <f>'Notes- SK Template'!#REF!</f>
        <v>#REF!</v>
      </c>
      <c r="P894" s="2502" t="e">
        <f>'Notes- SK Template'!#REF!</f>
        <v>#REF!</v>
      </c>
      <c r="Q894" s="2502" t="e">
        <f>'Notes- SK Template'!#REF!</f>
        <v>#REF!</v>
      </c>
      <c r="R894" s="2503" t="e">
        <f>'Notes- SK Template'!#REF!</f>
        <v>#REF!</v>
      </c>
      <c r="S894" s="2504" t="e">
        <f>'Notes- SK Template'!#REF!</f>
        <v>#REF!</v>
      </c>
      <c r="T894" s="2502" t="e">
        <f>'Notes- SK Template'!#REF!</f>
        <v>#REF!</v>
      </c>
      <c r="U894" s="2502" t="e">
        <f>'Notes- SK Template'!#REF!</f>
        <v>#REF!</v>
      </c>
      <c r="V894" s="2502" t="e">
        <f>'Notes- SK Template'!#REF!</f>
        <v>#REF!</v>
      </c>
      <c r="W894" s="2503" t="e">
        <f>'Notes- SK Template'!#REF!</f>
        <v>#REF!</v>
      </c>
      <c r="X894" s="2504" t="e">
        <f>'Notes- SK Template'!#REF!</f>
        <v>#REF!</v>
      </c>
      <c r="Y894" s="2502" t="e">
        <f>'Notes- SK Template'!#REF!</f>
        <v>#REF!</v>
      </c>
      <c r="Z894" s="2502" t="e">
        <f>'Notes- SK Template'!#REF!</f>
        <v>#REF!</v>
      </c>
      <c r="AA894" s="2502" t="e">
        <f>'Notes- SK Template'!#REF!</f>
        <v>#REF!</v>
      </c>
      <c r="AB894" s="2503" t="e">
        <f>'Notes- SK Template'!#REF!</f>
        <v>#REF!</v>
      </c>
      <c r="AC894" s="2505" t="e">
        <f>'Notes- SK Template'!#REF!</f>
        <v>#REF!</v>
      </c>
      <c r="AD894" s="2506" t="e">
        <f>'Notes- SK Template'!#REF!</f>
        <v>#REF!</v>
      </c>
      <c r="AE894" s="2506" t="e">
        <f>'Notes- SK Template'!#REF!</f>
        <v>#REF!</v>
      </c>
      <c r="AF894" s="2506" t="e">
        <f>'Notes- SK Template'!#REF!</f>
        <v>#REF!</v>
      </c>
      <c r="AG894" s="2507" t="e">
        <f>'Notes- SK Template'!#REF!</f>
        <v>#REF!</v>
      </c>
    </row>
    <row r="895" spans="1:33" ht="21.75" customHeight="1" x14ac:dyDescent="0.2">
      <c r="D895" s="2002" t="e">
        <f>'Notes- SK Template'!#REF!</f>
        <v>#REF!</v>
      </c>
      <c r="E895" s="1918" t="e">
        <f>'Notes- SK Template'!#REF!</f>
        <v>#REF!</v>
      </c>
      <c r="F895" s="1918" t="e">
        <f>'Notes- SK Template'!#REF!</f>
        <v>#REF!</v>
      </c>
      <c r="G895" s="1918" t="e">
        <f>'Notes- SK Template'!#REF!</f>
        <v>#REF!</v>
      </c>
      <c r="H895" s="1919" t="e">
        <f>'Notes- SK Template'!#REF!</f>
        <v>#REF!</v>
      </c>
      <c r="I895" s="1791" t="e">
        <f>'Notes- SK Template'!#REF!</f>
        <v>#REF!</v>
      </c>
      <c r="J895" s="1792" t="e">
        <f>'Notes- SK Template'!#REF!</f>
        <v>#REF!</v>
      </c>
      <c r="K895" s="1792" t="e">
        <f>'Notes- SK Template'!#REF!</f>
        <v>#REF!</v>
      </c>
      <c r="L895" s="1792" t="e">
        <f>'Notes- SK Template'!#REF!</f>
        <v>#REF!</v>
      </c>
      <c r="M895" s="2498" t="e">
        <f>'Notes- SK Template'!#REF!</f>
        <v>#REF!</v>
      </c>
      <c r="N895" s="2499" t="e">
        <f>'Notes- SK Template'!#REF!</f>
        <v>#REF!</v>
      </c>
      <c r="O895" s="1792" t="e">
        <f>'Notes- SK Template'!#REF!</f>
        <v>#REF!</v>
      </c>
      <c r="P895" s="1792" t="e">
        <f>'Notes- SK Template'!#REF!</f>
        <v>#REF!</v>
      </c>
      <c r="Q895" s="1792" t="e">
        <f>'Notes- SK Template'!#REF!</f>
        <v>#REF!</v>
      </c>
      <c r="R895" s="2498" t="e">
        <f>'Notes- SK Template'!#REF!</f>
        <v>#REF!</v>
      </c>
      <c r="S895" s="2499" t="e">
        <f>'Notes- SK Template'!#REF!</f>
        <v>#REF!</v>
      </c>
      <c r="T895" s="1792" t="e">
        <f>'Notes- SK Template'!#REF!</f>
        <v>#REF!</v>
      </c>
      <c r="U895" s="1792" t="e">
        <f>'Notes- SK Template'!#REF!</f>
        <v>#REF!</v>
      </c>
      <c r="V895" s="1792" t="e">
        <f>'Notes- SK Template'!#REF!</f>
        <v>#REF!</v>
      </c>
      <c r="W895" s="2498" t="e">
        <f>'Notes- SK Template'!#REF!</f>
        <v>#REF!</v>
      </c>
      <c r="X895" s="2499" t="e">
        <f>'Notes- SK Template'!#REF!</f>
        <v>#REF!</v>
      </c>
      <c r="Y895" s="1792" t="e">
        <f>'Notes- SK Template'!#REF!</f>
        <v>#REF!</v>
      </c>
      <c r="Z895" s="1792" t="e">
        <f>'Notes- SK Template'!#REF!</f>
        <v>#REF!</v>
      </c>
      <c r="AA895" s="1792" t="e">
        <f>'Notes- SK Template'!#REF!</f>
        <v>#REF!</v>
      </c>
      <c r="AB895" s="2498" t="e">
        <f>'Notes- SK Template'!#REF!</f>
        <v>#REF!</v>
      </c>
      <c r="AC895" s="2500" t="e">
        <f>'Notes- SK Template'!#REF!</f>
        <v>#REF!</v>
      </c>
      <c r="AD895" s="1795" t="e">
        <f>'Notes- SK Template'!#REF!</f>
        <v>#REF!</v>
      </c>
      <c r="AE895" s="1795" t="e">
        <f>'Notes- SK Template'!#REF!</f>
        <v>#REF!</v>
      </c>
      <c r="AF895" s="1795" t="e">
        <f>'Notes- SK Template'!#REF!</f>
        <v>#REF!</v>
      </c>
      <c r="AG895" s="1796" t="e">
        <f>'Notes- SK Template'!#REF!</f>
        <v>#REF!</v>
      </c>
    </row>
    <row r="896" spans="1:33" ht="21.75" customHeight="1" x14ac:dyDescent="0.2">
      <c r="D896" s="1809" t="e">
        <f>'Notes- SK Template'!#REF!</f>
        <v>#REF!</v>
      </c>
      <c r="E896" s="1810" t="e">
        <f>'Notes- SK Template'!#REF!</f>
        <v>#REF!</v>
      </c>
      <c r="F896" s="1810" t="e">
        <f>'Notes- SK Template'!#REF!</f>
        <v>#REF!</v>
      </c>
      <c r="G896" s="1810" t="e">
        <f>'Notes- SK Template'!#REF!</f>
        <v>#REF!</v>
      </c>
      <c r="H896" s="1811" t="e">
        <f>'Notes- SK Template'!#REF!</f>
        <v>#REF!</v>
      </c>
      <c r="I896" s="1782" t="e">
        <f>'Notes- SK Template'!#REF!</f>
        <v>#REF!</v>
      </c>
      <c r="J896" s="1783" t="e">
        <f>'Notes- SK Template'!#REF!</f>
        <v>#REF!</v>
      </c>
      <c r="K896" s="1783" t="e">
        <f>'Notes- SK Template'!#REF!</f>
        <v>#REF!</v>
      </c>
      <c r="L896" s="1783" t="e">
        <f>'Notes- SK Template'!#REF!</f>
        <v>#REF!</v>
      </c>
      <c r="M896" s="2387" t="e">
        <f>'Notes- SK Template'!#REF!</f>
        <v>#REF!</v>
      </c>
      <c r="N896" s="2396" t="e">
        <f>'Notes- SK Template'!#REF!</f>
        <v>#REF!</v>
      </c>
      <c r="O896" s="1783" t="e">
        <f>'Notes- SK Template'!#REF!</f>
        <v>#REF!</v>
      </c>
      <c r="P896" s="1783" t="e">
        <f>'Notes- SK Template'!#REF!</f>
        <v>#REF!</v>
      </c>
      <c r="Q896" s="1783" t="e">
        <f>'Notes- SK Template'!#REF!</f>
        <v>#REF!</v>
      </c>
      <c r="R896" s="2387" t="e">
        <f>'Notes- SK Template'!#REF!</f>
        <v>#REF!</v>
      </c>
      <c r="S896" s="2396" t="e">
        <f>'Notes- SK Template'!#REF!</f>
        <v>#REF!</v>
      </c>
      <c r="T896" s="1783" t="e">
        <f>'Notes- SK Template'!#REF!</f>
        <v>#REF!</v>
      </c>
      <c r="U896" s="1783" t="e">
        <f>'Notes- SK Template'!#REF!</f>
        <v>#REF!</v>
      </c>
      <c r="V896" s="1783" t="e">
        <f>'Notes- SK Template'!#REF!</f>
        <v>#REF!</v>
      </c>
      <c r="W896" s="2387" t="e">
        <f>'Notes- SK Template'!#REF!</f>
        <v>#REF!</v>
      </c>
      <c r="X896" s="2396" t="e">
        <f>'Notes- SK Template'!#REF!</f>
        <v>#REF!</v>
      </c>
      <c r="Y896" s="1783" t="e">
        <f>'Notes- SK Template'!#REF!</f>
        <v>#REF!</v>
      </c>
      <c r="Z896" s="1783" t="e">
        <f>'Notes- SK Template'!#REF!</f>
        <v>#REF!</v>
      </c>
      <c r="AA896" s="1783" t="e">
        <f>'Notes- SK Template'!#REF!</f>
        <v>#REF!</v>
      </c>
      <c r="AB896" s="2387" t="e">
        <f>'Notes- SK Template'!#REF!</f>
        <v>#REF!</v>
      </c>
      <c r="AC896" s="2497" t="e">
        <f>'Notes- SK Template'!#REF!</f>
        <v>#REF!</v>
      </c>
      <c r="AD896" s="1786" t="e">
        <f>'Notes- SK Template'!#REF!</f>
        <v>#REF!</v>
      </c>
      <c r="AE896" s="1786" t="e">
        <f>'Notes- SK Template'!#REF!</f>
        <v>#REF!</v>
      </c>
      <c r="AF896" s="1786" t="e">
        <f>'Notes- SK Template'!#REF!</f>
        <v>#REF!</v>
      </c>
      <c r="AG896" s="1787" t="e">
        <f>'Notes- SK Template'!#REF!</f>
        <v>#REF!</v>
      </c>
    </row>
    <row r="897" spans="1:33" ht="21.75" customHeight="1" x14ac:dyDescent="0.2">
      <c r="D897" s="1809" t="e">
        <f>'Notes- SK Template'!#REF!</f>
        <v>#REF!</v>
      </c>
      <c r="E897" s="1810" t="e">
        <f>'Notes- SK Template'!#REF!</f>
        <v>#REF!</v>
      </c>
      <c r="F897" s="1810" t="e">
        <f>'Notes- SK Template'!#REF!</f>
        <v>#REF!</v>
      </c>
      <c r="G897" s="1810" t="e">
        <f>'Notes- SK Template'!#REF!</f>
        <v>#REF!</v>
      </c>
      <c r="H897" s="1811" t="e">
        <f>'Notes- SK Template'!#REF!</f>
        <v>#REF!</v>
      </c>
      <c r="I897" s="1782" t="e">
        <f>'Notes- SK Template'!#REF!</f>
        <v>#REF!</v>
      </c>
      <c r="J897" s="1783" t="e">
        <f>'Notes- SK Template'!#REF!</f>
        <v>#REF!</v>
      </c>
      <c r="K897" s="1783" t="e">
        <f>'Notes- SK Template'!#REF!</f>
        <v>#REF!</v>
      </c>
      <c r="L897" s="1783" t="e">
        <f>'Notes- SK Template'!#REF!</f>
        <v>#REF!</v>
      </c>
      <c r="M897" s="2387" t="e">
        <f>'Notes- SK Template'!#REF!</f>
        <v>#REF!</v>
      </c>
      <c r="N897" s="2396" t="e">
        <f>'Notes- SK Template'!#REF!</f>
        <v>#REF!</v>
      </c>
      <c r="O897" s="1783" t="e">
        <f>'Notes- SK Template'!#REF!</f>
        <v>#REF!</v>
      </c>
      <c r="P897" s="1783" t="e">
        <f>'Notes- SK Template'!#REF!</f>
        <v>#REF!</v>
      </c>
      <c r="Q897" s="1783" t="e">
        <f>'Notes- SK Template'!#REF!</f>
        <v>#REF!</v>
      </c>
      <c r="R897" s="2387" t="e">
        <f>'Notes- SK Template'!#REF!</f>
        <v>#REF!</v>
      </c>
      <c r="S897" s="2396" t="e">
        <f>'Notes- SK Template'!#REF!</f>
        <v>#REF!</v>
      </c>
      <c r="T897" s="1783" t="e">
        <f>'Notes- SK Template'!#REF!</f>
        <v>#REF!</v>
      </c>
      <c r="U897" s="1783" t="e">
        <f>'Notes- SK Template'!#REF!</f>
        <v>#REF!</v>
      </c>
      <c r="V897" s="1783" t="e">
        <f>'Notes- SK Template'!#REF!</f>
        <v>#REF!</v>
      </c>
      <c r="W897" s="2387" t="e">
        <f>'Notes- SK Template'!#REF!</f>
        <v>#REF!</v>
      </c>
      <c r="X897" s="2396" t="e">
        <f>'Notes- SK Template'!#REF!</f>
        <v>#REF!</v>
      </c>
      <c r="Y897" s="1783" t="e">
        <f>'Notes- SK Template'!#REF!</f>
        <v>#REF!</v>
      </c>
      <c r="Z897" s="1783" t="e">
        <f>'Notes- SK Template'!#REF!</f>
        <v>#REF!</v>
      </c>
      <c r="AA897" s="1783" t="e">
        <f>'Notes- SK Template'!#REF!</f>
        <v>#REF!</v>
      </c>
      <c r="AB897" s="2387" t="e">
        <f>'Notes- SK Template'!#REF!</f>
        <v>#REF!</v>
      </c>
      <c r="AC897" s="2497" t="e">
        <f>'Notes- SK Template'!#REF!</f>
        <v>#REF!</v>
      </c>
      <c r="AD897" s="1786" t="e">
        <f>'Notes- SK Template'!#REF!</f>
        <v>#REF!</v>
      </c>
      <c r="AE897" s="1786" t="e">
        <f>'Notes- SK Template'!#REF!</f>
        <v>#REF!</v>
      </c>
      <c r="AF897" s="1786" t="e">
        <f>'Notes- SK Template'!#REF!</f>
        <v>#REF!</v>
      </c>
      <c r="AG897" s="1787" t="e">
        <f>'Notes- SK Template'!#REF!</f>
        <v>#REF!</v>
      </c>
    </row>
    <row r="898" spans="1:33" ht="21.75" customHeight="1" x14ac:dyDescent="0.2">
      <c r="D898" s="1809" t="e">
        <f>'Notes- SK Template'!#REF!</f>
        <v>#REF!</v>
      </c>
      <c r="E898" s="1810" t="e">
        <f>'Notes- SK Template'!#REF!</f>
        <v>#REF!</v>
      </c>
      <c r="F898" s="1810" t="e">
        <f>'Notes- SK Template'!#REF!</f>
        <v>#REF!</v>
      </c>
      <c r="G898" s="1810" t="e">
        <f>'Notes- SK Template'!#REF!</f>
        <v>#REF!</v>
      </c>
      <c r="H898" s="1811" t="e">
        <f>'Notes- SK Template'!#REF!</f>
        <v>#REF!</v>
      </c>
      <c r="I898" s="1782" t="e">
        <f>'Notes- SK Template'!#REF!</f>
        <v>#REF!</v>
      </c>
      <c r="J898" s="1783" t="e">
        <f>'Notes- SK Template'!#REF!</f>
        <v>#REF!</v>
      </c>
      <c r="K898" s="1783" t="e">
        <f>'Notes- SK Template'!#REF!</f>
        <v>#REF!</v>
      </c>
      <c r="L898" s="1783" t="e">
        <f>'Notes- SK Template'!#REF!</f>
        <v>#REF!</v>
      </c>
      <c r="M898" s="2387" t="e">
        <f>'Notes- SK Template'!#REF!</f>
        <v>#REF!</v>
      </c>
      <c r="N898" s="2396" t="e">
        <f>'Notes- SK Template'!#REF!</f>
        <v>#REF!</v>
      </c>
      <c r="O898" s="1783" t="e">
        <f>'Notes- SK Template'!#REF!</f>
        <v>#REF!</v>
      </c>
      <c r="P898" s="1783" t="e">
        <f>'Notes- SK Template'!#REF!</f>
        <v>#REF!</v>
      </c>
      <c r="Q898" s="1783" t="e">
        <f>'Notes- SK Template'!#REF!</f>
        <v>#REF!</v>
      </c>
      <c r="R898" s="2387" t="e">
        <f>'Notes- SK Template'!#REF!</f>
        <v>#REF!</v>
      </c>
      <c r="S898" s="2396" t="e">
        <f>'Notes- SK Template'!#REF!</f>
        <v>#REF!</v>
      </c>
      <c r="T898" s="1783" t="e">
        <f>'Notes- SK Template'!#REF!</f>
        <v>#REF!</v>
      </c>
      <c r="U898" s="1783" t="e">
        <f>'Notes- SK Template'!#REF!</f>
        <v>#REF!</v>
      </c>
      <c r="V898" s="1783" t="e">
        <f>'Notes- SK Template'!#REF!</f>
        <v>#REF!</v>
      </c>
      <c r="W898" s="2387" t="e">
        <f>'Notes- SK Template'!#REF!</f>
        <v>#REF!</v>
      </c>
      <c r="X898" s="2396" t="e">
        <f>'Notes- SK Template'!#REF!</f>
        <v>#REF!</v>
      </c>
      <c r="Y898" s="1783" t="e">
        <f>'Notes- SK Template'!#REF!</f>
        <v>#REF!</v>
      </c>
      <c r="Z898" s="1783" t="e">
        <f>'Notes- SK Template'!#REF!</f>
        <v>#REF!</v>
      </c>
      <c r="AA898" s="1783" t="e">
        <f>'Notes- SK Template'!#REF!</f>
        <v>#REF!</v>
      </c>
      <c r="AB898" s="2387" t="e">
        <f>'Notes- SK Template'!#REF!</f>
        <v>#REF!</v>
      </c>
      <c r="AC898" s="2497" t="e">
        <f>'Notes- SK Template'!#REF!</f>
        <v>#REF!</v>
      </c>
      <c r="AD898" s="1786" t="e">
        <f>'Notes- SK Template'!#REF!</f>
        <v>#REF!</v>
      </c>
      <c r="AE898" s="1786" t="e">
        <f>'Notes- SK Template'!#REF!</f>
        <v>#REF!</v>
      </c>
      <c r="AF898" s="1786" t="e">
        <f>'Notes- SK Template'!#REF!</f>
        <v>#REF!</v>
      </c>
      <c r="AG898" s="1787" t="e">
        <f>'Notes- SK Template'!#REF!</f>
        <v>#REF!</v>
      </c>
    </row>
    <row r="899" spans="1:33" ht="21.75" customHeight="1" thickBot="1" x14ac:dyDescent="0.25">
      <c r="D899" s="1902" t="e">
        <f>'Notes- SK Template'!#REF!</f>
        <v>#REF!</v>
      </c>
      <c r="E899" s="1903" t="e">
        <f>'Notes- SK Template'!#REF!</f>
        <v>#REF!</v>
      </c>
      <c r="F899" s="1903" t="e">
        <f>'Notes- SK Template'!#REF!</f>
        <v>#REF!</v>
      </c>
      <c r="G899" s="1903" t="e">
        <f>'Notes- SK Template'!#REF!</f>
        <v>#REF!</v>
      </c>
      <c r="H899" s="1904" t="e">
        <f>'Notes- SK Template'!#REF!</f>
        <v>#REF!</v>
      </c>
      <c r="I899" s="2508" t="e">
        <f>'Notes- SK Template'!#REF!</f>
        <v>#REF!</v>
      </c>
      <c r="J899" s="2509" t="e">
        <f>'Notes- SK Template'!#REF!</f>
        <v>#REF!</v>
      </c>
      <c r="K899" s="2509" t="e">
        <f>'Notes- SK Template'!#REF!</f>
        <v>#REF!</v>
      </c>
      <c r="L899" s="2509" t="e">
        <f>'Notes- SK Template'!#REF!</f>
        <v>#REF!</v>
      </c>
      <c r="M899" s="2510" t="e">
        <f>'Notes- SK Template'!#REF!</f>
        <v>#REF!</v>
      </c>
      <c r="N899" s="2511" t="e">
        <f>'Notes- SK Template'!#REF!</f>
        <v>#REF!</v>
      </c>
      <c r="O899" s="2509" t="e">
        <f>'Notes- SK Template'!#REF!</f>
        <v>#REF!</v>
      </c>
      <c r="P899" s="2509" t="e">
        <f>'Notes- SK Template'!#REF!</f>
        <v>#REF!</v>
      </c>
      <c r="Q899" s="2509" t="e">
        <f>'Notes- SK Template'!#REF!</f>
        <v>#REF!</v>
      </c>
      <c r="R899" s="2510" t="e">
        <f>'Notes- SK Template'!#REF!</f>
        <v>#REF!</v>
      </c>
      <c r="S899" s="2511" t="e">
        <f>'Notes- SK Template'!#REF!</f>
        <v>#REF!</v>
      </c>
      <c r="T899" s="2509" t="e">
        <f>'Notes- SK Template'!#REF!</f>
        <v>#REF!</v>
      </c>
      <c r="U899" s="2509" t="e">
        <f>'Notes- SK Template'!#REF!</f>
        <v>#REF!</v>
      </c>
      <c r="V899" s="2509" t="e">
        <f>'Notes- SK Template'!#REF!</f>
        <v>#REF!</v>
      </c>
      <c r="W899" s="2510" t="e">
        <f>'Notes- SK Template'!#REF!</f>
        <v>#REF!</v>
      </c>
      <c r="X899" s="2511" t="e">
        <f>'Notes- SK Template'!#REF!</f>
        <v>#REF!</v>
      </c>
      <c r="Y899" s="2509" t="e">
        <f>'Notes- SK Template'!#REF!</f>
        <v>#REF!</v>
      </c>
      <c r="Z899" s="2509" t="e">
        <f>'Notes- SK Template'!#REF!</f>
        <v>#REF!</v>
      </c>
      <c r="AA899" s="2509" t="e">
        <f>'Notes- SK Template'!#REF!</f>
        <v>#REF!</v>
      </c>
      <c r="AB899" s="2510" t="e">
        <f>'Notes- SK Template'!#REF!</f>
        <v>#REF!</v>
      </c>
      <c r="AC899" s="2495" t="e">
        <f>'Notes- SK Template'!#REF!</f>
        <v>#REF!</v>
      </c>
      <c r="AD899" s="2496" t="e">
        <f>'Notes- SK Template'!#REF!</f>
        <v>#REF!</v>
      </c>
      <c r="AE899" s="2496" t="e">
        <f>'Notes- SK Template'!#REF!</f>
        <v>#REF!</v>
      </c>
      <c r="AF899" s="2496" t="e">
        <f>'Notes- SK Template'!#REF!</f>
        <v>#REF!</v>
      </c>
      <c r="AG899" s="2424" t="e">
        <f>'Notes- SK Template'!#REF!</f>
        <v>#REF!</v>
      </c>
    </row>
    <row r="900" spans="1:33" ht="28.5" customHeight="1" thickBot="1" x14ac:dyDescent="0.25">
      <c r="D900" s="1888" t="s">
        <v>2123</v>
      </c>
      <c r="E900" s="1889"/>
      <c r="F900" s="1889"/>
      <c r="G900" s="1889"/>
      <c r="H900" s="1890"/>
      <c r="I900" s="2501">
        <f>'Notes- SK Template'!I455</f>
        <v>3000</v>
      </c>
      <c r="J900" s="2502">
        <f>'Notes- SK Template'!J455</f>
        <v>0</v>
      </c>
      <c r="K900" s="2502">
        <f>'Notes- SK Template'!K455</f>
        <v>0</v>
      </c>
      <c r="L900" s="2502">
        <f>'Notes- SK Template'!L455</f>
        <v>0</v>
      </c>
      <c r="M900" s="2503">
        <f>'Notes- SK Template'!M455</f>
        <v>0</v>
      </c>
      <c r="N900" s="2504">
        <f>'Notes- SK Template'!N455</f>
        <v>3000</v>
      </c>
      <c r="O900" s="2502">
        <f>'Notes- SK Template'!O455</f>
        <v>0</v>
      </c>
      <c r="P900" s="2502">
        <f>'Notes- SK Template'!P455</f>
        <v>0</v>
      </c>
      <c r="Q900" s="2502">
        <f>'Notes- SK Template'!Q455</f>
        <v>0</v>
      </c>
      <c r="R900" s="2503">
        <f>'Notes- SK Template'!R455</f>
        <v>0</v>
      </c>
      <c r="S900" s="2504">
        <f>'Notes- SK Template'!S455</f>
        <v>-3000</v>
      </c>
      <c r="T900" s="2502">
        <f>'Notes- SK Template'!T455</f>
        <v>0</v>
      </c>
      <c r="U900" s="2502">
        <f>'Notes- SK Template'!U455</f>
        <v>0</v>
      </c>
      <c r="V900" s="2502">
        <f>'Notes- SK Template'!V455</f>
        <v>0</v>
      </c>
      <c r="W900" s="2503">
        <f>'Notes- SK Template'!W455</f>
        <v>0</v>
      </c>
      <c r="X900" s="2504">
        <f>'Notes- SK Template'!X455</f>
        <v>0</v>
      </c>
      <c r="Y900" s="2502">
        <f>'Notes- SK Template'!Y455</f>
        <v>0</v>
      </c>
      <c r="Z900" s="2502">
        <f>'Notes- SK Template'!Z455</f>
        <v>0</v>
      </c>
      <c r="AA900" s="2502">
        <f>'Notes- SK Template'!AA455</f>
        <v>0</v>
      </c>
      <c r="AB900" s="2503">
        <f>'Notes- SK Template'!AB455</f>
        <v>0</v>
      </c>
      <c r="AC900" s="2505">
        <f>'Notes- SK Template'!AC455</f>
        <v>3000</v>
      </c>
      <c r="AD900" s="2506">
        <f>'Notes- SK Template'!AD455</f>
        <v>0</v>
      </c>
      <c r="AE900" s="2506">
        <f>'Notes- SK Template'!AE455</f>
        <v>0</v>
      </c>
      <c r="AF900" s="2506">
        <f>'Notes- SK Template'!AF455</f>
        <v>0</v>
      </c>
      <c r="AG900" s="2507">
        <f>'Notes- SK Template'!AG455</f>
        <v>0</v>
      </c>
    </row>
    <row r="901" spans="1:33" ht="21.75" customHeight="1" x14ac:dyDescent="0.2">
      <c r="D901" s="2002" t="str">
        <f>'Notes- SK Template'!D456</f>
        <v>rezerva audit</v>
      </c>
      <c r="E901" s="1918">
        <f>'Notes- SK Template'!E456</f>
        <v>0</v>
      </c>
      <c r="F901" s="1918">
        <f>'Notes- SK Template'!F456</f>
        <v>0</v>
      </c>
      <c r="G901" s="1918">
        <f>'Notes- SK Template'!G456</f>
        <v>0</v>
      </c>
      <c r="H901" s="1919">
        <f>'Notes- SK Template'!H456</f>
        <v>0</v>
      </c>
      <c r="I901" s="1791">
        <f>'Notes- SK Template'!I456</f>
        <v>3000</v>
      </c>
      <c r="J901" s="1792">
        <f>'Notes- SK Template'!J456</f>
        <v>0</v>
      </c>
      <c r="K901" s="1792">
        <f>'Notes- SK Template'!K456</f>
        <v>0</v>
      </c>
      <c r="L901" s="1792">
        <f>'Notes- SK Template'!L456</f>
        <v>0</v>
      </c>
      <c r="M901" s="2498">
        <f>'Notes- SK Template'!M456</f>
        <v>0</v>
      </c>
      <c r="N901" s="2499">
        <f>'Notes- SK Template'!N456</f>
        <v>3000</v>
      </c>
      <c r="O901" s="1792">
        <f>'Notes- SK Template'!O456</f>
        <v>0</v>
      </c>
      <c r="P901" s="1792">
        <f>'Notes- SK Template'!P456</f>
        <v>0</v>
      </c>
      <c r="Q901" s="1792">
        <f>'Notes- SK Template'!Q456</f>
        <v>0</v>
      </c>
      <c r="R901" s="2498">
        <f>'Notes- SK Template'!R456</f>
        <v>0</v>
      </c>
      <c r="S901" s="2499">
        <f>'Notes- SK Template'!S456</f>
        <v>-3000</v>
      </c>
      <c r="T901" s="1792">
        <f>'Notes- SK Template'!T456</f>
        <v>0</v>
      </c>
      <c r="U901" s="1792">
        <f>'Notes- SK Template'!U456</f>
        <v>0</v>
      </c>
      <c r="V901" s="1792">
        <f>'Notes- SK Template'!V456</f>
        <v>0</v>
      </c>
      <c r="W901" s="2498">
        <f>'Notes- SK Template'!W456</f>
        <v>0</v>
      </c>
      <c r="X901" s="2499">
        <f>'Notes- SK Template'!X456</f>
        <v>0</v>
      </c>
      <c r="Y901" s="1792">
        <f>'Notes- SK Template'!Y456</f>
        <v>0</v>
      </c>
      <c r="Z901" s="1792">
        <f>'Notes- SK Template'!Z456</f>
        <v>0</v>
      </c>
      <c r="AA901" s="1792">
        <f>'Notes- SK Template'!AA456</f>
        <v>0</v>
      </c>
      <c r="AB901" s="2498">
        <f>'Notes- SK Template'!AB456</f>
        <v>0</v>
      </c>
      <c r="AC901" s="2500">
        <f>'Notes- SK Template'!AC456</f>
        <v>3000</v>
      </c>
      <c r="AD901" s="1795">
        <f>'Notes- SK Template'!AD456</f>
        <v>0</v>
      </c>
      <c r="AE901" s="1795">
        <f>'Notes- SK Template'!AE456</f>
        <v>0</v>
      </c>
      <c r="AF901" s="1795">
        <f>'Notes- SK Template'!AF456</f>
        <v>0</v>
      </c>
      <c r="AG901" s="1796">
        <f>'Notes- SK Template'!AG456</f>
        <v>0</v>
      </c>
    </row>
    <row r="902" spans="1:33" ht="21.75" customHeight="1" x14ac:dyDescent="0.2">
      <c r="D902" s="1809" t="e">
        <f>'Notes- SK Template'!#REF!</f>
        <v>#REF!</v>
      </c>
      <c r="E902" s="1810" t="e">
        <f>'Notes- SK Template'!#REF!</f>
        <v>#REF!</v>
      </c>
      <c r="F902" s="1810" t="e">
        <f>'Notes- SK Template'!#REF!</f>
        <v>#REF!</v>
      </c>
      <c r="G902" s="1810" t="e">
        <f>'Notes- SK Template'!#REF!</f>
        <v>#REF!</v>
      </c>
      <c r="H902" s="1811" t="e">
        <f>'Notes- SK Template'!#REF!</f>
        <v>#REF!</v>
      </c>
      <c r="I902" s="1782" t="e">
        <f>'Notes- SK Template'!#REF!</f>
        <v>#REF!</v>
      </c>
      <c r="J902" s="1783" t="e">
        <f>'Notes- SK Template'!#REF!</f>
        <v>#REF!</v>
      </c>
      <c r="K902" s="1783" t="e">
        <f>'Notes- SK Template'!#REF!</f>
        <v>#REF!</v>
      </c>
      <c r="L902" s="1783" t="e">
        <f>'Notes- SK Template'!#REF!</f>
        <v>#REF!</v>
      </c>
      <c r="M902" s="2387" t="e">
        <f>'Notes- SK Template'!#REF!</f>
        <v>#REF!</v>
      </c>
      <c r="N902" s="2396" t="e">
        <f>'Notes- SK Template'!#REF!</f>
        <v>#REF!</v>
      </c>
      <c r="O902" s="1783" t="e">
        <f>'Notes- SK Template'!#REF!</f>
        <v>#REF!</v>
      </c>
      <c r="P902" s="1783" t="e">
        <f>'Notes- SK Template'!#REF!</f>
        <v>#REF!</v>
      </c>
      <c r="Q902" s="1783" t="e">
        <f>'Notes- SK Template'!#REF!</f>
        <v>#REF!</v>
      </c>
      <c r="R902" s="2387" t="e">
        <f>'Notes- SK Template'!#REF!</f>
        <v>#REF!</v>
      </c>
      <c r="S902" s="2396" t="e">
        <f>'Notes- SK Template'!#REF!</f>
        <v>#REF!</v>
      </c>
      <c r="T902" s="1783" t="e">
        <f>'Notes- SK Template'!#REF!</f>
        <v>#REF!</v>
      </c>
      <c r="U902" s="1783" t="e">
        <f>'Notes- SK Template'!#REF!</f>
        <v>#REF!</v>
      </c>
      <c r="V902" s="1783" t="e">
        <f>'Notes- SK Template'!#REF!</f>
        <v>#REF!</v>
      </c>
      <c r="W902" s="2387" t="e">
        <f>'Notes- SK Template'!#REF!</f>
        <v>#REF!</v>
      </c>
      <c r="X902" s="2396" t="e">
        <f>'Notes- SK Template'!#REF!</f>
        <v>#REF!</v>
      </c>
      <c r="Y902" s="1783" t="e">
        <f>'Notes- SK Template'!#REF!</f>
        <v>#REF!</v>
      </c>
      <c r="Z902" s="1783" t="e">
        <f>'Notes- SK Template'!#REF!</f>
        <v>#REF!</v>
      </c>
      <c r="AA902" s="1783" t="e">
        <f>'Notes- SK Template'!#REF!</f>
        <v>#REF!</v>
      </c>
      <c r="AB902" s="2387" t="e">
        <f>'Notes- SK Template'!#REF!</f>
        <v>#REF!</v>
      </c>
      <c r="AC902" s="2497" t="e">
        <f>'Notes- SK Template'!#REF!</f>
        <v>#REF!</v>
      </c>
      <c r="AD902" s="1786" t="e">
        <f>'Notes- SK Template'!#REF!</f>
        <v>#REF!</v>
      </c>
      <c r="AE902" s="1786" t="e">
        <f>'Notes- SK Template'!#REF!</f>
        <v>#REF!</v>
      </c>
      <c r="AF902" s="1786" t="e">
        <f>'Notes- SK Template'!#REF!</f>
        <v>#REF!</v>
      </c>
      <c r="AG902" s="1787" t="e">
        <f>'Notes- SK Template'!#REF!</f>
        <v>#REF!</v>
      </c>
    </row>
    <row r="903" spans="1:33" ht="21.75" customHeight="1" x14ac:dyDescent="0.2">
      <c r="D903" s="1809" t="e">
        <f>'Notes- SK Template'!#REF!</f>
        <v>#REF!</v>
      </c>
      <c r="E903" s="1810" t="e">
        <f>'Notes- SK Template'!#REF!</f>
        <v>#REF!</v>
      </c>
      <c r="F903" s="1810" t="e">
        <f>'Notes- SK Template'!#REF!</f>
        <v>#REF!</v>
      </c>
      <c r="G903" s="1810" t="e">
        <f>'Notes- SK Template'!#REF!</f>
        <v>#REF!</v>
      </c>
      <c r="H903" s="1811" t="e">
        <f>'Notes- SK Template'!#REF!</f>
        <v>#REF!</v>
      </c>
      <c r="I903" s="1782" t="e">
        <f>'Notes- SK Template'!#REF!</f>
        <v>#REF!</v>
      </c>
      <c r="J903" s="1783" t="e">
        <f>'Notes- SK Template'!#REF!</f>
        <v>#REF!</v>
      </c>
      <c r="K903" s="1783" t="e">
        <f>'Notes- SK Template'!#REF!</f>
        <v>#REF!</v>
      </c>
      <c r="L903" s="1783" t="e">
        <f>'Notes- SK Template'!#REF!</f>
        <v>#REF!</v>
      </c>
      <c r="M903" s="2387" t="e">
        <f>'Notes- SK Template'!#REF!</f>
        <v>#REF!</v>
      </c>
      <c r="N903" s="2396" t="e">
        <f>'Notes- SK Template'!#REF!</f>
        <v>#REF!</v>
      </c>
      <c r="O903" s="1783" t="e">
        <f>'Notes- SK Template'!#REF!</f>
        <v>#REF!</v>
      </c>
      <c r="P903" s="1783" t="e">
        <f>'Notes- SK Template'!#REF!</f>
        <v>#REF!</v>
      </c>
      <c r="Q903" s="1783" t="e">
        <f>'Notes- SK Template'!#REF!</f>
        <v>#REF!</v>
      </c>
      <c r="R903" s="2387" t="e">
        <f>'Notes- SK Template'!#REF!</f>
        <v>#REF!</v>
      </c>
      <c r="S903" s="2396" t="e">
        <f>'Notes- SK Template'!#REF!</f>
        <v>#REF!</v>
      </c>
      <c r="T903" s="1783" t="e">
        <f>'Notes- SK Template'!#REF!</f>
        <v>#REF!</v>
      </c>
      <c r="U903" s="1783" t="e">
        <f>'Notes- SK Template'!#REF!</f>
        <v>#REF!</v>
      </c>
      <c r="V903" s="1783" t="e">
        <f>'Notes- SK Template'!#REF!</f>
        <v>#REF!</v>
      </c>
      <c r="W903" s="2387" t="e">
        <f>'Notes- SK Template'!#REF!</f>
        <v>#REF!</v>
      </c>
      <c r="X903" s="2396" t="e">
        <f>'Notes- SK Template'!#REF!</f>
        <v>#REF!</v>
      </c>
      <c r="Y903" s="1783" t="e">
        <f>'Notes- SK Template'!#REF!</f>
        <v>#REF!</v>
      </c>
      <c r="Z903" s="1783" t="e">
        <f>'Notes- SK Template'!#REF!</f>
        <v>#REF!</v>
      </c>
      <c r="AA903" s="1783" t="e">
        <f>'Notes- SK Template'!#REF!</f>
        <v>#REF!</v>
      </c>
      <c r="AB903" s="2387" t="e">
        <f>'Notes- SK Template'!#REF!</f>
        <v>#REF!</v>
      </c>
      <c r="AC903" s="2497" t="e">
        <f>'Notes- SK Template'!#REF!</f>
        <v>#REF!</v>
      </c>
      <c r="AD903" s="1786" t="e">
        <f>'Notes- SK Template'!#REF!</f>
        <v>#REF!</v>
      </c>
      <c r="AE903" s="1786" t="e">
        <f>'Notes- SK Template'!#REF!</f>
        <v>#REF!</v>
      </c>
      <c r="AF903" s="1786" t="e">
        <f>'Notes- SK Template'!#REF!</f>
        <v>#REF!</v>
      </c>
      <c r="AG903" s="1787" t="e">
        <f>'Notes- SK Template'!#REF!</f>
        <v>#REF!</v>
      </c>
    </row>
    <row r="904" spans="1:33" ht="21.75" customHeight="1" x14ac:dyDescent="0.2">
      <c r="D904" s="1809" t="e">
        <f>'Notes- SK Template'!#REF!</f>
        <v>#REF!</v>
      </c>
      <c r="E904" s="1810" t="e">
        <f>'Notes- SK Template'!#REF!</f>
        <v>#REF!</v>
      </c>
      <c r="F904" s="1810" t="e">
        <f>'Notes- SK Template'!#REF!</f>
        <v>#REF!</v>
      </c>
      <c r="G904" s="1810" t="e">
        <f>'Notes- SK Template'!#REF!</f>
        <v>#REF!</v>
      </c>
      <c r="H904" s="1811" t="e">
        <f>'Notes- SK Template'!#REF!</f>
        <v>#REF!</v>
      </c>
      <c r="I904" s="1782" t="e">
        <f>'Notes- SK Template'!#REF!</f>
        <v>#REF!</v>
      </c>
      <c r="J904" s="1783" t="e">
        <f>'Notes- SK Template'!#REF!</f>
        <v>#REF!</v>
      </c>
      <c r="K904" s="1783" t="e">
        <f>'Notes- SK Template'!#REF!</f>
        <v>#REF!</v>
      </c>
      <c r="L904" s="1783" t="e">
        <f>'Notes- SK Template'!#REF!</f>
        <v>#REF!</v>
      </c>
      <c r="M904" s="2387" t="e">
        <f>'Notes- SK Template'!#REF!</f>
        <v>#REF!</v>
      </c>
      <c r="N904" s="2396" t="e">
        <f>'Notes- SK Template'!#REF!</f>
        <v>#REF!</v>
      </c>
      <c r="O904" s="1783" t="e">
        <f>'Notes- SK Template'!#REF!</f>
        <v>#REF!</v>
      </c>
      <c r="P904" s="1783" t="e">
        <f>'Notes- SK Template'!#REF!</f>
        <v>#REF!</v>
      </c>
      <c r="Q904" s="1783" t="e">
        <f>'Notes- SK Template'!#REF!</f>
        <v>#REF!</v>
      </c>
      <c r="R904" s="2387" t="e">
        <f>'Notes- SK Template'!#REF!</f>
        <v>#REF!</v>
      </c>
      <c r="S904" s="2396" t="e">
        <f>'Notes- SK Template'!#REF!</f>
        <v>#REF!</v>
      </c>
      <c r="T904" s="1783" t="e">
        <f>'Notes- SK Template'!#REF!</f>
        <v>#REF!</v>
      </c>
      <c r="U904" s="1783" t="e">
        <f>'Notes- SK Template'!#REF!</f>
        <v>#REF!</v>
      </c>
      <c r="V904" s="1783" t="e">
        <f>'Notes- SK Template'!#REF!</f>
        <v>#REF!</v>
      </c>
      <c r="W904" s="2387" t="e">
        <f>'Notes- SK Template'!#REF!</f>
        <v>#REF!</v>
      </c>
      <c r="X904" s="2396" t="e">
        <f>'Notes- SK Template'!#REF!</f>
        <v>#REF!</v>
      </c>
      <c r="Y904" s="1783" t="e">
        <f>'Notes- SK Template'!#REF!</f>
        <v>#REF!</v>
      </c>
      <c r="Z904" s="1783" t="e">
        <f>'Notes- SK Template'!#REF!</f>
        <v>#REF!</v>
      </c>
      <c r="AA904" s="1783" t="e">
        <f>'Notes- SK Template'!#REF!</f>
        <v>#REF!</v>
      </c>
      <c r="AB904" s="2387" t="e">
        <f>'Notes- SK Template'!#REF!</f>
        <v>#REF!</v>
      </c>
      <c r="AC904" s="2497" t="e">
        <f>'Notes- SK Template'!#REF!</f>
        <v>#REF!</v>
      </c>
      <c r="AD904" s="1786" t="e">
        <f>'Notes- SK Template'!#REF!</f>
        <v>#REF!</v>
      </c>
      <c r="AE904" s="1786" t="e">
        <f>'Notes- SK Template'!#REF!</f>
        <v>#REF!</v>
      </c>
      <c r="AF904" s="1786" t="e">
        <f>'Notes- SK Template'!#REF!</f>
        <v>#REF!</v>
      </c>
      <c r="AG904" s="1787" t="e">
        <f>'Notes- SK Template'!#REF!</f>
        <v>#REF!</v>
      </c>
    </row>
    <row r="905" spans="1:33" ht="21.75" customHeight="1" x14ac:dyDescent="0.2">
      <c r="D905" s="1809" t="e">
        <f>'Notes- SK Template'!#REF!</f>
        <v>#REF!</v>
      </c>
      <c r="E905" s="1810" t="e">
        <f>'Notes- SK Template'!#REF!</f>
        <v>#REF!</v>
      </c>
      <c r="F905" s="1810" t="e">
        <f>'Notes- SK Template'!#REF!</f>
        <v>#REF!</v>
      </c>
      <c r="G905" s="1810" t="e">
        <f>'Notes- SK Template'!#REF!</f>
        <v>#REF!</v>
      </c>
      <c r="H905" s="1811" t="e">
        <f>'Notes- SK Template'!#REF!</f>
        <v>#REF!</v>
      </c>
      <c r="I905" s="1782" t="e">
        <f>'Notes- SK Template'!#REF!</f>
        <v>#REF!</v>
      </c>
      <c r="J905" s="1783" t="e">
        <f>'Notes- SK Template'!#REF!</f>
        <v>#REF!</v>
      </c>
      <c r="K905" s="1783" t="e">
        <f>'Notes- SK Template'!#REF!</f>
        <v>#REF!</v>
      </c>
      <c r="L905" s="1783" t="e">
        <f>'Notes- SK Template'!#REF!</f>
        <v>#REF!</v>
      </c>
      <c r="M905" s="2387" t="e">
        <f>'Notes- SK Template'!#REF!</f>
        <v>#REF!</v>
      </c>
      <c r="N905" s="2396" t="e">
        <f>'Notes- SK Template'!#REF!</f>
        <v>#REF!</v>
      </c>
      <c r="O905" s="1783" t="e">
        <f>'Notes- SK Template'!#REF!</f>
        <v>#REF!</v>
      </c>
      <c r="P905" s="1783" t="e">
        <f>'Notes- SK Template'!#REF!</f>
        <v>#REF!</v>
      </c>
      <c r="Q905" s="1783" t="e">
        <f>'Notes- SK Template'!#REF!</f>
        <v>#REF!</v>
      </c>
      <c r="R905" s="2387" t="e">
        <f>'Notes- SK Template'!#REF!</f>
        <v>#REF!</v>
      </c>
      <c r="S905" s="2396" t="e">
        <f>'Notes- SK Template'!#REF!</f>
        <v>#REF!</v>
      </c>
      <c r="T905" s="1783" t="e">
        <f>'Notes- SK Template'!#REF!</f>
        <v>#REF!</v>
      </c>
      <c r="U905" s="1783" t="e">
        <f>'Notes- SK Template'!#REF!</f>
        <v>#REF!</v>
      </c>
      <c r="V905" s="1783" t="e">
        <f>'Notes- SK Template'!#REF!</f>
        <v>#REF!</v>
      </c>
      <c r="W905" s="2387" t="e">
        <f>'Notes- SK Template'!#REF!</f>
        <v>#REF!</v>
      </c>
      <c r="X905" s="2396" t="e">
        <f>'Notes- SK Template'!#REF!</f>
        <v>#REF!</v>
      </c>
      <c r="Y905" s="1783" t="e">
        <f>'Notes- SK Template'!#REF!</f>
        <v>#REF!</v>
      </c>
      <c r="Z905" s="1783" t="e">
        <f>'Notes- SK Template'!#REF!</f>
        <v>#REF!</v>
      </c>
      <c r="AA905" s="1783" t="e">
        <f>'Notes- SK Template'!#REF!</f>
        <v>#REF!</v>
      </c>
      <c r="AB905" s="2387" t="e">
        <f>'Notes- SK Template'!#REF!</f>
        <v>#REF!</v>
      </c>
      <c r="AC905" s="2497" t="e">
        <f>'Notes- SK Template'!#REF!</f>
        <v>#REF!</v>
      </c>
      <c r="AD905" s="1786" t="e">
        <f>'Notes- SK Template'!#REF!</f>
        <v>#REF!</v>
      </c>
      <c r="AE905" s="1786" t="e">
        <f>'Notes- SK Template'!#REF!</f>
        <v>#REF!</v>
      </c>
      <c r="AF905" s="1786" t="e">
        <f>'Notes- SK Template'!#REF!</f>
        <v>#REF!</v>
      </c>
      <c r="AG905" s="1787" t="e">
        <f>'Notes- SK Template'!#REF!</f>
        <v>#REF!</v>
      </c>
    </row>
    <row r="906" spans="1:33" ht="21.75" customHeight="1" thickBot="1" x14ac:dyDescent="0.25">
      <c r="D906" s="1774" t="e">
        <f>'Notes- SK Template'!#REF!</f>
        <v>#REF!</v>
      </c>
      <c r="E906" s="1775" t="e">
        <f>'Notes- SK Template'!#REF!</f>
        <v>#REF!</v>
      </c>
      <c r="F906" s="1775" t="e">
        <f>'Notes- SK Template'!#REF!</f>
        <v>#REF!</v>
      </c>
      <c r="G906" s="1775" t="e">
        <f>'Notes- SK Template'!#REF!</f>
        <v>#REF!</v>
      </c>
      <c r="H906" s="1776" t="e">
        <f>'Notes- SK Template'!#REF!</f>
        <v>#REF!</v>
      </c>
      <c r="I906" s="2491" t="e">
        <f>'Notes- SK Template'!#REF!</f>
        <v>#REF!</v>
      </c>
      <c r="J906" s="2492" t="e">
        <f>'Notes- SK Template'!#REF!</f>
        <v>#REF!</v>
      </c>
      <c r="K906" s="2492" t="e">
        <f>'Notes- SK Template'!#REF!</f>
        <v>#REF!</v>
      </c>
      <c r="L906" s="2492" t="e">
        <f>'Notes- SK Template'!#REF!</f>
        <v>#REF!</v>
      </c>
      <c r="M906" s="2493" t="e">
        <f>'Notes- SK Template'!#REF!</f>
        <v>#REF!</v>
      </c>
      <c r="N906" s="2494" t="e">
        <f>'Notes- SK Template'!#REF!</f>
        <v>#REF!</v>
      </c>
      <c r="O906" s="2492" t="e">
        <f>'Notes- SK Template'!#REF!</f>
        <v>#REF!</v>
      </c>
      <c r="P906" s="2492" t="e">
        <f>'Notes- SK Template'!#REF!</f>
        <v>#REF!</v>
      </c>
      <c r="Q906" s="2492" t="e">
        <f>'Notes- SK Template'!#REF!</f>
        <v>#REF!</v>
      </c>
      <c r="R906" s="2493" t="e">
        <f>'Notes- SK Template'!#REF!</f>
        <v>#REF!</v>
      </c>
      <c r="S906" s="2494" t="e">
        <f>'Notes- SK Template'!#REF!</f>
        <v>#REF!</v>
      </c>
      <c r="T906" s="2492" t="e">
        <f>'Notes- SK Template'!#REF!</f>
        <v>#REF!</v>
      </c>
      <c r="U906" s="2492" t="e">
        <f>'Notes- SK Template'!#REF!</f>
        <v>#REF!</v>
      </c>
      <c r="V906" s="2492" t="e">
        <f>'Notes- SK Template'!#REF!</f>
        <v>#REF!</v>
      </c>
      <c r="W906" s="2493" t="e">
        <f>'Notes- SK Template'!#REF!</f>
        <v>#REF!</v>
      </c>
      <c r="X906" s="2494" t="e">
        <f>'Notes- SK Template'!#REF!</f>
        <v>#REF!</v>
      </c>
      <c r="Y906" s="2492" t="e">
        <f>'Notes- SK Template'!#REF!</f>
        <v>#REF!</v>
      </c>
      <c r="Z906" s="2492" t="e">
        <f>'Notes- SK Template'!#REF!</f>
        <v>#REF!</v>
      </c>
      <c r="AA906" s="2492" t="e">
        <f>'Notes- SK Template'!#REF!</f>
        <v>#REF!</v>
      </c>
      <c r="AB906" s="2493" t="e">
        <f>'Notes- SK Template'!#REF!</f>
        <v>#REF!</v>
      </c>
      <c r="AC906" s="2495" t="e">
        <f>'Notes- SK Template'!#REF!</f>
        <v>#REF!</v>
      </c>
      <c r="AD906" s="2496" t="e">
        <f>'Notes- SK Template'!#REF!</f>
        <v>#REF!</v>
      </c>
      <c r="AE906" s="2496" t="e">
        <f>'Notes- SK Template'!#REF!</f>
        <v>#REF!</v>
      </c>
      <c r="AF906" s="2496" t="e">
        <f>'Notes- SK Template'!#REF!</f>
        <v>#REF!</v>
      </c>
      <c r="AG906" s="2424" t="e">
        <f>'Notes- SK Template'!#REF!</f>
        <v>#REF!</v>
      </c>
    </row>
    <row r="908" spans="1:33" ht="14.25" customHeight="1" thickBot="1" x14ac:dyDescent="0.25"/>
    <row r="909" spans="1:33" ht="14.25" customHeight="1" thickBot="1" x14ac:dyDescent="0.25">
      <c r="A909" s="605" t="s">
        <v>1393</v>
      </c>
      <c r="D909" s="1976" t="s">
        <v>1777</v>
      </c>
      <c r="E909" s="1977"/>
      <c r="F909" s="1977"/>
      <c r="G909" s="1977"/>
      <c r="H909" s="1978"/>
      <c r="I909" s="1825" t="s">
        <v>1923</v>
      </c>
      <c r="J909" s="1826"/>
      <c r="K909" s="1826"/>
      <c r="L909" s="1826"/>
      <c r="M909" s="1826"/>
      <c r="N909" s="1826"/>
      <c r="O909" s="1826"/>
      <c r="P909" s="1826"/>
      <c r="Q909" s="1826"/>
      <c r="R909" s="1826"/>
      <c r="S909" s="1826"/>
      <c r="T909" s="1826"/>
      <c r="U909" s="1826"/>
      <c r="V909" s="1826"/>
      <c r="W909" s="1826"/>
      <c r="X909" s="1826"/>
      <c r="Y909" s="1826"/>
      <c r="Z909" s="1826"/>
      <c r="AA909" s="1826"/>
      <c r="AB909" s="1826"/>
      <c r="AC909" s="1826"/>
      <c r="AD909" s="1826"/>
      <c r="AE909" s="1826"/>
      <c r="AF909" s="1826"/>
      <c r="AG909" s="1827"/>
    </row>
    <row r="910" spans="1:33" ht="30.75" customHeight="1" thickBot="1" x14ac:dyDescent="0.25">
      <c r="D910" s="1979"/>
      <c r="E910" s="1980"/>
      <c r="F910" s="1980"/>
      <c r="G910" s="1980"/>
      <c r="H910" s="1981"/>
      <c r="I910" s="1873" t="s">
        <v>1915</v>
      </c>
      <c r="J910" s="1874"/>
      <c r="K910" s="1874"/>
      <c r="L910" s="1874"/>
      <c r="M910" s="1875"/>
      <c r="N910" s="1873" t="s">
        <v>2124</v>
      </c>
      <c r="O910" s="1874"/>
      <c r="P910" s="1874"/>
      <c r="Q910" s="1874"/>
      <c r="R910" s="1875"/>
      <c r="S910" s="1873" t="s">
        <v>2125</v>
      </c>
      <c r="T910" s="1874"/>
      <c r="U910" s="1874"/>
      <c r="V910" s="1874"/>
      <c r="W910" s="1875"/>
      <c r="X910" s="1873" t="s">
        <v>2126</v>
      </c>
      <c r="Y910" s="1874"/>
      <c r="Z910" s="1874"/>
      <c r="AA910" s="1874"/>
      <c r="AB910" s="1875"/>
      <c r="AC910" s="1873" t="s">
        <v>1919</v>
      </c>
      <c r="AD910" s="1874"/>
      <c r="AE910" s="1874"/>
      <c r="AF910" s="1874"/>
      <c r="AG910" s="1875"/>
    </row>
    <row r="911" spans="1:33" ht="28.5" customHeight="1" thickBot="1" x14ac:dyDescent="0.25">
      <c r="D911" s="1888" t="s">
        <v>2122</v>
      </c>
      <c r="E911" s="1889"/>
      <c r="F911" s="1889"/>
      <c r="G911" s="1889"/>
      <c r="H911" s="1890"/>
      <c r="I911" s="2501" t="e">
        <f>'Notes- SK Template'!#REF!</f>
        <v>#REF!</v>
      </c>
      <c r="J911" s="2502" t="e">
        <f>'Notes- SK Template'!#REF!</f>
        <v>#REF!</v>
      </c>
      <c r="K911" s="2502" t="e">
        <f>'Notes- SK Template'!#REF!</f>
        <v>#REF!</v>
      </c>
      <c r="L911" s="2502" t="e">
        <f>'Notes- SK Template'!#REF!</f>
        <v>#REF!</v>
      </c>
      <c r="M911" s="2503" t="e">
        <f>'Notes- SK Template'!#REF!</f>
        <v>#REF!</v>
      </c>
      <c r="N911" s="2504" t="e">
        <f>'Notes- SK Template'!#REF!</f>
        <v>#REF!</v>
      </c>
      <c r="O911" s="2502" t="e">
        <f>'Notes- SK Template'!#REF!</f>
        <v>#REF!</v>
      </c>
      <c r="P911" s="2502" t="e">
        <f>'Notes- SK Template'!#REF!</f>
        <v>#REF!</v>
      </c>
      <c r="Q911" s="2502" t="e">
        <f>'Notes- SK Template'!#REF!</f>
        <v>#REF!</v>
      </c>
      <c r="R911" s="2503" t="e">
        <f>'Notes- SK Template'!#REF!</f>
        <v>#REF!</v>
      </c>
      <c r="S911" s="2504" t="e">
        <f>'Notes- SK Template'!#REF!</f>
        <v>#REF!</v>
      </c>
      <c r="T911" s="2502" t="e">
        <f>'Notes- SK Template'!#REF!</f>
        <v>#REF!</v>
      </c>
      <c r="U911" s="2502" t="e">
        <f>'Notes- SK Template'!#REF!</f>
        <v>#REF!</v>
      </c>
      <c r="V911" s="2502" t="e">
        <f>'Notes- SK Template'!#REF!</f>
        <v>#REF!</v>
      </c>
      <c r="W911" s="2503" t="e">
        <f>'Notes- SK Template'!#REF!</f>
        <v>#REF!</v>
      </c>
      <c r="X911" s="2504" t="e">
        <f>'Notes- SK Template'!#REF!</f>
        <v>#REF!</v>
      </c>
      <c r="Y911" s="2502" t="e">
        <f>'Notes- SK Template'!#REF!</f>
        <v>#REF!</v>
      </c>
      <c r="Z911" s="2502" t="e">
        <f>'Notes- SK Template'!#REF!</f>
        <v>#REF!</v>
      </c>
      <c r="AA911" s="2502" t="e">
        <f>'Notes- SK Template'!#REF!</f>
        <v>#REF!</v>
      </c>
      <c r="AB911" s="2503" t="e">
        <f>'Notes- SK Template'!#REF!</f>
        <v>#REF!</v>
      </c>
      <c r="AC911" s="2505" t="e">
        <f>'Notes- SK Template'!#REF!</f>
        <v>#REF!</v>
      </c>
      <c r="AD911" s="2506" t="e">
        <f>'Notes- SK Template'!#REF!</f>
        <v>#REF!</v>
      </c>
      <c r="AE911" s="2506" t="e">
        <f>'Notes- SK Template'!#REF!</f>
        <v>#REF!</v>
      </c>
      <c r="AF911" s="2506" t="e">
        <f>'Notes- SK Template'!#REF!</f>
        <v>#REF!</v>
      </c>
      <c r="AG911" s="2507" t="e">
        <f>'Notes- SK Template'!#REF!</f>
        <v>#REF!</v>
      </c>
    </row>
    <row r="912" spans="1:33" ht="21.75" customHeight="1" x14ac:dyDescent="0.2">
      <c r="D912" s="2002" t="e">
        <f>'Notes- SK Template'!#REF!</f>
        <v>#REF!</v>
      </c>
      <c r="E912" s="1918" t="e">
        <f>'Notes- SK Template'!#REF!</f>
        <v>#REF!</v>
      </c>
      <c r="F912" s="1918" t="e">
        <f>'Notes- SK Template'!#REF!</f>
        <v>#REF!</v>
      </c>
      <c r="G912" s="1918" t="e">
        <f>'Notes- SK Template'!#REF!</f>
        <v>#REF!</v>
      </c>
      <c r="H912" s="1919" t="e">
        <f>'Notes- SK Template'!#REF!</f>
        <v>#REF!</v>
      </c>
      <c r="I912" s="1791" t="e">
        <f>'Notes- SK Template'!#REF!</f>
        <v>#REF!</v>
      </c>
      <c r="J912" s="1792" t="e">
        <f>'Notes- SK Template'!#REF!</f>
        <v>#REF!</v>
      </c>
      <c r="K912" s="1792" t="e">
        <f>'Notes- SK Template'!#REF!</f>
        <v>#REF!</v>
      </c>
      <c r="L912" s="1792" t="e">
        <f>'Notes- SK Template'!#REF!</f>
        <v>#REF!</v>
      </c>
      <c r="M912" s="2498" t="e">
        <f>'Notes- SK Template'!#REF!</f>
        <v>#REF!</v>
      </c>
      <c r="N912" s="2499" t="e">
        <f>'Notes- SK Template'!#REF!</f>
        <v>#REF!</v>
      </c>
      <c r="O912" s="1792" t="e">
        <f>'Notes- SK Template'!#REF!</f>
        <v>#REF!</v>
      </c>
      <c r="P912" s="1792" t="e">
        <f>'Notes- SK Template'!#REF!</f>
        <v>#REF!</v>
      </c>
      <c r="Q912" s="1792" t="e">
        <f>'Notes- SK Template'!#REF!</f>
        <v>#REF!</v>
      </c>
      <c r="R912" s="2498" t="e">
        <f>'Notes- SK Template'!#REF!</f>
        <v>#REF!</v>
      </c>
      <c r="S912" s="2499" t="e">
        <f>'Notes- SK Template'!#REF!</f>
        <v>#REF!</v>
      </c>
      <c r="T912" s="1792" t="e">
        <f>'Notes- SK Template'!#REF!</f>
        <v>#REF!</v>
      </c>
      <c r="U912" s="1792" t="e">
        <f>'Notes- SK Template'!#REF!</f>
        <v>#REF!</v>
      </c>
      <c r="V912" s="1792" t="e">
        <f>'Notes- SK Template'!#REF!</f>
        <v>#REF!</v>
      </c>
      <c r="W912" s="2498" t="e">
        <f>'Notes- SK Template'!#REF!</f>
        <v>#REF!</v>
      </c>
      <c r="X912" s="2499" t="e">
        <f>'Notes- SK Template'!#REF!</f>
        <v>#REF!</v>
      </c>
      <c r="Y912" s="1792" t="e">
        <f>'Notes- SK Template'!#REF!</f>
        <v>#REF!</v>
      </c>
      <c r="Z912" s="1792" t="e">
        <f>'Notes- SK Template'!#REF!</f>
        <v>#REF!</v>
      </c>
      <c r="AA912" s="1792" t="e">
        <f>'Notes- SK Template'!#REF!</f>
        <v>#REF!</v>
      </c>
      <c r="AB912" s="2498" t="e">
        <f>'Notes- SK Template'!#REF!</f>
        <v>#REF!</v>
      </c>
      <c r="AC912" s="2500" t="e">
        <f>'Notes- SK Template'!#REF!</f>
        <v>#REF!</v>
      </c>
      <c r="AD912" s="1795" t="e">
        <f>'Notes- SK Template'!#REF!</f>
        <v>#REF!</v>
      </c>
      <c r="AE912" s="1795" t="e">
        <f>'Notes- SK Template'!#REF!</f>
        <v>#REF!</v>
      </c>
      <c r="AF912" s="1795" t="e">
        <f>'Notes- SK Template'!#REF!</f>
        <v>#REF!</v>
      </c>
      <c r="AG912" s="1796" t="e">
        <f>'Notes- SK Template'!#REF!</f>
        <v>#REF!</v>
      </c>
    </row>
    <row r="913" spans="4:33" ht="21.75" customHeight="1" x14ac:dyDescent="0.2">
      <c r="D913" s="1809" t="e">
        <f>'Notes- SK Template'!#REF!</f>
        <v>#REF!</v>
      </c>
      <c r="E913" s="1810" t="e">
        <f>'Notes- SK Template'!#REF!</f>
        <v>#REF!</v>
      </c>
      <c r="F913" s="1810" t="e">
        <f>'Notes- SK Template'!#REF!</f>
        <v>#REF!</v>
      </c>
      <c r="G913" s="1810" t="e">
        <f>'Notes- SK Template'!#REF!</f>
        <v>#REF!</v>
      </c>
      <c r="H913" s="1811" t="e">
        <f>'Notes- SK Template'!#REF!</f>
        <v>#REF!</v>
      </c>
      <c r="I913" s="1782" t="e">
        <f>'Notes- SK Template'!#REF!</f>
        <v>#REF!</v>
      </c>
      <c r="J913" s="1783" t="e">
        <f>'Notes- SK Template'!#REF!</f>
        <v>#REF!</v>
      </c>
      <c r="K913" s="1783" t="e">
        <f>'Notes- SK Template'!#REF!</f>
        <v>#REF!</v>
      </c>
      <c r="L913" s="1783" t="e">
        <f>'Notes- SK Template'!#REF!</f>
        <v>#REF!</v>
      </c>
      <c r="M913" s="2387" t="e">
        <f>'Notes- SK Template'!#REF!</f>
        <v>#REF!</v>
      </c>
      <c r="N913" s="2396" t="e">
        <f>'Notes- SK Template'!#REF!</f>
        <v>#REF!</v>
      </c>
      <c r="O913" s="1783" t="e">
        <f>'Notes- SK Template'!#REF!</f>
        <v>#REF!</v>
      </c>
      <c r="P913" s="1783" t="e">
        <f>'Notes- SK Template'!#REF!</f>
        <v>#REF!</v>
      </c>
      <c r="Q913" s="1783" t="e">
        <f>'Notes- SK Template'!#REF!</f>
        <v>#REF!</v>
      </c>
      <c r="R913" s="2387" t="e">
        <f>'Notes- SK Template'!#REF!</f>
        <v>#REF!</v>
      </c>
      <c r="S913" s="2396" t="e">
        <f>'Notes- SK Template'!#REF!</f>
        <v>#REF!</v>
      </c>
      <c r="T913" s="1783" t="e">
        <f>'Notes- SK Template'!#REF!</f>
        <v>#REF!</v>
      </c>
      <c r="U913" s="1783" t="e">
        <f>'Notes- SK Template'!#REF!</f>
        <v>#REF!</v>
      </c>
      <c r="V913" s="1783" t="e">
        <f>'Notes- SK Template'!#REF!</f>
        <v>#REF!</v>
      </c>
      <c r="W913" s="2387" t="e">
        <f>'Notes- SK Template'!#REF!</f>
        <v>#REF!</v>
      </c>
      <c r="X913" s="2396" t="e">
        <f>'Notes- SK Template'!#REF!</f>
        <v>#REF!</v>
      </c>
      <c r="Y913" s="1783" t="e">
        <f>'Notes- SK Template'!#REF!</f>
        <v>#REF!</v>
      </c>
      <c r="Z913" s="1783" t="e">
        <f>'Notes- SK Template'!#REF!</f>
        <v>#REF!</v>
      </c>
      <c r="AA913" s="1783" t="e">
        <f>'Notes- SK Template'!#REF!</f>
        <v>#REF!</v>
      </c>
      <c r="AB913" s="2387" t="e">
        <f>'Notes- SK Template'!#REF!</f>
        <v>#REF!</v>
      </c>
      <c r="AC913" s="2497" t="e">
        <f>'Notes- SK Template'!#REF!</f>
        <v>#REF!</v>
      </c>
      <c r="AD913" s="1786" t="e">
        <f>'Notes- SK Template'!#REF!</f>
        <v>#REF!</v>
      </c>
      <c r="AE913" s="1786" t="e">
        <f>'Notes- SK Template'!#REF!</f>
        <v>#REF!</v>
      </c>
      <c r="AF913" s="1786" t="e">
        <f>'Notes- SK Template'!#REF!</f>
        <v>#REF!</v>
      </c>
      <c r="AG913" s="1787" t="e">
        <f>'Notes- SK Template'!#REF!</f>
        <v>#REF!</v>
      </c>
    </row>
    <row r="914" spans="4:33" ht="21.75" customHeight="1" x14ac:dyDescent="0.2">
      <c r="D914" s="1809" t="e">
        <f>'Notes- SK Template'!#REF!</f>
        <v>#REF!</v>
      </c>
      <c r="E914" s="1810" t="e">
        <f>'Notes- SK Template'!#REF!</f>
        <v>#REF!</v>
      </c>
      <c r="F914" s="1810" t="e">
        <f>'Notes- SK Template'!#REF!</f>
        <v>#REF!</v>
      </c>
      <c r="G914" s="1810" t="e">
        <f>'Notes- SK Template'!#REF!</f>
        <v>#REF!</v>
      </c>
      <c r="H914" s="1811" t="e">
        <f>'Notes- SK Template'!#REF!</f>
        <v>#REF!</v>
      </c>
      <c r="I914" s="1782" t="e">
        <f>'Notes- SK Template'!#REF!</f>
        <v>#REF!</v>
      </c>
      <c r="J914" s="1783" t="e">
        <f>'Notes- SK Template'!#REF!</f>
        <v>#REF!</v>
      </c>
      <c r="K914" s="1783" t="e">
        <f>'Notes- SK Template'!#REF!</f>
        <v>#REF!</v>
      </c>
      <c r="L914" s="1783" t="e">
        <f>'Notes- SK Template'!#REF!</f>
        <v>#REF!</v>
      </c>
      <c r="M914" s="2387" t="e">
        <f>'Notes- SK Template'!#REF!</f>
        <v>#REF!</v>
      </c>
      <c r="N914" s="2396" t="e">
        <f>'Notes- SK Template'!#REF!</f>
        <v>#REF!</v>
      </c>
      <c r="O914" s="1783" t="e">
        <f>'Notes- SK Template'!#REF!</f>
        <v>#REF!</v>
      </c>
      <c r="P914" s="1783" t="e">
        <f>'Notes- SK Template'!#REF!</f>
        <v>#REF!</v>
      </c>
      <c r="Q914" s="1783" t="e">
        <f>'Notes- SK Template'!#REF!</f>
        <v>#REF!</v>
      </c>
      <c r="R914" s="2387" t="e">
        <f>'Notes- SK Template'!#REF!</f>
        <v>#REF!</v>
      </c>
      <c r="S914" s="2396" t="e">
        <f>'Notes- SK Template'!#REF!</f>
        <v>#REF!</v>
      </c>
      <c r="T914" s="1783" t="e">
        <f>'Notes- SK Template'!#REF!</f>
        <v>#REF!</v>
      </c>
      <c r="U914" s="1783" t="e">
        <f>'Notes- SK Template'!#REF!</f>
        <v>#REF!</v>
      </c>
      <c r="V914" s="1783" t="e">
        <f>'Notes- SK Template'!#REF!</f>
        <v>#REF!</v>
      </c>
      <c r="W914" s="2387" t="e">
        <f>'Notes- SK Template'!#REF!</f>
        <v>#REF!</v>
      </c>
      <c r="X914" s="2396" t="e">
        <f>'Notes- SK Template'!#REF!</f>
        <v>#REF!</v>
      </c>
      <c r="Y914" s="1783" t="e">
        <f>'Notes- SK Template'!#REF!</f>
        <v>#REF!</v>
      </c>
      <c r="Z914" s="1783" t="e">
        <f>'Notes- SK Template'!#REF!</f>
        <v>#REF!</v>
      </c>
      <c r="AA914" s="1783" t="e">
        <f>'Notes- SK Template'!#REF!</f>
        <v>#REF!</v>
      </c>
      <c r="AB914" s="2387" t="e">
        <f>'Notes- SK Template'!#REF!</f>
        <v>#REF!</v>
      </c>
      <c r="AC914" s="2497" t="e">
        <f>'Notes- SK Template'!#REF!</f>
        <v>#REF!</v>
      </c>
      <c r="AD914" s="1786" t="e">
        <f>'Notes- SK Template'!#REF!</f>
        <v>#REF!</v>
      </c>
      <c r="AE914" s="1786" t="e">
        <f>'Notes- SK Template'!#REF!</f>
        <v>#REF!</v>
      </c>
      <c r="AF914" s="1786" t="e">
        <f>'Notes- SK Template'!#REF!</f>
        <v>#REF!</v>
      </c>
      <c r="AG914" s="1787" t="e">
        <f>'Notes- SK Template'!#REF!</f>
        <v>#REF!</v>
      </c>
    </row>
    <row r="915" spans="4:33" ht="21.75" customHeight="1" x14ac:dyDescent="0.2">
      <c r="D915" s="1809" t="e">
        <f>'Notes- SK Template'!#REF!</f>
        <v>#REF!</v>
      </c>
      <c r="E915" s="1810" t="e">
        <f>'Notes- SK Template'!#REF!</f>
        <v>#REF!</v>
      </c>
      <c r="F915" s="1810" t="e">
        <f>'Notes- SK Template'!#REF!</f>
        <v>#REF!</v>
      </c>
      <c r="G915" s="1810" t="e">
        <f>'Notes- SK Template'!#REF!</f>
        <v>#REF!</v>
      </c>
      <c r="H915" s="1811" t="e">
        <f>'Notes- SK Template'!#REF!</f>
        <v>#REF!</v>
      </c>
      <c r="I915" s="1782" t="e">
        <f>'Notes- SK Template'!#REF!</f>
        <v>#REF!</v>
      </c>
      <c r="J915" s="1783" t="e">
        <f>'Notes- SK Template'!#REF!</f>
        <v>#REF!</v>
      </c>
      <c r="K915" s="1783" t="e">
        <f>'Notes- SK Template'!#REF!</f>
        <v>#REF!</v>
      </c>
      <c r="L915" s="1783" t="e">
        <f>'Notes- SK Template'!#REF!</f>
        <v>#REF!</v>
      </c>
      <c r="M915" s="2387" t="e">
        <f>'Notes- SK Template'!#REF!</f>
        <v>#REF!</v>
      </c>
      <c r="N915" s="2396" t="e">
        <f>'Notes- SK Template'!#REF!</f>
        <v>#REF!</v>
      </c>
      <c r="O915" s="1783" t="e">
        <f>'Notes- SK Template'!#REF!</f>
        <v>#REF!</v>
      </c>
      <c r="P915" s="1783" t="e">
        <f>'Notes- SK Template'!#REF!</f>
        <v>#REF!</v>
      </c>
      <c r="Q915" s="1783" t="e">
        <f>'Notes- SK Template'!#REF!</f>
        <v>#REF!</v>
      </c>
      <c r="R915" s="2387" t="e">
        <f>'Notes- SK Template'!#REF!</f>
        <v>#REF!</v>
      </c>
      <c r="S915" s="2396" t="e">
        <f>'Notes- SK Template'!#REF!</f>
        <v>#REF!</v>
      </c>
      <c r="T915" s="1783" t="e">
        <f>'Notes- SK Template'!#REF!</f>
        <v>#REF!</v>
      </c>
      <c r="U915" s="1783" t="e">
        <f>'Notes- SK Template'!#REF!</f>
        <v>#REF!</v>
      </c>
      <c r="V915" s="1783" t="e">
        <f>'Notes- SK Template'!#REF!</f>
        <v>#REF!</v>
      </c>
      <c r="W915" s="2387" t="e">
        <f>'Notes- SK Template'!#REF!</f>
        <v>#REF!</v>
      </c>
      <c r="X915" s="2396" t="e">
        <f>'Notes- SK Template'!#REF!</f>
        <v>#REF!</v>
      </c>
      <c r="Y915" s="1783" t="e">
        <f>'Notes- SK Template'!#REF!</f>
        <v>#REF!</v>
      </c>
      <c r="Z915" s="1783" t="e">
        <f>'Notes- SK Template'!#REF!</f>
        <v>#REF!</v>
      </c>
      <c r="AA915" s="1783" t="e">
        <f>'Notes- SK Template'!#REF!</f>
        <v>#REF!</v>
      </c>
      <c r="AB915" s="2387" t="e">
        <f>'Notes- SK Template'!#REF!</f>
        <v>#REF!</v>
      </c>
      <c r="AC915" s="2497" t="e">
        <f>'Notes- SK Template'!#REF!</f>
        <v>#REF!</v>
      </c>
      <c r="AD915" s="1786" t="e">
        <f>'Notes- SK Template'!#REF!</f>
        <v>#REF!</v>
      </c>
      <c r="AE915" s="1786" t="e">
        <f>'Notes- SK Template'!#REF!</f>
        <v>#REF!</v>
      </c>
      <c r="AF915" s="1786" t="e">
        <f>'Notes- SK Template'!#REF!</f>
        <v>#REF!</v>
      </c>
      <c r="AG915" s="1787" t="e">
        <f>'Notes- SK Template'!#REF!</f>
        <v>#REF!</v>
      </c>
    </row>
    <row r="916" spans="4:33" ht="21.75" customHeight="1" thickBot="1" x14ac:dyDescent="0.25">
      <c r="D916" s="1902" t="e">
        <f>'Notes- SK Template'!#REF!</f>
        <v>#REF!</v>
      </c>
      <c r="E916" s="1903" t="e">
        <f>'Notes- SK Template'!#REF!</f>
        <v>#REF!</v>
      </c>
      <c r="F916" s="1903" t="e">
        <f>'Notes- SK Template'!#REF!</f>
        <v>#REF!</v>
      </c>
      <c r="G916" s="1903" t="e">
        <f>'Notes- SK Template'!#REF!</f>
        <v>#REF!</v>
      </c>
      <c r="H916" s="1904" t="e">
        <f>'Notes- SK Template'!#REF!</f>
        <v>#REF!</v>
      </c>
      <c r="I916" s="2508" t="e">
        <f>'Notes- SK Template'!#REF!</f>
        <v>#REF!</v>
      </c>
      <c r="J916" s="2509" t="e">
        <f>'Notes- SK Template'!#REF!</f>
        <v>#REF!</v>
      </c>
      <c r="K916" s="2509" t="e">
        <f>'Notes- SK Template'!#REF!</f>
        <v>#REF!</v>
      </c>
      <c r="L916" s="2509" t="e">
        <f>'Notes- SK Template'!#REF!</f>
        <v>#REF!</v>
      </c>
      <c r="M916" s="2510" t="e">
        <f>'Notes- SK Template'!#REF!</f>
        <v>#REF!</v>
      </c>
      <c r="N916" s="2511" t="e">
        <f>'Notes- SK Template'!#REF!</f>
        <v>#REF!</v>
      </c>
      <c r="O916" s="2509" t="e">
        <f>'Notes- SK Template'!#REF!</f>
        <v>#REF!</v>
      </c>
      <c r="P916" s="2509" t="e">
        <f>'Notes- SK Template'!#REF!</f>
        <v>#REF!</v>
      </c>
      <c r="Q916" s="2509" t="e">
        <f>'Notes- SK Template'!#REF!</f>
        <v>#REF!</v>
      </c>
      <c r="R916" s="2510" t="e">
        <f>'Notes- SK Template'!#REF!</f>
        <v>#REF!</v>
      </c>
      <c r="S916" s="2511" t="e">
        <f>'Notes- SK Template'!#REF!</f>
        <v>#REF!</v>
      </c>
      <c r="T916" s="2509" t="e">
        <f>'Notes- SK Template'!#REF!</f>
        <v>#REF!</v>
      </c>
      <c r="U916" s="2509" t="e">
        <f>'Notes- SK Template'!#REF!</f>
        <v>#REF!</v>
      </c>
      <c r="V916" s="2509" t="e">
        <f>'Notes- SK Template'!#REF!</f>
        <v>#REF!</v>
      </c>
      <c r="W916" s="2510" t="e">
        <f>'Notes- SK Template'!#REF!</f>
        <v>#REF!</v>
      </c>
      <c r="X916" s="2511" t="e">
        <f>'Notes- SK Template'!#REF!</f>
        <v>#REF!</v>
      </c>
      <c r="Y916" s="2509" t="e">
        <f>'Notes- SK Template'!#REF!</f>
        <v>#REF!</v>
      </c>
      <c r="Z916" s="2509" t="e">
        <f>'Notes- SK Template'!#REF!</f>
        <v>#REF!</v>
      </c>
      <c r="AA916" s="2509" t="e">
        <f>'Notes- SK Template'!#REF!</f>
        <v>#REF!</v>
      </c>
      <c r="AB916" s="2510" t="e">
        <f>'Notes- SK Template'!#REF!</f>
        <v>#REF!</v>
      </c>
      <c r="AC916" s="2495" t="e">
        <f>'Notes- SK Template'!#REF!</f>
        <v>#REF!</v>
      </c>
      <c r="AD916" s="2496" t="e">
        <f>'Notes- SK Template'!#REF!</f>
        <v>#REF!</v>
      </c>
      <c r="AE916" s="2496" t="e">
        <f>'Notes- SK Template'!#REF!</f>
        <v>#REF!</v>
      </c>
      <c r="AF916" s="2496" t="e">
        <f>'Notes- SK Template'!#REF!</f>
        <v>#REF!</v>
      </c>
      <c r="AG916" s="2424" t="e">
        <f>'Notes- SK Template'!#REF!</f>
        <v>#REF!</v>
      </c>
    </row>
    <row r="917" spans="4:33" ht="28.5" customHeight="1" thickBot="1" x14ac:dyDescent="0.25">
      <c r="D917" s="1888" t="s">
        <v>2123</v>
      </c>
      <c r="E917" s="1889"/>
      <c r="F917" s="1889"/>
      <c r="G917" s="1889"/>
      <c r="H917" s="1890"/>
      <c r="I917" s="2501">
        <f>'Notes- SK Template'!I461</f>
        <v>2100</v>
      </c>
      <c r="J917" s="2502">
        <f>'Notes- SK Template'!J461</f>
        <v>0</v>
      </c>
      <c r="K917" s="2502">
        <f>'Notes- SK Template'!K461</f>
        <v>0</v>
      </c>
      <c r="L917" s="2502">
        <f>'Notes- SK Template'!L461</f>
        <v>0</v>
      </c>
      <c r="M917" s="2503">
        <f>'Notes- SK Template'!M461</f>
        <v>0</v>
      </c>
      <c r="N917" s="2504">
        <f>'Notes- SK Template'!N461</f>
        <v>3000</v>
      </c>
      <c r="O917" s="2502">
        <f>'Notes- SK Template'!O461</f>
        <v>0</v>
      </c>
      <c r="P917" s="2502">
        <f>'Notes- SK Template'!P461</f>
        <v>0</v>
      </c>
      <c r="Q917" s="2502">
        <f>'Notes- SK Template'!Q461</f>
        <v>0</v>
      </c>
      <c r="R917" s="2503">
        <f>'Notes- SK Template'!R461</f>
        <v>0</v>
      </c>
      <c r="S917" s="2504">
        <f>'Notes- SK Template'!S461</f>
        <v>-2100</v>
      </c>
      <c r="T917" s="2502">
        <f>'Notes- SK Template'!T461</f>
        <v>0</v>
      </c>
      <c r="U917" s="2502">
        <f>'Notes- SK Template'!U461</f>
        <v>0</v>
      </c>
      <c r="V917" s="2502">
        <f>'Notes- SK Template'!V461</f>
        <v>0</v>
      </c>
      <c r="W917" s="2503">
        <f>'Notes- SK Template'!W461</f>
        <v>0</v>
      </c>
      <c r="X917" s="2504">
        <f>'Notes- SK Template'!X461</f>
        <v>0</v>
      </c>
      <c r="Y917" s="2502">
        <f>'Notes- SK Template'!Y461</f>
        <v>0</v>
      </c>
      <c r="Z917" s="2502">
        <f>'Notes- SK Template'!Z461</f>
        <v>0</v>
      </c>
      <c r="AA917" s="2502">
        <f>'Notes- SK Template'!AA461</f>
        <v>0</v>
      </c>
      <c r="AB917" s="2503">
        <f>'Notes- SK Template'!AB461</f>
        <v>0</v>
      </c>
      <c r="AC917" s="2505">
        <f>'Notes- SK Template'!AC461</f>
        <v>3000</v>
      </c>
      <c r="AD917" s="2506">
        <f>'Notes- SK Template'!AD461</f>
        <v>0</v>
      </c>
      <c r="AE917" s="2506">
        <f>'Notes- SK Template'!AE461</f>
        <v>0</v>
      </c>
      <c r="AF917" s="2506">
        <f>'Notes- SK Template'!AF461</f>
        <v>0</v>
      </c>
      <c r="AG917" s="2507">
        <f>'Notes- SK Template'!AG461</f>
        <v>0</v>
      </c>
    </row>
    <row r="918" spans="4:33" ht="21.75" customHeight="1" x14ac:dyDescent="0.2">
      <c r="D918" s="2002" t="str">
        <f>'Notes- SK Template'!D462</f>
        <v>rezerva audit</v>
      </c>
      <c r="E918" s="1918">
        <f>'Notes- SK Template'!E462</f>
        <v>0</v>
      </c>
      <c r="F918" s="1918">
        <f>'Notes- SK Template'!F462</f>
        <v>0</v>
      </c>
      <c r="G918" s="1918">
        <f>'Notes- SK Template'!G462</f>
        <v>0</v>
      </c>
      <c r="H918" s="1919">
        <f>'Notes- SK Template'!H462</f>
        <v>0</v>
      </c>
      <c r="I918" s="1791">
        <f>'Notes- SK Template'!I462</f>
        <v>0</v>
      </c>
      <c r="J918" s="1792">
        <f>'Notes- SK Template'!J462</f>
        <v>0</v>
      </c>
      <c r="K918" s="1792">
        <f>'Notes- SK Template'!K462</f>
        <v>0</v>
      </c>
      <c r="L918" s="1792">
        <f>'Notes- SK Template'!L462</f>
        <v>0</v>
      </c>
      <c r="M918" s="2498">
        <f>'Notes- SK Template'!M462</f>
        <v>0</v>
      </c>
      <c r="N918" s="2499">
        <f>'Notes- SK Template'!N462</f>
        <v>3000</v>
      </c>
      <c r="O918" s="1792">
        <f>'Notes- SK Template'!O462</f>
        <v>0</v>
      </c>
      <c r="P918" s="1792">
        <f>'Notes- SK Template'!P462</f>
        <v>0</v>
      </c>
      <c r="Q918" s="1792">
        <f>'Notes- SK Template'!Q462</f>
        <v>0</v>
      </c>
      <c r="R918" s="2498">
        <f>'Notes- SK Template'!R462</f>
        <v>0</v>
      </c>
      <c r="S918" s="2499">
        <f>'Notes- SK Template'!S462</f>
        <v>0</v>
      </c>
      <c r="T918" s="1792">
        <f>'Notes- SK Template'!T462</f>
        <v>0</v>
      </c>
      <c r="U918" s="1792">
        <f>'Notes- SK Template'!U462</f>
        <v>0</v>
      </c>
      <c r="V918" s="1792">
        <f>'Notes- SK Template'!V462</f>
        <v>0</v>
      </c>
      <c r="W918" s="2498">
        <f>'Notes- SK Template'!W462</f>
        <v>0</v>
      </c>
      <c r="X918" s="2499">
        <f>'Notes- SK Template'!X462</f>
        <v>0</v>
      </c>
      <c r="Y918" s="1792">
        <f>'Notes- SK Template'!Y462</f>
        <v>0</v>
      </c>
      <c r="Z918" s="1792">
        <f>'Notes- SK Template'!Z462</f>
        <v>0</v>
      </c>
      <c r="AA918" s="1792">
        <f>'Notes- SK Template'!AA462</f>
        <v>0</v>
      </c>
      <c r="AB918" s="2498">
        <f>'Notes- SK Template'!AB462</f>
        <v>0</v>
      </c>
      <c r="AC918" s="2500">
        <f>'Notes- SK Template'!AC462</f>
        <v>3000</v>
      </c>
      <c r="AD918" s="1795">
        <f>'Notes- SK Template'!AD462</f>
        <v>0</v>
      </c>
      <c r="AE918" s="1795">
        <f>'Notes- SK Template'!AE462</f>
        <v>0</v>
      </c>
      <c r="AF918" s="1795">
        <f>'Notes- SK Template'!AF462</f>
        <v>0</v>
      </c>
      <c r="AG918" s="1796">
        <f>'Notes- SK Template'!AG462</f>
        <v>0</v>
      </c>
    </row>
    <row r="919" spans="4:33" ht="21.75" customHeight="1" x14ac:dyDescent="0.2">
      <c r="D919" s="1809" t="str">
        <f>'Notes- SK Template'!D463</f>
        <v>rezerva na dod. plynu</v>
      </c>
      <c r="E919" s="1810">
        <f>'Notes- SK Template'!E463</f>
        <v>0</v>
      </c>
      <c r="F919" s="1810">
        <f>'Notes- SK Template'!F463</f>
        <v>0</v>
      </c>
      <c r="G919" s="1810">
        <f>'Notes- SK Template'!G463</f>
        <v>0</v>
      </c>
      <c r="H919" s="1811">
        <f>'Notes- SK Template'!H463</f>
        <v>0</v>
      </c>
      <c r="I919" s="1782">
        <f>'Notes- SK Template'!I463</f>
        <v>2100</v>
      </c>
      <c r="J919" s="1783">
        <f>'Notes- SK Template'!J463</f>
        <v>0</v>
      </c>
      <c r="K919" s="1783">
        <f>'Notes- SK Template'!K463</f>
        <v>0</v>
      </c>
      <c r="L919" s="1783">
        <f>'Notes- SK Template'!L463</f>
        <v>0</v>
      </c>
      <c r="M919" s="2387">
        <f>'Notes- SK Template'!M463</f>
        <v>0</v>
      </c>
      <c r="N919" s="2396">
        <f>'Notes- SK Template'!N463</f>
        <v>0</v>
      </c>
      <c r="O919" s="1783">
        <f>'Notes- SK Template'!O463</f>
        <v>0</v>
      </c>
      <c r="P919" s="1783">
        <f>'Notes- SK Template'!P463</f>
        <v>0</v>
      </c>
      <c r="Q919" s="1783">
        <f>'Notes- SK Template'!Q463</f>
        <v>0</v>
      </c>
      <c r="R919" s="2387">
        <f>'Notes- SK Template'!R463</f>
        <v>0</v>
      </c>
      <c r="S919" s="2396">
        <f>'Notes- SK Template'!S463</f>
        <v>-2100</v>
      </c>
      <c r="T919" s="1783">
        <f>'Notes- SK Template'!T463</f>
        <v>0</v>
      </c>
      <c r="U919" s="1783">
        <f>'Notes- SK Template'!U463</f>
        <v>0</v>
      </c>
      <c r="V919" s="1783">
        <f>'Notes- SK Template'!V463</f>
        <v>0</v>
      </c>
      <c r="W919" s="2387">
        <f>'Notes- SK Template'!W463</f>
        <v>0</v>
      </c>
      <c r="X919" s="2396">
        <f>'Notes- SK Template'!X463</f>
        <v>0</v>
      </c>
      <c r="Y919" s="1783">
        <f>'Notes- SK Template'!Y463</f>
        <v>0</v>
      </c>
      <c r="Z919" s="1783">
        <f>'Notes- SK Template'!Z463</f>
        <v>0</v>
      </c>
      <c r="AA919" s="1783">
        <f>'Notes- SK Template'!AA463</f>
        <v>0</v>
      </c>
      <c r="AB919" s="2387">
        <f>'Notes- SK Template'!AB463</f>
        <v>0</v>
      </c>
      <c r="AC919" s="2497">
        <f>'Notes- SK Template'!AC463</f>
        <v>0</v>
      </c>
      <c r="AD919" s="1786">
        <f>'Notes- SK Template'!AD463</f>
        <v>0</v>
      </c>
      <c r="AE919" s="1786">
        <f>'Notes- SK Template'!AE463</f>
        <v>0</v>
      </c>
      <c r="AF919" s="1786">
        <f>'Notes- SK Template'!AF463</f>
        <v>0</v>
      </c>
      <c r="AG919" s="1787">
        <f>'Notes- SK Template'!AG463</f>
        <v>0</v>
      </c>
    </row>
    <row r="920" spans="4:33" ht="21.75" customHeight="1" x14ac:dyDescent="0.2">
      <c r="D920" s="1809" t="e">
        <f>'Notes- SK Template'!#REF!</f>
        <v>#REF!</v>
      </c>
      <c r="E920" s="1810" t="e">
        <f>'Notes- SK Template'!#REF!</f>
        <v>#REF!</v>
      </c>
      <c r="F920" s="1810" t="e">
        <f>'Notes- SK Template'!#REF!</f>
        <v>#REF!</v>
      </c>
      <c r="G920" s="1810" t="e">
        <f>'Notes- SK Template'!#REF!</f>
        <v>#REF!</v>
      </c>
      <c r="H920" s="1811" t="e">
        <f>'Notes- SK Template'!#REF!</f>
        <v>#REF!</v>
      </c>
      <c r="I920" s="1782" t="e">
        <f>'Notes- SK Template'!#REF!</f>
        <v>#REF!</v>
      </c>
      <c r="J920" s="1783" t="e">
        <f>'Notes- SK Template'!#REF!</f>
        <v>#REF!</v>
      </c>
      <c r="K920" s="1783" t="e">
        <f>'Notes- SK Template'!#REF!</f>
        <v>#REF!</v>
      </c>
      <c r="L920" s="1783" t="e">
        <f>'Notes- SK Template'!#REF!</f>
        <v>#REF!</v>
      </c>
      <c r="M920" s="2387" t="e">
        <f>'Notes- SK Template'!#REF!</f>
        <v>#REF!</v>
      </c>
      <c r="N920" s="2396" t="e">
        <f>'Notes- SK Template'!#REF!</f>
        <v>#REF!</v>
      </c>
      <c r="O920" s="1783" t="e">
        <f>'Notes- SK Template'!#REF!</f>
        <v>#REF!</v>
      </c>
      <c r="P920" s="1783" t="e">
        <f>'Notes- SK Template'!#REF!</f>
        <v>#REF!</v>
      </c>
      <c r="Q920" s="1783" t="e">
        <f>'Notes- SK Template'!#REF!</f>
        <v>#REF!</v>
      </c>
      <c r="R920" s="2387" t="e">
        <f>'Notes- SK Template'!#REF!</f>
        <v>#REF!</v>
      </c>
      <c r="S920" s="2396" t="e">
        <f>'Notes- SK Template'!#REF!</f>
        <v>#REF!</v>
      </c>
      <c r="T920" s="1783" t="e">
        <f>'Notes- SK Template'!#REF!</f>
        <v>#REF!</v>
      </c>
      <c r="U920" s="1783" t="e">
        <f>'Notes- SK Template'!#REF!</f>
        <v>#REF!</v>
      </c>
      <c r="V920" s="1783" t="e">
        <f>'Notes- SK Template'!#REF!</f>
        <v>#REF!</v>
      </c>
      <c r="W920" s="2387" t="e">
        <f>'Notes- SK Template'!#REF!</f>
        <v>#REF!</v>
      </c>
      <c r="X920" s="2396" t="e">
        <f>'Notes- SK Template'!#REF!</f>
        <v>#REF!</v>
      </c>
      <c r="Y920" s="1783" t="e">
        <f>'Notes- SK Template'!#REF!</f>
        <v>#REF!</v>
      </c>
      <c r="Z920" s="1783" t="e">
        <f>'Notes- SK Template'!#REF!</f>
        <v>#REF!</v>
      </c>
      <c r="AA920" s="1783" t="e">
        <f>'Notes- SK Template'!#REF!</f>
        <v>#REF!</v>
      </c>
      <c r="AB920" s="2387" t="e">
        <f>'Notes- SK Template'!#REF!</f>
        <v>#REF!</v>
      </c>
      <c r="AC920" s="2497" t="e">
        <f>'Notes- SK Template'!#REF!</f>
        <v>#REF!</v>
      </c>
      <c r="AD920" s="1786" t="e">
        <f>'Notes- SK Template'!#REF!</f>
        <v>#REF!</v>
      </c>
      <c r="AE920" s="1786" t="e">
        <f>'Notes- SK Template'!#REF!</f>
        <v>#REF!</v>
      </c>
      <c r="AF920" s="1786" t="e">
        <f>'Notes- SK Template'!#REF!</f>
        <v>#REF!</v>
      </c>
      <c r="AG920" s="1787" t="e">
        <f>'Notes- SK Template'!#REF!</f>
        <v>#REF!</v>
      </c>
    </row>
    <row r="921" spans="4:33" ht="21.75" customHeight="1" x14ac:dyDescent="0.2">
      <c r="D921" s="1809" t="e">
        <f>'Notes- SK Template'!#REF!</f>
        <v>#REF!</v>
      </c>
      <c r="E921" s="1810" t="e">
        <f>'Notes- SK Template'!#REF!</f>
        <v>#REF!</v>
      </c>
      <c r="F921" s="1810" t="e">
        <f>'Notes- SK Template'!#REF!</f>
        <v>#REF!</v>
      </c>
      <c r="G921" s="1810" t="e">
        <f>'Notes- SK Template'!#REF!</f>
        <v>#REF!</v>
      </c>
      <c r="H921" s="1811" t="e">
        <f>'Notes- SK Template'!#REF!</f>
        <v>#REF!</v>
      </c>
      <c r="I921" s="1782" t="e">
        <f>'Notes- SK Template'!#REF!</f>
        <v>#REF!</v>
      </c>
      <c r="J921" s="1783" t="e">
        <f>'Notes- SK Template'!#REF!</f>
        <v>#REF!</v>
      </c>
      <c r="K921" s="1783" t="e">
        <f>'Notes- SK Template'!#REF!</f>
        <v>#REF!</v>
      </c>
      <c r="L921" s="1783" t="e">
        <f>'Notes- SK Template'!#REF!</f>
        <v>#REF!</v>
      </c>
      <c r="M921" s="2387" t="e">
        <f>'Notes- SK Template'!#REF!</f>
        <v>#REF!</v>
      </c>
      <c r="N921" s="2396" t="e">
        <f>'Notes- SK Template'!#REF!</f>
        <v>#REF!</v>
      </c>
      <c r="O921" s="1783" t="e">
        <f>'Notes- SK Template'!#REF!</f>
        <v>#REF!</v>
      </c>
      <c r="P921" s="1783" t="e">
        <f>'Notes- SK Template'!#REF!</f>
        <v>#REF!</v>
      </c>
      <c r="Q921" s="1783" t="e">
        <f>'Notes- SK Template'!#REF!</f>
        <v>#REF!</v>
      </c>
      <c r="R921" s="2387" t="e">
        <f>'Notes- SK Template'!#REF!</f>
        <v>#REF!</v>
      </c>
      <c r="S921" s="2396" t="e">
        <f>'Notes- SK Template'!#REF!</f>
        <v>#REF!</v>
      </c>
      <c r="T921" s="1783" t="e">
        <f>'Notes- SK Template'!#REF!</f>
        <v>#REF!</v>
      </c>
      <c r="U921" s="1783" t="e">
        <f>'Notes- SK Template'!#REF!</f>
        <v>#REF!</v>
      </c>
      <c r="V921" s="1783" t="e">
        <f>'Notes- SK Template'!#REF!</f>
        <v>#REF!</v>
      </c>
      <c r="W921" s="2387" t="e">
        <f>'Notes- SK Template'!#REF!</f>
        <v>#REF!</v>
      </c>
      <c r="X921" s="2396" t="e">
        <f>'Notes- SK Template'!#REF!</f>
        <v>#REF!</v>
      </c>
      <c r="Y921" s="1783" t="e">
        <f>'Notes- SK Template'!#REF!</f>
        <v>#REF!</v>
      </c>
      <c r="Z921" s="1783" t="e">
        <f>'Notes- SK Template'!#REF!</f>
        <v>#REF!</v>
      </c>
      <c r="AA921" s="1783" t="e">
        <f>'Notes- SK Template'!#REF!</f>
        <v>#REF!</v>
      </c>
      <c r="AB921" s="2387" t="e">
        <f>'Notes- SK Template'!#REF!</f>
        <v>#REF!</v>
      </c>
      <c r="AC921" s="2497" t="e">
        <f>'Notes- SK Template'!#REF!</f>
        <v>#REF!</v>
      </c>
      <c r="AD921" s="1786" t="e">
        <f>'Notes- SK Template'!#REF!</f>
        <v>#REF!</v>
      </c>
      <c r="AE921" s="1786" t="e">
        <f>'Notes- SK Template'!#REF!</f>
        <v>#REF!</v>
      </c>
      <c r="AF921" s="1786" t="e">
        <f>'Notes- SK Template'!#REF!</f>
        <v>#REF!</v>
      </c>
      <c r="AG921" s="1787" t="e">
        <f>'Notes- SK Template'!#REF!</f>
        <v>#REF!</v>
      </c>
    </row>
    <row r="922" spans="4:33" ht="21.75" customHeight="1" x14ac:dyDescent="0.2">
      <c r="D922" s="1809" t="e">
        <f>'Notes- SK Template'!#REF!</f>
        <v>#REF!</v>
      </c>
      <c r="E922" s="1810" t="e">
        <f>'Notes- SK Template'!#REF!</f>
        <v>#REF!</v>
      </c>
      <c r="F922" s="1810" t="e">
        <f>'Notes- SK Template'!#REF!</f>
        <v>#REF!</v>
      </c>
      <c r="G922" s="1810" t="e">
        <f>'Notes- SK Template'!#REF!</f>
        <v>#REF!</v>
      </c>
      <c r="H922" s="1811" t="e">
        <f>'Notes- SK Template'!#REF!</f>
        <v>#REF!</v>
      </c>
      <c r="I922" s="1782" t="e">
        <f>'Notes- SK Template'!#REF!</f>
        <v>#REF!</v>
      </c>
      <c r="J922" s="1783" t="e">
        <f>'Notes- SK Template'!#REF!</f>
        <v>#REF!</v>
      </c>
      <c r="K922" s="1783" t="e">
        <f>'Notes- SK Template'!#REF!</f>
        <v>#REF!</v>
      </c>
      <c r="L922" s="1783" t="e">
        <f>'Notes- SK Template'!#REF!</f>
        <v>#REF!</v>
      </c>
      <c r="M922" s="2387" t="e">
        <f>'Notes- SK Template'!#REF!</f>
        <v>#REF!</v>
      </c>
      <c r="N922" s="2396" t="e">
        <f>'Notes- SK Template'!#REF!</f>
        <v>#REF!</v>
      </c>
      <c r="O922" s="1783" t="e">
        <f>'Notes- SK Template'!#REF!</f>
        <v>#REF!</v>
      </c>
      <c r="P922" s="1783" t="e">
        <f>'Notes- SK Template'!#REF!</f>
        <v>#REF!</v>
      </c>
      <c r="Q922" s="1783" t="e">
        <f>'Notes- SK Template'!#REF!</f>
        <v>#REF!</v>
      </c>
      <c r="R922" s="2387" t="e">
        <f>'Notes- SK Template'!#REF!</f>
        <v>#REF!</v>
      </c>
      <c r="S922" s="2396" t="e">
        <f>'Notes- SK Template'!#REF!</f>
        <v>#REF!</v>
      </c>
      <c r="T922" s="1783" t="e">
        <f>'Notes- SK Template'!#REF!</f>
        <v>#REF!</v>
      </c>
      <c r="U922" s="1783" t="e">
        <f>'Notes- SK Template'!#REF!</f>
        <v>#REF!</v>
      </c>
      <c r="V922" s="1783" t="e">
        <f>'Notes- SK Template'!#REF!</f>
        <v>#REF!</v>
      </c>
      <c r="W922" s="2387" t="e">
        <f>'Notes- SK Template'!#REF!</f>
        <v>#REF!</v>
      </c>
      <c r="X922" s="2396" t="e">
        <f>'Notes- SK Template'!#REF!</f>
        <v>#REF!</v>
      </c>
      <c r="Y922" s="1783" t="e">
        <f>'Notes- SK Template'!#REF!</f>
        <v>#REF!</v>
      </c>
      <c r="Z922" s="1783" t="e">
        <f>'Notes- SK Template'!#REF!</f>
        <v>#REF!</v>
      </c>
      <c r="AA922" s="1783" t="e">
        <f>'Notes- SK Template'!#REF!</f>
        <v>#REF!</v>
      </c>
      <c r="AB922" s="2387" t="e">
        <f>'Notes- SK Template'!#REF!</f>
        <v>#REF!</v>
      </c>
      <c r="AC922" s="2497" t="e">
        <f>'Notes- SK Template'!#REF!</f>
        <v>#REF!</v>
      </c>
      <c r="AD922" s="1786" t="e">
        <f>'Notes- SK Template'!#REF!</f>
        <v>#REF!</v>
      </c>
      <c r="AE922" s="1786" t="e">
        <f>'Notes- SK Template'!#REF!</f>
        <v>#REF!</v>
      </c>
      <c r="AF922" s="1786" t="e">
        <f>'Notes- SK Template'!#REF!</f>
        <v>#REF!</v>
      </c>
      <c r="AG922" s="1787" t="e">
        <f>'Notes- SK Template'!#REF!</f>
        <v>#REF!</v>
      </c>
    </row>
    <row r="923" spans="4:33" ht="21.75" customHeight="1" thickBot="1" x14ac:dyDescent="0.25">
      <c r="D923" s="1774" t="e">
        <f>'Notes- SK Template'!#REF!</f>
        <v>#REF!</v>
      </c>
      <c r="E923" s="1775" t="e">
        <f>'Notes- SK Template'!#REF!</f>
        <v>#REF!</v>
      </c>
      <c r="F923" s="1775" t="e">
        <f>'Notes- SK Template'!#REF!</f>
        <v>#REF!</v>
      </c>
      <c r="G923" s="1775" t="e">
        <f>'Notes- SK Template'!#REF!</f>
        <v>#REF!</v>
      </c>
      <c r="H923" s="1776" t="e">
        <f>'Notes- SK Template'!#REF!</f>
        <v>#REF!</v>
      </c>
      <c r="I923" s="2491" t="e">
        <f>'Notes- SK Template'!#REF!</f>
        <v>#REF!</v>
      </c>
      <c r="J923" s="2492" t="e">
        <f>'Notes- SK Template'!#REF!</f>
        <v>#REF!</v>
      </c>
      <c r="K923" s="2492" t="e">
        <f>'Notes- SK Template'!#REF!</f>
        <v>#REF!</v>
      </c>
      <c r="L923" s="2492" t="e">
        <f>'Notes- SK Template'!#REF!</f>
        <v>#REF!</v>
      </c>
      <c r="M923" s="2493" t="e">
        <f>'Notes- SK Template'!#REF!</f>
        <v>#REF!</v>
      </c>
      <c r="N923" s="2494" t="e">
        <f>'Notes- SK Template'!#REF!</f>
        <v>#REF!</v>
      </c>
      <c r="O923" s="2492" t="e">
        <f>'Notes- SK Template'!#REF!</f>
        <v>#REF!</v>
      </c>
      <c r="P923" s="2492" t="e">
        <f>'Notes- SK Template'!#REF!</f>
        <v>#REF!</v>
      </c>
      <c r="Q923" s="2492" t="e">
        <f>'Notes- SK Template'!#REF!</f>
        <v>#REF!</v>
      </c>
      <c r="R923" s="2493" t="e">
        <f>'Notes- SK Template'!#REF!</f>
        <v>#REF!</v>
      </c>
      <c r="S923" s="2494" t="e">
        <f>'Notes- SK Template'!#REF!</f>
        <v>#REF!</v>
      </c>
      <c r="T923" s="2492" t="e">
        <f>'Notes- SK Template'!#REF!</f>
        <v>#REF!</v>
      </c>
      <c r="U923" s="2492" t="e">
        <f>'Notes- SK Template'!#REF!</f>
        <v>#REF!</v>
      </c>
      <c r="V923" s="2492" t="e">
        <f>'Notes- SK Template'!#REF!</f>
        <v>#REF!</v>
      </c>
      <c r="W923" s="2493" t="e">
        <f>'Notes- SK Template'!#REF!</f>
        <v>#REF!</v>
      </c>
      <c r="X923" s="2494" t="e">
        <f>'Notes- SK Template'!#REF!</f>
        <v>#REF!</v>
      </c>
      <c r="Y923" s="2492" t="e">
        <f>'Notes- SK Template'!#REF!</f>
        <v>#REF!</v>
      </c>
      <c r="Z923" s="2492" t="e">
        <f>'Notes- SK Template'!#REF!</f>
        <v>#REF!</v>
      </c>
      <c r="AA923" s="2492" t="e">
        <f>'Notes- SK Template'!#REF!</f>
        <v>#REF!</v>
      </c>
      <c r="AB923" s="2493" t="e">
        <f>'Notes- SK Template'!#REF!</f>
        <v>#REF!</v>
      </c>
      <c r="AC923" s="2495" t="e">
        <f>'Notes- SK Template'!#REF!</f>
        <v>#REF!</v>
      </c>
      <c r="AD923" s="2496" t="e">
        <f>'Notes- SK Template'!#REF!</f>
        <v>#REF!</v>
      </c>
      <c r="AE923" s="2496" t="e">
        <f>'Notes- SK Template'!#REF!</f>
        <v>#REF!</v>
      </c>
      <c r="AF923" s="2496" t="e">
        <f>'Notes- SK Template'!#REF!</f>
        <v>#REF!</v>
      </c>
      <c r="AG923" s="2424" t="e">
        <f>'Notes- SK Template'!#REF!</f>
        <v>#REF!</v>
      </c>
    </row>
    <row r="925" spans="4:33" ht="14.25" customHeight="1" x14ac:dyDescent="0.2">
      <c r="D925" s="1717" t="s">
        <v>2127</v>
      </c>
      <c r="E925" s="1718"/>
      <c r="F925" s="1718"/>
      <c r="G925" s="1718"/>
      <c r="H925" s="1718"/>
      <c r="I925" s="1718"/>
      <c r="J925" s="1718"/>
      <c r="K925" s="1718"/>
      <c r="L925" s="1718"/>
      <c r="M925" s="1718"/>
      <c r="N925" s="1718"/>
      <c r="O925" s="1718"/>
      <c r="P925" s="1718"/>
      <c r="Q925" s="1718"/>
      <c r="R925" s="1718"/>
      <c r="S925" s="1718"/>
      <c r="T925" s="1718"/>
      <c r="U925" s="1718"/>
      <c r="V925" s="1718"/>
      <c r="W925" s="1718"/>
      <c r="X925" s="1718"/>
      <c r="Y925" s="1718"/>
      <c r="Z925" s="1718"/>
      <c r="AA925" s="1718"/>
      <c r="AB925" s="1718"/>
      <c r="AC925" s="1718"/>
      <c r="AD925" s="1718"/>
      <c r="AE925" s="1718"/>
      <c r="AF925" s="1718"/>
      <c r="AG925" s="1718"/>
    </row>
    <row r="928" spans="4:33" ht="14.25" customHeight="1" x14ac:dyDescent="0.2">
      <c r="D928" s="590" t="s">
        <v>2128</v>
      </c>
    </row>
    <row r="930" spans="1:33" ht="14.25" customHeight="1" x14ac:dyDescent="0.2">
      <c r="D930" s="1717" t="s">
        <v>2129</v>
      </c>
      <c r="E930" s="1718"/>
      <c r="F930" s="1718"/>
      <c r="G930" s="1718"/>
      <c r="H930" s="1718"/>
      <c r="I930" s="1718"/>
      <c r="J930" s="1718"/>
      <c r="K930" s="1718"/>
      <c r="L930" s="1718"/>
      <c r="M930" s="1718"/>
      <c r="N930" s="1718"/>
      <c r="O930" s="1718"/>
      <c r="P930" s="1718"/>
      <c r="Q930" s="1718"/>
      <c r="R930" s="1718"/>
      <c r="S930" s="1718"/>
      <c r="T930" s="1718"/>
      <c r="U930" s="1718"/>
      <c r="V930" s="1718"/>
      <c r="W930" s="1718"/>
      <c r="X930" s="1718"/>
      <c r="Y930" s="1718"/>
      <c r="Z930" s="1718"/>
      <c r="AA930" s="1718"/>
      <c r="AB930" s="1718"/>
      <c r="AC930" s="1718"/>
      <c r="AD930" s="1718"/>
      <c r="AE930" s="1718"/>
      <c r="AF930" s="1718"/>
      <c r="AG930" s="1718"/>
    </row>
    <row r="931" spans="1:33" ht="14.25" customHeight="1" thickBot="1" x14ac:dyDescent="0.25"/>
    <row r="932" spans="1:33" ht="28.5" customHeight="1" thickBot="1" x14ac:dyDescent="0.25">
      <c r="A932" s="605">
        <v>26</v>
      </c>
      <c r="D932" s="1873" t="s">
        <v>1777</v>
      </c>
      <c r="E932" s="1874"/>
      <c r="F932" s="1874"/>
      <c r="G932" s="1874"/>
      <c r="H932" s="1874"/>
      <c r="I932" s="1874"/>
      <c r="J932" s="1874"/>
      <c r="K932" s="1874"/>
      <c r="L932" s="1874"/>
      <c r="M932" s="1875"/>
      <c r="N932" s="1873" t="s">
        <v>1778</v>
      </c>
      <c r="O932" s="1874"/>
      <c r="P932" s="1874"/>
      <c r="Q932" s="1874"/>
      <c r="R932" s="1874"/>
      <c r="S932" s="1874"/>
      <c r="T932" s="1874"/>
      <c r="U932" s="1874"/>
      <c r="V932" s="1874"/>
      <c r="W932" s="1875"/>
      <c r="X932" s="1873" t="s">
        <v>2063</v>
      </c>
      <c r="Y932" s="1874"/>
      <c r="Z932" s="1874"/>
      <c r="AA932" s="1874"/>
      <c r="AB932" s="1874"/>
      <c r="AC932" s="1874"/>
      <c r="AD932" s="1874"/>
      <c r="AE932" s="1874"/>
      <c r="AF932" s="1874"/>
      <c r="AG932" s="1875"/>
    </row>
    <row r="933" spans="1:33" ht="28.5" customHeight="1" x14ac:dyDescent="0.2">
      <c r="D933" s="2484" t="s">
        <v>2134</v>
      </c>
      <c r="E933" s="2485"/>
      <c r="F933" s="2485"/>
      <c r="G933" s="2485"/>
      <c r="H933" s="2485"/>
      <c r="I933" s="2485"/>
      <c r="J933" s="2485"/>
      <c r="K933" s="2485"/>
      <c r="L933" s="2485"/>
      <c r="M933" s="2486"/>
      <c r="N933" s="2487">
        <f>'Notes- SK Template'!N472</f>
        <v>0</v>
      </c>
      <c r="O933" s="2488">
        <f>'Notes- SK Template'!O472</f>
        <v>0</v>
      </c>
      <c r="P933" s="2488">
        <f>'Notes- SK Template'!P472</f>
        <v>0</v>
      </c>
      <c r="Q933" s="2488">
        <f>'Notes- SK Template'!Q472</f>
        <v>0</v>
      </c>
      <c r="R933" s="2488">
        <f>'Notes- SK Template'!R472</f>
        <v>0</v>
      </c>
      <c r="S933" s="2488">
        <f>'Notes- SK Template'!S472</f>
        <v>0</v>
      </c>
      <c r="T933" s="2488">
        <f>'Notes- SK Template'!T472</f>
        <v>0</v>
      </c>
      <c r="U933" s="2488">
        <f>'Notes- SK Template'!U472</f>
        <v>0</v>
      </c>
      <c r="V933" s="2488">
        <f>'Notes- SK Template'!V472</f>
        <v>0</v>
      </c>
      <c r="W933" s="2489">
        <f>'Notes- SK Template'!W472</f>
        <v>0</v>
      </c>
      <c r="X933" s="2490">
        <f>'Notes- SK Template'!X472</f>
        <v>0</v>
      </c>
      <c r="Y933" s="2488">
        <f>'Notes- SK Template'!Y472</f>
        <v>0</v>
      </c>
      <c r="Z933" s="2488">
        <f>'Notes- SK Template'!Z472</f>
        <v>0</v>
      </c>
      <c r="AA933" s="2488">
        <f>'Notes- SK Template'!AA472</f>
        <v>0</v>
      </c>
      <c r="AB933" s="2488">
        <f>'Notes- SK Template'!AB472</f>
        <v>0</v>
      </c>
      <c r="AC933" s="2488">
        <f>'Notes- SK Template'!AC472</f>
        <v>0</v>
      </c>
      <c r="AD933" s="2488">
        <f>'Notes- SK Template'!AD472</f>
        <v>0</v>
      </c>
      <c r="AE933" s="2488">
        <f>'Notes- SK Template'!AE472</f>
        <v>0</v>
      </c>
      <c r="AF933" s="2488">
        <f>'Notes- SK Template'!AF472</f>
        <v>0</v>
      </c>
      <c r="AG933" s="2489">
        <f>'Notes- SK Template'!AG472</f>
        <v>0</v>
      </c>
    </row>
    <row r="934" spans="1:33" ht="28.5" customHeight="1" x14ac:dyDescent="0.2">
      <c r="D934" s="2404" t="s">
        <v>2133</v>
      </c>
      <c r="E934" s="2382"/>
      <c r="F934" s="2382"/>
      <c r="G934" s="2382"/>
      <c r="H934" s="2382"/>
      <c r="I934" s="2382"/>
      <c r="J934" s="2382"/>
      <c r="K934" s="2382"/>
      <c r="L934" s="2382"/>
      <c r="M934" s="2480"/>
      <c r="N934" s="2065">
        <f>'Notes- SK Template'!N473</f>
        <v>0</v>
      </c>
      <c r="O934" s="2386">
        <f>'Notes- SK Template'!O473</f>
        <v>0</v>
      </c>
      <c r="P934" s="2386">
        <f>'Notes- SK Template'!P473</f>
        <v>0</v>
      </c>
      <c r="Q934" s="2386">
        <f>'Notes- SK Template'!Q473</f>
        <v>0</v>
      </c>
      <c r="R934" s="2386">
        <f>'Notes- SK Template'!R473</f>
        <v>0</v>
      </c>
      <c r="S934" s="2386">
        <f>'Notes- SK Template'!S473</f>
        <v>0</v>
      </c>
      <c r="T934" s="2386">
        <f>'Notes- SK Template'!T473</f>
        <v>0</v>
      </c>
      <c r="U934" s="2386">
        <f>'Notes- SK Template'!U473</f>
        <v>0</v>
      </c>
      <c r="V934" s="2386">
        <f>'Notes- SK Template'!V473</f>
        <v>0</v>
      </c>
      <c r="W934" s="2064">
        <f>'Notes- SK Template'!W473</f>
        <v>0</v>
      </c>
      <c r="X934" s="2481">
        <f>'Notes- SK Template'!X473</f>
        <v>0</v>
      </c>
      <c r="Y934" s="2482">
        <f>'Notes- SK Template'!Y473</f>
        <v>0</v>
      </c>
      <c r="Z934" s="2482">
        <f>'Notes- SK Template'!Z473</f>
        <v>0</v>
      </c>
      <c r="AA934" s="2482">
        <f>'Notes- SK Template'!AA473</f>
        <v>0</v>
      </c>
      <c r="AB934" s="2482">
        <f>'Notes- SK Template'!AB473</f>
        <v>0</v>
      </c>
      <c r="AC934" s="2482">
        <f>'Notes- SK Template'!AC473</f>
        <v>0</v>
      </c>
      <c r="AD934" s="2482">
        <f>'Notes- SK Template'!AD473</f>
        <v>0</v>
      </c>
      <c r="AE934" s="2482">
        <f>'Notes- SK Template'!AE473</f>
        <v>0</v>
      </c>
      <c r="AF934" s="2482">
        <f>'Notes- SK Template'!AF473</f>
        <v>0</v>
      </c>
      <c r="AG934" s="2483">
        <f>'Notes- SK Template'!AG473</f>
        <v>0</v>
      </c>
    </row>
    <row r="935" spans="1:33" ht="28.5" customHeight="1" x14ac:dyDescent="0.2">
      <c r="D935" s="2404" t="s">
        <v>2132</v>
      </c>
      <c r="E935" s="2382"/>
      <c r="F935" s="2382"/>
      <c r="G935" s="2382"/>
      <c r="H935" s="2382"/>
      <c r="I935" s="2382"/>
      <c r="J935" s="2382"/>
      <c r="K935" s="2382"/>
      <c r="L935" s="2382"/>
      <c r="M935" s="2480"/>
      <c r="N935" s="2065">
        <f>'Notes- SK Template'!N474</f>
        <v>0</v>
      </c>
      <c r="O935" s="2386">
        <f>'Notes- SK Template'!O474</f>
        <v>0</v>
      </c>
      <c r="P935" s="2386">
        <f>'Notes- SK Template'!P474</f>
        <v>0</v>
      </c>
      <c r="Q935" s="2386">
        <f>'Notes- SK Template'!Q474</f>
        <v>0</v>
      </c>
      <c r="R935" s="2386">
        <f>'Notes- SK Template'!R474</f>
        <v>0</v>
      </c>
      <c r="S935" s="2386">
        <f>'Notes- SK Template'!S474</f>
        <v>0</v>
      </c>
      <c r="T935" s="2386">
        <f>'Notes- SK Template'!T474</f>
        <v>0</v>
      </c>
      <c r="U935" s="2386">
        <f>'Notes- SK Template'!U474</f>
        <v>0</v>
      </c>
      <c r="V935" s="2386">
        <f>'Notes- SK Template'!V474</f>
        <v>0</v>
      </c>
      <c r="W935" s="2064">
        <f>'Notes- SK Template'!W474</f>
        <v>0</v>
      </c>
      <c r="X935" s="2481">
        <f>'Notes- SK Template'!X474</f>
        <v>0</v>
      </c>
      <c r="Y935" s="2482">
        <f>'Notes- SK Template'!Y474</f>
        <v>0</v>
      </c>
      <c r="Z935" s="2482">
        <f>'Notes- SK Template'!Z474</f>
        <v>0</v>
      </c>
      <c r="AA935" s="2482">
        <f>'Notes- SK Template'!AA474</f>
        <v>0</v>
      </c>
      <c r="AB935" s="2482">
        <f>'Notes- SK Template'!AB474</f>
        <v>0</v>
      </c>
      <c r="AC935" s="2482">
        <f>'Notes- SK Template'!AC474</f>
        <v>0</v>
      </c>
      <c r="AD935" s="2482">
        <f>'Notes- SK Template'!AD474</f>
        <v>0</v>
      </c>
      <c r="AE935" s="2482">
        <f>'Notes- SK Template'!AE474</f>
        <v>0</v>
      </c>
      <c r="AF935" s="2482">
        <f>'Notes- SK Template'!AF474</f>
        <v>0</v>
      </c>
      <c r="AG935" s="2483">
        <f>'Notes- SK Template'!AG474</f>
        <v>0</v>
      </c>
    </row>
    <row r="936" spans="1:33" ht="28.5" customHeight="1" x14ac:dyDescent="0.2">
      <c r="D936" s="2388" t="s">
        <v>2131</v>
      </c>
      <c r="E936" s="2389"/>
      <c r="F936" s="2389"/>
      <c r="G936" s="2389"/>
      <c r="H936" s="2389"/>
      <c r="I936" s="2389"/>
      <c r="J936" s="2389"/>
      <c r="K936" s="2389"/>
      <c r="L936" s="2389"/>
      <c r="M936" s="2479"/>
      <c r="N936" s="2394">
        <f>'Notes- SK Template'!N475</f>
        <v>20555</v>
      </c>
      <c r="O936" s="2392">
        <f>'Notes- SK Template'!O475</f>
        <v>0</v>
      </c>
      <c r="P936" s="2392">
        <f>'Notes- SK Template'!P475</f>
        <v>0</v>
      </c>
      <c r="Q936" s="2392">
        <f>'Notes- SK Template'!Q475</f>
        <v>0</v>
      </c>
      <c r="R936" s="2392">
        <f>'Notes- SK Template'!R475</f>
        <v>0</v>
      </c>
      <c r="S936" s="2392">
        <f>'Notes- SK Template'!S475</f>
        <v>0</v>
      </c>
      <c r="T936" s="2392">
        <f>'Notes- SK Template'!T475</f>
        <v>0</v>
      </c>
      <c r="U936" s="2392">
        <f>'Notes- SK Template'!U475</f>
        <v>0</v>
      </c>
      <c r="V936" s="2392">
        <f>'Notes- SK Template'!V475</f>
        <v>0</v>
      </c>
      <c r="W936" s="2395">
        <f>'Notes- SK Template'!W475</f>
        <v>0</v>
      </c>
      <c r="X936" s="2391">
        <f>'Notes- SK Template'!X475</f>
        <v>171320</v>
      </c>
      <c r="Y936" s="2392">
        <f>'Notes- SK Template'!Y475</f>
        <v>0</v>
      </c>
      <c r="Z936" s="2392">
        <f>'Notes- SK Template'!Z475</f>
        <v>0</v>
      </c>
      <c r="AA936" s="2392">
        <f>'Notes- SK Template'!AA475</f>
        <v>0</v>
      </c>
      <c r="AB936" s="2392">
        <f>'Notes- SK Template'!AB475</f>
        <v>0</v>
      </c>
      <c r="AC936" s="2392">
        <f>'Notes- SK Template'!AC475</f>
        <v>0</v>
      </c>
      <c r="AD936" s="2392">
        <f>'Notes- SK Template'!AD475</f>
        <v>0</v>
      </c>
      <c r="AE936" s="2392">
        <f>'Notes- SK Template'!AE475</f>
        <v>0</v>
      </c>
      <c r="AF936" s="2392">
        <f>'Notes- SK Template'!AF475</f>
        <v>0</v>
      </c>
      <c r="AG936" s="2395">
        <f>'Notes- SK Template'!AG475</f>
        <v>0</v>
      </c>
    </row>
    <row r="937" spans="1:33" ht="28.5" customHeight="1" x14ac:dyDescent="0.2">
      <c r="D937" s="2404" t="s">
        <v>2130</v>
      </c>
      <c r="E937" s="2382"/>
      <c r="F937" s="2382"/>
      <c r="G937" s="2382"/>
      <c r="H937" s="2382"/>
      <c r="I937" s="2382"/>
      <c r="J937" s="2382"/>
      <c r="K937" s="2382"/>
      <c r="L937" s="2382"/>
      <c r="M937" s="2480"/>
      <c r="N937" s="2065">
        <f>'Notes- SK Template'!N476</f>
        <v>5250</v>
      </c>
      <c r="O937" s="2386">
        <f>'Notes- SK Template'!O476</f>
        <v>0</v>
      </c>
      <c r="P937" s="2386">
        <f>'Notes- SK Template'!P476</f>
        <v>0</v>
      </c>
      <c r="Q937" s="2386">
        <f>'Notes- SK Template'!Q476</f>
        <v>0</v>
      </c>
      <c r="R937" s="2386">
        <f>'Notes- SK Template'!R476</f>
        <v>0</v>
      </c>
      <c r="S937" s="2386">
        <f>'Notes- SK Template'!S476</f>
        <v>0</v>
      </c>
      <c r="T937" s="2386">
        <f>'Notes- SK Template'!T476</f>
        <v>0</v>
      </c>
      <c r="U937" s="2386">
        <f>'Notes- SK Template'!U476</f>
        <v>0</v>
      </c>
      <c r="V937" s="2386">
        <f>'Notes- SK Template'!V476</f>
        <v>0</v>
      </c>
      <c r="W937" s="2064">
        <f>'Notes- SK Template'!W476</f>
        <v>0</v>
      </c>
      <c r="X937" s="2481">
        <f>'Notes- SK Template'!X476</f>
        <v>88338</v>
      </c>
      <c r="Y937" s="2482">
        <f>'Notes- SK Template'!Y476</f>
        <v>0</v>
      </c>
      <c r="Z937" s="2482">
        <f>'Notes- SK Template'!Z476</f>
        <v>0</v>
      </c>
      <c r="AA937" s="2482">
        <f>'Notes- SK Template'!AA476</f>
        <v>0</v>
      </c>
      <c r="AB937" s="2482">
        <f>'Notes- SK Template'!AB476</f>
        <v>0</v>
      </c>
      <c r="AC937" s="2482">
        <f>'Notes- SK Template'!AC476</f>
        <v>0</v>
      </c>
      <c r="AD937" s="2482">
        <f>'Notes- SK Template'!AD476</f>
        <v>0</v>
      </c>
      <c r="AE937" s="2482">
        <f>'Notes- SK Template'!AE476</f>
        <v>0</v>
      </c>
      <c r="AF937" s="2482">
        <f>'Notes- SK Template'!AF476</f>
        <v>0</v>
      </c>
      <c r="AG937" s="2483">
        <f>'Notes- SK Template'!AG476</f>
        <v>0</v>
      </c>
    </row>
    <row r="938" spans="1:33" ht="28.5" customHeight="1" thickBot="1" x14ac:dyDescent="0.25">
      <c r="D938" s="2471" t="s">
        <v>2412</v>
      </c>
      <c r="E938" s="2402"/>
      <c r="F938" s="2402"/>
      <c r="G938" s="2402"/>
      <c r="H938" s="2402"/>
      <c r="I938" s="2402"/>
      <c r="J938" s="2402"/>
      <c r="K938" s="2402"/>
      <c r="L938" s="2402"/>
      <c r="M938" s="2472"/>
      <c r="N938" s="1909">
        <f>'Notes- SK Template'!N477</f>
        <v>15305</v>
      </c>
      <c r="O938" s="1910">
        <f>'Notes- SK Template'!O477</f>
        <v>0</v>
      </c>
      <c r="P938" s="1910">
        <f>'Notes- SK Template'!P477</f>
        <v>0</v>
      </c>
      <c r="Q938" s="1910">
        <f>'Notes- SK Template'!Q477</f>
        <v>0</v>
      </c>
      <c r="R938" s="1910">
        <f>'Notes- SK Template'!R477</f>
        <v>0</v>
      </c>
      <c r="S938" s="1910">
        <f>'Notes- SK Template'!S477</f>
        <v>0</v>
      </c>
      <c r="T938" s="1910">
        <f>'Notes- SK Template'!T477</f>
        <v>0</v>
      </c>
      <c r="U938" s="1910">
        <f>'Notes- SK Template'!U477</f>
        <v>0</v>
      </c>
      <c r="V938" s="1910">
        <f>'Notes- SK Template'!V477</f>
        <v>0</v>
      </c>
      <c r="W938" s="2473">
        <f>'Notes- SK Template'!W477</f>
        <v>0</v>
      </c>
      <c r="X938" s="2474">
        <f>'Notes- SK Template'!X477</f>
        <v>82982</v>
      </c>
      <c r="Y938" s="2475">
        <f>'Notes- SK Template'!Y477</f>
        <v>0</v>
      </c>
      <c r="Z938" s="2475">
        <f>'Notes- SK Template'!Z477</f>
        <v>0</v>
      </c>
      <c r="AA938" s="2475">
        <f>'Notes- SK Template'!AA477</f>
        <v>0</v>
      </c>
      <c r="AB938" s="2475">
        <f>'Notes- SK Template'!AB477</f>
        <v>0</v>
      </c>
      <c r="AC938" s="2475">
        <f>'Notes- SK Template'!AC477</f>
        <v>0</v>
      </c>
      <c r="AD938" s="2475">
        <f>'Notes- SK Template'!AD477</f>
        <v>0</v>
      </c>
      <c r="AE938" s="2475">
        <f>'Notes- SK Template'!AE477</f>
        <v>0</v>
      </c>
      <c r="AF938" s="2475">
        <f>'Notes- SK Template'!AF477</f>
        <v>0</v>
      </c>
      <c r="AG938" s="2476">
        <f>'Notes- SK Template'!AG477</f>
        <v>0</v>
      </c>
    </row>
    <row r="939" spans="1:33" ht="28.5" customHeight="1" x14ac:dyDescent="0.2"/>
    <row r="940" spans="1:33" ht="14.25" customHeight="1" x14ac:dyDescent="0.2">
      <c r="D940" s="2360" t="s">
        <v>2135</v>
      </c>
      <c r="E940" s="1885"/>
      <c r="F940" s="1885"/>
      <c r="G940" s="1885"/>
      <c r="H940" s="1885"/>
      <c r="I940" s="1885"/>
      <c r="J940" s="1885"/>
      <c r="K940" s="1885"/>
      <c r="L940" s="1885"/>
      <c r="M940" s="1885"/>
      <c r="N940" s="1885"/>
      <c r="O940" s="1885"/>
      <c r="P940" s="1885"/>
      <c r="Q940" s="1885"/>
      <c r="R940" s="1885"/>
      <c r="S940" s="1885"/>
      <c r="T940" s="1885"/>
      <c r="U940" s="1885"/>
      <c r="V940" s="1885"/>
      <c r="W940" s="1885"/>
      <c r="X940" s="1885"/>
      <c r="Y940" s="1885"/>
      <c r="Z940" s="1885"/>
      <c r="AA940" s="1885"/>
      <c r="AB940" s="1885"/>
      <c r="AC940" s="1885"/>
      <c r="AD940" s="1885"/>
      <c r="AE940" s="1885"/>
      <c r="AF940" s="1885"/>
      <c r="AG940" s="1885"/>
    </row>
    <row r="942" spans="1:33" ht="27" customHeight="1" thickBot="1" x14ac:dyDescent="0.25">
      <c r="D942" s="1886" t="s">
        <v>2136</v>
      </c>
      <c r="E942" s="1886"/>
      <c r="F942" s="1886"/>
      <c r="G942" s="1886"/>
      <c r="H942" s="1886"/>
      <c r="I942" s="1886"/>
      <c r="J942" s="1886"/>
      <c r="K942" s="1886"/>
      <c r="L942" s="1886"/>
      <c r="M942" s="1886"/>
      <c r="N942" s="1886"/>
      <c r="O942" s="1886"/>
      <c r="P942" s="1886"/>
      <c r="Q942" s="1886"/>
      <c r="R942" s="2477" t="s">
        <v>2138</v>
      </c>
      <c r="S942" s="2014"/>
      <c r="T942" s="2014"/>
      <c r="U942" s="2014"/>
      <c r="V942" s="2014"/>
      <c r="W942" s="2014"/>
      <c r="X942" s="2014"/>
      <c r="Y942" s="2014"/>
      <c r="Z942" s="2478" t="s">
        <v>2137</v>
      </c>
      <c r="AA942" s="1887"/>
      <c r="AB942" s="1887"/>
      <c r="AC942" s="1887"/>
      <c r="AD942" s="1887"/>
      <c r="AE942" s="1887"/>
      <c r="AF942" s="1887"/>
      <c r="AG942" s="1887"/>
    </row>
    <row r="943" spans="1:33" ht="16.5" customHeight="1" thickBot="1" x14ac:dyDescent="0.25">
      <c r="D943" s="653"/>
      <c r="E943" s="653"/>
      <c r="F943" s="653"/>
      <c r="G943" s="653"/>
      <c r="H943" s="653"/>
      <c r="I943" s="653"/>
      <c r="J943" s="653"/>
      <c r="K943" s="653"/>
      <c r="L943" s="653"/>
      <c r="M943" s="653"/>
      <c r="N943" s="653"/>
      <c r="O943" s="653"/>
      <c r="P943" s="653"/>
      <c r="Q943" s="653"/>
      <c r="R943" s="654"/>
      <c r="S943" s="653"/>
      <c r="T943" s="653"/>
      <c r="U943" s="653"/>
      <c r="V943" s="804"/>
      <c r="W943" s="653"/>
      <c r="X943" s="653"/>
      <c r="Y943" s="653"/>
      <c r="Z943" s="653"/>
      <c r="AA943" s="653"/>
      <c r="AB943" s="653"/>
      <c r="AC943" s="653"/>
      <c r="AD943" s="653"/>
      <c r="AE943" s="653"/>
      <c r="AF943" s="653"/>
      <c r="AG943" s="653"/>
    </row>
    <row r="946" spans="4:33" ht="14.25" customHeight="1" x14ac:dyDescent="0.2">
      <c r="D946" s="1717" t="s">
        <v>2139</v>
      </c>
      <c r="E946" s="1718"/>
      <c r="F946" s="1718"/>
      <c r="G946" s="1718"/>
      <c r="H946" s="1718"/>
      <c r="I946" s="1718"/>
      <c r="J946" s="1718"/>
      <c r="K946" s="1718"/>
      <c r="L946" s="1718"/>
      <c r="M946" s="1718"/>
      <c r="N946" s="1718"/>
      <c r="O946" s="1718"/>
      <c r="P946" s="1718"/>
      <c r="Q946" s="1718"/>
      <c r="R946" s="1718"/>
      <c r="S946" s="1718"/>
      <c r="T946" s="1718"/>
      <c r="U946" s="1718"/>
      <c r="V946" s="1718"/>
      <c r="W946" s="1718"/>
      <c r="X946" s="1718"/>
      <c r="Y946" s="1718"/>
      <c r="Z946" s="1718"/>
      <c r="AA946" s="1718"/>
      <c r="AB946" s="1718"/>
      <c r="AC946" s="1718"/>
      <c r="AD946" s="1718"/>
      <c r="AE946" s="1718"/>
      <c r="AF946" s="1718"/>
      <c r="AG946" s="1718"/>
    </row>
    <row r="948" spans="4:33" ht="14.25" customHeight="1" x14ac:dyDescent="0.2">
      <c r="D948" s="1717" t="s">
        <v>2140</v>
      </c>
      <c r="E948" s="1718"/>
      <c r="F948" s="1718"/>
      <c r="G948" s="1718"/>
      <c r="H948" s="1718"/>
      <c r="I948" s="1718"/>
      <c r="J948" s="1718"/>
      <c r="K948" s="1718"/>
      <c r="L948" s="1718"/>
      <c r="M948" s="1718"/>
      <c r="N948" s="1718"/>
      <c r="O948" s="1718"/>
      <c r="P948" s="1718"/>
      <c r="Q948" s="1718"/>
      <c r="R948" s="1718"/>
      <c r="S948" s="1718"/>
      <c r="T948" s="1718"/>
      <c r="U948" s="1718"/>
      <c r="V948" s="1718"/>
      <c r="W948" s="1718"/>
      <c r="X948" s="1718"/>
      <c r="Y948" s="1718"/>
      <c r="Z948" s="1718"/>
      <c r="AA948" s="1718"/>
      <c r="AB948" s="1718"/>
      <c r="AC948" s="1718"/>
      <c r="AD948" s="1718"/>
      <c r="AE948" s="1718"/>
      <c r="AF948" s="1718"/>
      <c r="AG948" s="1718"/>
    </row>
    <row r="950" spans="4:33" ht="14.25" customHeight="1" x14ac:dyDescent="0.2">
      <c r="D950" s="590" t="s">
        <v>2141</v>
      </c>
    </row>
    <row r="952" spans="4:33" ht="14.25" customHeight="1" x14ac:dyDescent="0.2">
      <c r="D952" s="1738" t="s">
        <v>2390</v>
      </c>
      <c r="E952" s="1822"/>
      <c r="F952" s="1822"/>
      <c r="G952" s="1822"/>
      <c r="H952" s="1822"/>
      <c r="I952" s="1822"/>
      <c r="J952" s="1822"/>
      <c r="K952" s="1822"/>
      <c r="L952" s="1822"/>
      <c r="M952" s="1822"/>
      <c r="N952" s="1822"/>
      <c r="O952" s="1822"/>
      <c r="P952" s="1822"/>
      <c r="Q952" s="1822"/>
      <c r="R952" s="1822"/>
      <c r="S952" s="1822"/>
      <c r="T952" s="1822"/>
      <c r="U952" s="1822"/>
      <c r="V952" s="1822"/>
      <c r="W952" s="1822"/>
      <c r="X952" s="1822"/>
      <c r="Y952" s="1822"/>
      <c r="Z952" s="1822"/>
      <c r="AA952" s="1822"/>
      <c r="AB952" s="1822"/>
      <c r="AC952" s="1822"/>
      <c r="AD952" s="1822"/>
      <c r="AE952" s="1822"/>
      <c r="AF952" s="1822"/>
      <c r="AG952" s="1822"/>
    </row>
    <row r="953" spans="4:33" ht="14.25" customHeight="1" x14ac:dyDescent="0.2">
      <c r="D953" s="1822"/>
      <c r="E953" s="1822"/>
      <c r="F953" s="1822"/>
      <c r="G953" s="1822"/>
      <c r="H953" s="1822"/>
      <c r="I953" s="1822"/>
      <c r="J953" s="1822"/>
      <c r="K953" s="1822"/>
      <c r="L953" s="1822"/>
      <c r="M953" s="1822"/>
      <c r="N953" s="1822"/>
      <c r="O953" s="1822"/>
      <c r="P953" s="1822"/>
      <c r="Q953" s="1822"/>
      <c r="R953" s="1822"/>
      <c r="S953" s="1822"/>
      <c r="T953" s="1822"/>
      <c r="U953" s="1822"/>
      <c r="V953" s="1822"/>
      <c r="W953" s="1822"/>
      <c r="X953" s="1822"/>
      <c r="Y953" s="1822"/>
      <c r="Z953" s="1822"/>
      <c r="AA953" s="1822"/>
      <c r="AB953" s="1822"/>
      <c r="AC953" s="1822"/>
      <c r="AD953" s="1822"/>
      <c r="AE953" s="1822"/>
      <c r="AF953" s="1822"/>
      <c r="AG953" s="1822"/>
    </row>
    <row r="954" spans="4:33" ht="14.25" customHeight="1" x14ac:dyDescent="0.2">
      <c r="D954" s="1822"/>
      <c r="E954" s="1822"/>
      <c r="F954" s="1822"/>
      <c r="G954" s="1822"/>
      <c r="H954" s="1822"/>
      <c r="I954" s="1822"/>
      <c r="J954" s="1822"/>
      <c r="K954" s="1822"/>
      <c r="L954" s="1822"/>
      <c r="M954" s="1822"/>
      <c r="N954" s="1822"/>
      <c r="O954" s="1822"/>
      <c r="P954" s="1822"/>
      <c r="Q954" s="1822"/>
      <c r="R954" s="1822"/>
      <c r="S954" s="1822"/>
      <c r="T954" s="1822"/>
      <c r="U954" s="1822"/>
      <c r="V954" s="1822"/>
      <c r="W954" s="1822"/>
      <c r="X954" s="1822"/>
      <c r="Y954" s="1822"/>
      <c r="Z954" s="1822"/>
      <c r="AA954" s="1822"/>
      <c r="AB954" s="1822"/>
      <c r="AC954" s="1822"/>
      <c r="AD954" s="1822"/>
      <c r="AE954" s="1822"/>
      <c r="AF954" s="1822"/>
      <c r="AG954" s="1822"/>
    </row>
    <row r="956" spans="4:33" ht="14.25" customHeight="1" x14ac:dyDescent="0.2">
      <c r="D956" s="1717" t="s">
        <v>2142</v>
      </c>
      <c r="E956" s="1718"/>
      <c r="F956" s="1718"/>
      <c r="G956" s="1718"/>
      <c r="H956" s="1718"/>
      <c r="I956" s="1718"/>
      <c r="J956" s="1718"/>
      <c r="K956" s="1718"/>
      <c r="L956" s="1718"/>
      <c r="M956" s="1718"/>
      <c r="N956" s="1718"/>
      <c r="O956" s="1718"/>
      <c r="P956" s="1718"/>
      <c r="Q956" s="1718"/>
      <c r="R956" s="1718"/>
      <c r="S956" s="1718"/>
      <c r="T956" s="1718"/>
      <c r="U956" s="1718"/>
      <c r="V956" s="1718"/>
      <c r="W956" s="1718"/>
      <c r="X956" s="1718"/>
      <c r="Y956" s="1718"/>
      <c r="Z956" s="1718"/>
      <c r="AA956" s="1718"/>
      <c r="AB956" s="1718"/>
      <c r="AC956" s="1718"/>
      <c r="AD956" s="1718"/>
      <c r="AE956" s="1718"/>
      <c r="AF956" s="1718"/>
      <c r="AG956" s="1718"/>
    </row>
    <row r="957" spans="4:33" ht="14.25" customHeight="1" thickBot="1" x14ac:dyDescent="0.25"/>
    <row r="958" spans="4:33" ht="24" customHeight="1" thickBot="1" x14ac:dyDescent="0.25">
      <c r="D958" s="1704" t="s">
        <v>1777</v>
      </c>
      <c r="E958" s="1704"/>
      <c r="F958" s="1704"/>
      <c r="G958" s="1704"/>
      <c r="H958" s="1704"/>
      <c r="I958" s="1704"/>
      <c r="J958" s="1704"/>
      <c r="K958" s="1704"/>
      <c r="L958" s="1704"/>
      <c r="M958" s="1704"/>
      <c r="N958" s="1704" t="s">
        <v>1778</v>
      </c>
      <c r="O958" s="1704"/>
      <c r="P958" s="1704"/>
      <c r="Q958" s="1704"/>
      <c r="R958" s="1704"/>
      <c r="S958" s="1704"/>
      <c r="T958" s="1704"/>
      <c r="U958" s="1704"/>
      <c r="V958" s="1704"/>
      <c r="W958" s="1704"/>
      <c r="X958" s="1704" t="s">
        <v>2063</v>
      </c>
      <c r="Y958" s="1704"/>
      <c r="Z958" s="1704"/>
      <c r="AA958" s="1704"/>
      <c r="AB958" s="1704"/>
      <c r="AC958" s="1704"/>
      <c r="AD958" s="1704"/>
      <c r="AE958" s="1704"/>
      <c r="AF958" s="1704"/>
      <c r="AG958" s="1704"/>
    </row>
    <row r="959" spans="4:33" ht="19.5" customHeight="1" x14ac:dyDescent="0.2">
      <c r="D959" s="1765" t="s">
        <v>2143</v>
      </c>
      <c r="E959" s="1765"/>
      <c r="F959" s="1765"/>
      <c r="G959" s="1765"/>
      <c r="H959" s="1765"/>
      <c r="I959" s="1765"/>
      <c r="J959" s="1765"/>
      <c r="K959" s="1765"/>
      <c r="L959" s="1765"/>
      <c r="M959" s="1765"/>
      <c r="N959" s="2415">
        <f>'Notes- SK Template'!N495</f>
        <v>15863</v>
      </c>
      <c r="O959" s="2415">
        <f>'Notes- SK Template'!O495</f>
        <v>0</v>
      </c>
      <c r="P959" s="2415">
        <f>'Notes- SK Template'!P495</f>
        <v>0</v>
      </c>
      <c r="Q959" s="2415">
        <f>'Notes- SK Template'!Q495</f>
        <v>0</v>
      </c>
      <c r="R959" s="2415">
        <f>'Notes- SK Template'!R495</f>
        <v>0</v>
      </c>
      <c r="S959" s="2415">
        <f>'Notes- SK Template'!S495</f>
        <v>0</v>
      </c>
      <c r="T959" s="2415">
        <f>'Notes- SK Template'!T495</f>
        <v>0</v>
      </c>
      <c r="U959" s="2415">
        <f>'Notes- SK Template'!U495</f>
        <v>0</v>
      </c>
      <c r="V959" s="2415">
        <f>'Notes- SK Template'!V495</f>
        <v>0</v>
      </c>
      <c r="W959" s="2415">
        <f>'Notes- SK Template'!W495</f>
        <v>0</v>
      </c>
      <c r="X959" s="2415">
        <f>'Notes- SK Template'!X495</f>
        <v>18373</v>
      </c>
      <c r="Y959" s="2415">
        <f>'Notes- SK Template'!Y495</f>
        <v>0</v>
      </c>
      <c r="Z959" s="2415">
        <f>'Notes- SK Template'!Z495</f>
        <v>0</v>
      </c>
      <c r="AA959" s="2415">
        <f>'Notes- SK Template'!AA495</f>
        <v>0</v>
      </c>
      <c r="AB959" s="2415">
        <f>'Notes- SK Template'!AB495</f>
        <v>0</v>
      </c>
      <c r="AC959" s="2415">
        <f>'Notes- SK Template'!AC495</f>
        <v>0</v>
      </c>
      <c r="AD959" s="2415">
        <f>'Notes- SK Template'!AD495</f>
        <v>0</v>
      </c>
      <c r="AE959" s="2415">
        <f>'Notes- SK Template'!AE495</f>
        <v>0</v>
      </c>
      <c r="AF959" s="2415">
        <f>'Notes- SK Template'!AF495</f>
        <v>0</v>
      </c>
      <c r="AG959" s="2415">
        <f>'Notes- SK Template'!AG495</f>
        <v>0</v>
      </c>
    </row>
    <row r="960" spans="4:33" ht="14.25" customHeight="1" x14ac:dyDescent="0.2">
      <c r="D960" s="1715" t="s">
        <v>2144</v>
      </c>
      <c r="E960" s="1715"/>
      <c r="F960" s="1715"/>
      <c r="G960" s="1715"/>
      <c r="H960" s="1715"/>
      <c r="I960" s="1715"/>
      <c r="J960" s="1715"/>
      <c r="K960" s="1715"/>
      <c r="L960" s="1715"/>
      <c r="M960" s="1715"/>
      <c r="N960" s="1716">
        <f>'Notes- SK Template'!N496</f>
        <v>15863</v>
      </c>
      <c r="O960" s="1716">
        <f>'Notes- SK Template'!O496</f>
        <v>0</v>
      </c>
      <c r="P960" s="1716">
        <f>'Notes- SK Template'!P496</f>
        <v>0</v>
      </c>
      <c r="Q960" s="1716">
        <f>'Notes- SK Template'!Q496</f>
        <v>0</v>
      </c>
      <c r="R960" s="1716">
        <f>'Notes- SK Template'!R496</f>
        <v>0</v>
      </c>
      <c r="S960" s="1716">
        <f>'Notes- SK Template'!S496</f>
        <v>0</v>
      </c>
      <c r="T960" s="1716">
        <f>'Notes- SK Template'!T496</f>
        <v>0</v>
      </c>
      <c r="U960" s="1716">
        <f>'Notes- SK Template'!U496</f>
        <v>0</v>
      </c>
      <c r="V960" s="1716">
        <f>'Notes- SK Template'!V496</f>
        <v>0</v>
      </c>
      <c r="W960" s="1716">
        <f>'Notes- SK Template'!W496</f>
        <v>0</v>
      </c>
      <c r="X960" s="1716">
        <f>'Notes- SK Template'!X496</f>
        <v>18373</v>
      </c>
      <c r="Y960" s="1716">
        <f>'Notes- SK Template'!Y496</f>
        <v>0</v>
      </c>
      <c r="Z960" s="1716">
        <f>'Notes- SK Template'!Z496</f>
        <v>0</v>
      </c>
      <c r="AA960" s="1716">
        <f>'Notes- SK Template'!AA496</f>
        <v>0</v>
      </c>
      <c r="AB960" s="1716">
        <f>'Notes- SK Template'!AB496</f>
        <v>0</v>
      </c>
      <c r="AC960" s="1716">
        <f>'Notes- SK Template'!AC496</f>
        <v>0</v>
      </c>
      <c r="AD960" s="1716">
        <f>'Notes- SK Template'!AD496</f>
        <v>0</v>
      </c>
      <c r="AE960" s="1716">
        <f>'Notes- SK Template'!AE496</f>
        <v>0</v>
      </c>
      <c r="AF960" s="1716">
        <f>'Notes- SK Template'!AF496</f>
        <v>0</v>
      </c>
      <c r="AG960" s="1716">
        <f>'Notes- SK Template'!AG496</f>
        <v>0</v>
      </c>
    </row>
    <row r="961" spans="4:33" ht="14.25" customHeight="1" x14ac:dyDescent="0.2">
      <c r="D961" s="1715" t="s">
        <v>2145</v>
      </c>
      <c r="E961" s="1715"/>
      <c r="F961" s="1715"/>
      <c r="G961" s="1715"/>
      <c r="H961" s="1715"/>
      <c r="I961" s="1715"/>
      <c r="J961" s="1715"/>
      <c r="K961" s="1715"/>
      <c r="L961" s="1715"/>
      <c r="M961" s="1715"/>
      <c r="N961" s="1716">
        <f>'Notes- SK Template'!N497</f>
        <v>0</v>
      </c>
      <c r="O961" s="1716">
        <f>'Notes- SK Template'!O497</f>
        <v>0</v>
      </c>
      <c r="P961" s="1716">
        <f>'Notes- SK Template'!P497</f>
        <v>0</v>
      </c>
      <c r="Q961" s="1716">
        <f>'Notes- SK Template'!Q497</f>
        <v>0</v>
      </c>
      <c r="R961" s="1716">
        <f>'Notes- SK Template'!R497</f>
        <v>0</v>
      </c>
      <c r="S961" s="1716">
        <f>'Notes- SK Template'!S497</f>
        <v>0</v>
      </c>
      <c r="T961" s="1716">
        <f>'Notes- SK Template'!T497</f>
        <v>0</v>
      </c>
      <c r="U961" s="1716">
        <f>'Notes- SK Template'!U497</f>
        <v>0</v>
      </c>
      <c r="V961" s="1716">
        <f>'Notes- SK Template'!V497</f>
        <v>0</v>
      </c>
      <c r="W961" s="1716">
        <f>'Notes- SK Template'!W497</f>
        <v>0</v>
      </c>
      <c r="X961" s="1716">
        <f>'Notes- SK Template'!X497</f>
        <v>0</v>
      </c>
      <c r="Y961" s="1716">
        <f>'Notes- SK Template'!Y497</f>
        <v>0</v>
      </c>
      <c r="Z961" s="1716">
        <f>'Notes- SK Template'!Z497</f>
        <v>0</v>
      </c>
      <c r="AA961" s="1716">
        <f>'Notes- SK Template'!AA497</f>
        <v>0</v>
      </c>
      <c r="AB961" s="1716">
        <f>'Notes- SK Template'!AB497</f>
        <v>0</v>
      </c>
      <c r="AC961" s="1716">
        <f>'Notes- SK Template'!AC497</f>
        <v>0</v>
      </c>
      <c r="AD961" s="1716">
        <f>'Notes- SK Template'!AD497</f>
        <v>0</v>
      </c>
      <c r="AE961" s="1716">
        <f>'Notes- SK Template'!AE497</f>
        <v>0</v>
      </c>
      <c r="AF961" s="1716">
        <f>'Notes- SK Template'!AF497</f>
        <v>0</v>
      </c>
      <c r="AG961" s="1716">
        <f>'Notes- SK Template'!AG497</f>
        <v>0</v>
      </c>
    </row>
    <row r="962" spans="4:33" ht="20.25" customHeight="1" x14ac:dyDescent="0.2">
      <c r="D962" s="1800" t="s">
        <v>2146</v>
      </c>
      <c r="E962" s="1800"/>
      <c r="F962" s="1800"/>
      <c r="G962" s="1800"/>
      <c r="H962" s="1800"/>
      <c r="I962" s="1800"/>
      <c r="J962" s="1800"/>
      <c r="K962" s="1800"/>
      <c r="L962" s="1800"/>
      <c r="M962" s="1800"/>
      <c r="N962" s="1837">
        <f>'Notes- SK Template'!N498</f>
        <v>0</v>
      </c>
      <c r="O962" s="1837">
        <f>'Notes- SK Template'!O498</f>
        <v>0</v>
      </c>
      <c r="P962" s="1837">
        <f>'Notes- SK Template'!P498</f>
        <v>0</v>
      </c>
      <c r="Q962" s="1837">
        <f>'Notes- SK Template'!Q498</f>
        <v>0</v>
      </c>
      <c r="R962" s="1837">
        <f>'Notes- SK Template'!R498</f>
        <v>0</v>
      </c>
      <c r="S962" s="1837">
        <f>'Notes- SK Template'!S498</f>
        <v>0</v>
      </c>
      <c r="T962" s="1837">
        <f>'Notes- SK Template'!T498</f>
        <v>0</v>
      </c>
      <c r="U962" s="1837">
        <f>'Notes- SK Template'!U498</f>
        <v>0</v>
      </c>
      <c r="V962" s="1837">
        <f>'Notes- SK Template'!V498</f>
        <v>0</v>
      </c>
      <c r="W962" s="1837">
        <f>'Notes- SK Template'!W498</f>
        <v>0</v>
      </c>
      <c r="X962" s="1837">
        <f>'Notes- SK Template'!X498</f>
        <v>0</v>
      </c>
      <c r="Y962" s="1837">
        <f>'Notes- SK Template'!Y498</f>
        <v>0</v>
      </c>
      <c r="Z962" s="1837">
        <f>'Notes- SK Template'!Z498</f>
        <v>0</v>
      </c>
      <c r="AA962" s="1837">
        <f>'Notes- SK Template'!AA498</f>
        <v>0</v>
      </c>
      <c r="AB962" s="1837">
        <f>'Notes- SK Template'!AB498</f>
        <v>0</v>
      </c>
      <c r="AC962" s="1837">
        <f>'Notes- SK Template'!AC498</f>
        <v>0</v>
      </c>
      <c r="AD962" s="1837">
        <f>'Notes- SK Template'!AD498</f>
        <v>0</v>
      </c>
      <c r="AE962" s="1837">
        <f>'Notes- SK Template'!AE498</f>
        <v>0</v>
      </c>
      <c r="AF962" s="1837">
        <f>'Notes- SK Template'!AF498</f>
        <v>0</v>
      </c>
      <c r="AG962" s="1837">
        <f>'Notes- SK Template'!AG498</f>
        <v>0</v>
      </c>
    </row>
    <row r="963" spans="4:33" ht="14.25" customHeight="1" x14ac:dyDescent="0.2">
      <c r="D963" s="1715" t="s">
        <v>2144</v>
      </c>
      <c r="E963" s="1715"/>
      <c r="F963" s="1715"/>
      <c r="G963" s="1715"/>
      <c r="H963" s="1715"/>
      <c r="I963" s="1715"/>
      <c r="J963" s="1715"/>
      <c r="K963" s="1715"/>
      <c r="L963" s="1715"/>
      <c r="M963" s="1715"/>
      <c r="N963" s="1716">
        <f>'Notes- SK Template'!N499</f>
        <v>0</v>
      </c>
      <c r="O963" s="1716">
        <f>'Notes- SK Template'!O499</f>
        <v>0</v>
      </c>
      <c r="P963" s="1716">
        <f>'Notes- SK Template'!P499</f>
        <v>0</v>
      </c>
      <c r="Q963" s="1716">
        <f>'Notes- SK Template'!Q499</f>
        <v>0</v>
      </c>
      <c r="R963" s="1716">
        <f>'Notes- SK Template'!R499</f>
        <v>0</v>
      </c>
      <c r="S963" s="1716">
        <f>'Notes- SK Template'!S499</f>
        <v>0</v>
      </c>
      <c r="T963" s="1716">
        <f>'Notes- SK Template'!T499</f>
        <v>0</v>
      </c>
      <c r="U963" s="1716">
        <f>'Notes- SK Template'!U499</f>
        <v>0</v>
      </c>
      <c r="V963" s="1716">
        <f>'Notes- SK Template'!V499</f>
        <v>0</v>
      </c>
      <c r="W963" s="1716">
        <f>'Notes- SK Template'!W499</f>
        <v>0</v>
      </c>
      <c r="X963" s="1716">
        <f>'Notes- SK Template'!X499</f>
        <v>0</v>
      </c>
      <c r="Y963" s="1716">
        <f>'Notes- SK Template'!Y499</f>
        <v>0</v>
      </c>
      <c r="Z963" s="1716">
        <f>'Notes- SK Template'!Z499</f>
        <v>0</v>
      </c>
      <c r="AA963" s="1716">
        <f>'Notes- SK Template'!AA499</f>
        <v>0</v>
      </c>
      <c r="AB963" s="1716">
        <f>'Notes- SK Template'!AB499</f>
        <v>0</v>
      </c>
      <c r="AC963" s="1716">
        <f>'Notes- SK Template'!AC499</f>
        <v>0</v>
      </c>
      <c r="AD963" s="1716">
        <f>'Notes- SK Template'!AD499</f>
        <v>0</v>
      </c>
      <c r="AE963" s="1716">
        <f>'Notes- SK Template'!AE499</f>
        <v>0</v>
      </c>
      <c r="AF963" s="1716">
        <f>'Notes- SK Template'!AF499</f>
        <v>0</v>
      </c>
      <c r="AG963" s="1716">
        <f>'Notes- SK Template'!AG499</f>
        <v>0</v>
      </c>
    </row>
    <row r="964" spans="4:33" ht="14.25" customHeight="1" x14ac:dyDescent="0.2">
      <c r="D964" s="1715" t="s">
        <v>2145</v>
      </c>
      <c r="E964" s="1715"/>
      <c r="F964" s="1715"/>
      <c r="G964" s="1715"/>
      <c r="H964" s="1715"/>
      <c r="I964" s="1715"/>
      <c r="J964" s="1715"/>
      <c r="K964" s="1715"/>
      <c r="L964" s="1715"/>
      <c r="M964" s="1715"/>
      <c r="N964" s="1716">
        <f>'Notes- SK Template'!N500</f>
        <v>0</v>
      </c>
      <c r="O964" s="1716">
        <f>'Notes- SK Template'!O500</f>
        <v>0</v>
      </c>
      <c r="P964" s="1716">
        <f>'Notes- SK Template'!P500</f>
        <v>0</v>
      </c>
      <c r="Q964" s="1716">
        <f>'Notes- SK Template'!Q500</f>
        <v>0</v>
      </c>
      <c r="R964" s="1716">
        <f>'Notes- SK Template'!R500</f>
        <v>0</v>
      </c>
      <c r="S964" s="1716">
        <f>'Notes- SK Template'!S500</f>
        <v>0</v>
      </c>
      <c r="T964" s="1716">
        <f>'Notes- SK Template'!T500</f>
        <v>0</v>
      </c>
      <c r="U964" s="1716">
        <f>'Notes- SK Template'!U500</f>
        <v>0</v>
      </c>
      <c r="V964" s="1716">
        <f>'Notes- SK Template'!V500</f>
        <v>0</v>
      </c>
      <c r="W964" s="1716">
        <f>'Notes- SK Template'!W500</f>
        <v>0</v>
      </c>
      <c r="X964" s="1716">
        <f>'Notes- SK Template'!X500</f>
        <v>0</v>
      </c>
      <c r="Y964" s="1716">
        <f>'Notes- SK Template'!Y500</f>
        <v>0</v>
      </c>
      <c r="Z964" s="1716">
        <f>'Notes- SK Template'!Z500</f>
        <v>0</v>
      </c>
      <c r="AA964" s="1716">
        <f>'Notes- SK Template'!AA500</f>
        <v>0</v>
      </c>
      <c r="AB964" s="1716">
        <f>'Notes- SK Template'!AB500</f>
        <v>0</v>
      </c>
      <c r="AC964" s="1716">
        <f>'Notes- SK Template'!AC500</f>
        <v>0</v>
      </c>
      <c r="AD964" s="1716">
        <f>'Notes- SK Template'!AD500</f>
        <v>0</v>
      </c>
      <c r="AE964" s="1716">
        <f>'Notes- SK Template'!AE500</f>
        <v>0</v>
      </c>
      <c r="AF964" s="1716">
        <f>'Notes- SK Template'!AF500</f>
        <v>0</v>
      </c>
      <c r="AG964" s="1716">
        <f>'Notes- SK Template'!AG500</f>
        <v>0</v>
      </c>
    </row>
    <row r="965" spans="4:33" ht="14.25" customHeight="1" x14ac:dyDescent="0.2">
      <c r="D965" s="1800" t="s">
        <v>2147</v>
      </c>
      <c r="E965" s="1800"/>
      <c r="F965" s="1800"/>
      <c r="G965" s="1800"/>
      <c r="H965" s="1800"/>
      <c r="I965" s="1800"/>
      <c r="J965" s="1800"/>
      <c r="K965" s="1800"/>
      <c r="L965" s="1800"/>
      <c r="M965" s="1800"/>
      <c r="N965" s="1837">
        <f>'Notes- SK Template'!N501</f>
        <v>400762</v>
      </c>
      <c r="O965" s="1837">
        <f>'Notes- SK Template'!O501</f>
        <v>0</v>
      </c>
      <c r="P965" s="1837">
        <f>'Notes- SK Template'!P501</f>
        <v>0</v>
      </c>
      <c r="Q965" s="1837">
        <f>'Notes- SK Template'!Q501</f>
        <v>0</v>
      </c>
      <c r="R965" s="1837">
        <f>'Notes- SK Template'!R501</f>
        <v>0</v>
      </c>
      <c r="S965" s="1837">
        <f>'Notes- SK Template'!S501</f>
        <v>0</v>
      </c>
      <c r="T965" s="1837">
        <f>'Notes- SK Template'!T501</f>
        <v>0</v>
      </c>
      <c r="U965" s="1837">
        <f>'Notes- SK Template'!U501</f>
        <v>0</v>
      </c>
      <c r="V965" s="1837">
        <f>'Notes- SK Template'!V501</f>
        <v>0</v>
      </c>
      <c r="W965" s="1837">
        <f>'Notes- SK Template'!W501</f>
        <v>0</v>
      </c>
      <c r="X965" s="1837">
        <f>'Notes- SK Template'!X501</f>
        <v>465235</v>
      </c>
      <c r="Y965" s="1837">
        <f>'Notes- SK Template'!Y501</f>
        <v>0</v>
      </c>
      <c r="Z965" s="1837">
        <f>'Notes- SK Template'!Z501</f>
        <v>0</v>
      </c>
      <c r="AA965" s="1837">
        <f>'Notes- SK Template'!AA501</f>
        <v>0</v>
      </c>
      <c r="AB965" s="1837">
        <f>'Notes- SK Template'!AB501</f>
        <v>0</v>
      </c>
      <c r="AC965" s="1837">
        <f>'Notes- SK Template'!AC501</f>
        <v>0</v>
      </c>
      <c r="AD965" s="1837">
        <f>'Notes- SK Template'!AD501</f>
        <v>0</v>
      </c>
      <c r="AE965" s="1837">
        <f>'Notes- SK Template'!AE501</f>
        <v>0</v>
      </c>
      <c r="AF965" s="1837">
        <f>'Notes- SK Template'!AF501</f>
        <v>0</v>
      </c>
      <c r="AG965" s="1837">
        <f>'Notes- SK Template'!AG501</f>
        <v>0</v>
      </c>
    </row>
    <row r="966" spans="4:33" ht="14.25" customHeight="1" x14ac:dyDescent="0.2">
      <c r="D966" s="1800" t="s">
        <v>2148</v>
      </c>
      <c r="E966" s="1800"/>
      <c r="F966" s="1800"/>
      <c r="G966" s="1800"/>
      <c r="H966" s="1800"/>
      <c r="I966" s="1800"/>
      <c r="J966" s="1800"/>
      <c r="K966" s="1800"/>
      <c r="L966" s="1800"/>
      <c r="M966" s="1800"/>
      <c r="N966" s="1837">
        <f>'Notes- SK Template'!N502</f>
        <v>0</v>
      </c>
      <c r="O966" s="1837">
        <f>'Notes- SK Template'!O502</f>
        <v>0</v>
      </c>
      <c r="P966" s="1837">
        <f>'Notes- SK Template'!P502</f>
        <v>0</v>
      </c>
      <c r="Q966" s="1837">
        <f>'Notes- SK Template'!Q502</f>
        <v>0</v>
      </c>
      <c r="R966" s="1837">
        <f>'Notes- SK Template'!R502</f>
        <v>0</v>
      </c>
      <c r="S966" s="1837">
        <f>'Notes- SK Template'!S502</f>
        <v>0</v>
      </c>
      <c r="T966" s="1837">
        <f>'Notes- SK Template'!T502</f>
        <v>0</v>
      </c>
      <c r="U966" s="1837">
        <f>'Notes- SK Template'!U502</f>
        <v>0</v>
      </c>
      <c r="V966" s="1837">
        <f>'Notes- SK Template'!V502</f>
        <v>0</v>
      </c>
      <c r="W966" s="1837">
        <f>'Notes- SK Template'!W502</f>
        <v>0</v>
      </c>
      <c r="X966" s="1837">
        <f>'Notes- SK Template'!X502</f>
        <v>0</v>
      </c>
      <c r="Y966" s="1837">
        <f>'Notes- SK Template'!Y502</f>
        <v>0</v>
      </c>
      <c r="Z966" s="1837">
        <f>'Notes- SK Template'!Z502</f>
        <v>0</v>
      </c>
      <c r="AA966" s="1837">
        <f>'Notes- SK Template'!AA502</f>
        <v>0</v>
      </c>
      <c r="AB966" s="1837">
        <f>'Notes- SK Template'!AB502</f>
        <v>0</v>
      </c>
      <c r="AC966" s="1837">
        <f>'Notes- SK Template'!AC502</f>
        <v>0</v>
      </c>
      <c r="AD966" s="1837">
        <f>'Notes- SK Template'!AD502</f>
        <v>0</v>
      </c>
      <c r="AE966" s="1837">
        <f>'Notes- SK Template'!AE502</f>
        <v>0</v>
      </c>
      <c r="AF966" s="1837">
        <f>'Notes- SK Template'!AF502</f>
        <v>0</v>
      </c>
      <c r="AG966" s="1837">
        <f>'Notes- SK Template'!AG502</f>
        <v>0</v>
      </c>
    </row>
    <row r="967" spans="4:33" ht="14.25" customHeight="1" x14ac:dyDescent="0.2">
      <c r="D967" s="1800" t="s">
        <v>2149</v>
      </c>
      <c r="E967" s="1800"/>
      <c r="F967" s="1800"/>
      <c r="G967" s="1800"/>
      <c r="H967" s="1800"/>
      <c r="I967" s="1800"/>
      <c r="J967" s="1800"/>
      <c r="K967" s="1800"/>
      <c r="L967" s="1800"/>
      <c r="M967" s="1800"/>
      <c r="N967" s="1837">
        <f>'Notes- SK Template'!N503</f>
        <v>0.22</v>
      </c>
      <c r="O967" s="1837">
        <f>'Notes- SK Template'!O503</f>
        <v>0</v>
      </c>
      <c r="P967" s="1837">
        <f>'Notes- SK Template'!P503</f>
        <v>0</v>
      </c>
      <c r="Q967" s="1837">
        <f>'Notes- SK Template'!Q503</f>
        <v>0</v>
      </c>
      <c r="R967" s="1837">
        <f>'Notes- SK Template'!R503</f>
        <v>0</v>
      </c>
      <c r="S967" s="1837">
        <f>'Notes- SK Template'!S503</f>
        <v>0</v>
      </c>
      <c r="T967" s="1837">
        <f>'Notes- SK Template'!T503</f>
        <v>0</v>
      </c>
      <c r="U967" s="1837">
        <f>'Notes- SK Template'!U503</f>
        <v>0</v>
      </c>
      <c r="V967" s="1837">
        <f>'Notes- SK Template'!V503</f>
        <v>0</v>
      </c>
      <c r="W967" s="1837">
        <f>'Notes- SK Template'!W503</f>
        <v>0</v>
      </c>
      <c r="X967" s="1837">
        <f>'Notes- SK Template'!X503</f>
        <v>0.22</v>
      </c>
      <c r="Y967" s="1837">
        <f>'Notes- SK Template'!Y503</f>
        <v>0</v>
      </c>
      <c r="Z967" s="1837">
        <f>'Notes- SK Template'!Z503</f>
        <v>0</v>
      </c>
      <c r="AA967" s="1837">
        <f>'Notes- SK Template'!AA503</f>
        <v>0</v>
      </c>
      <c r="AB967" s="1837">
        <f>'Notes- SK Template'!AB503</f>
        <v>0</v>
      </c>
      <c r="AC967" s="1837">
        <f>'Notes- SK Template'!AC503</f>
        <v>0</v>
      </c>
      <c r="AD967" s="1837">
        <f>'Notes- SK Template'!AD503</f>
        <v>0</v>
      </c>
      <c r="AE967" s="1837">
        <f>'Notes- SK Template'!AE503</f>
        <v>0</v>
      </c>
      <c r="AF967" s="1837">
        <f>'Notes- SK Template'!AF503</f>
        <v>0</v>
      </c>
      <c r="AG967" s="1837">
        <f>'Notes- SK Template'!AG503</f>
        <v>0</v>
      </c>
    </row>
    <row r="968" spans="4:33" ht="14.25" customHeight="1" x14ac:dyDescent="0.2">
      <c r="D968" s="1800" t="s">
        <v>2150</v>
      </c>
      <c r="E968" s="1800"/>
      <c r="F968" s="1800"/>
      <c r="G968" s="1800"/>
      <c r="H968" s="1800"/>
      <c r="I968" s="1800"/>
      <c r="J968" s="1800"/>
      <c r="K968" s="1800"/>
      <c r="L968" s="1800"/>
      <c r="M968" s="1800"/>
      <c r="N968" s="1837">
        <f>'Notes- SK Template'!N504</f>
        <v>91657</v>
      </c>
      <c r="O968" s="1837">
        <f>'Notes- SK Template'!O504</f>
        <v>0</v>
      </c>
      <c r="P968" s="1837">
        <f>'Notes- SK Template'!P504</f>
        <v>0</v>
      </c>
      <c r="Q968" s="1837">
        <f>'Notes- SK Template'!Q504</f>
        <v>0</v>
      </c>
      <c r="R968" s="1837">
        <f>'Notes- SK Template'!R504</f>
        <v>0</v>
      </c>
      <c r="S968" s="1837">
        <f>'Notes- SK Template'!S504</f>
        <v>0</v>
      </c>
      <c r="T968" s="1837">
        <f>'Notes- SK Template'!T504</f>
        <v>0</v>
      </c>
      <c r="U968" s="1837">
        <f>'Notes- SK Template'!U504</f>
        <v>0</v>
      </c>
      <c r="V968" s="1837">
        <f>'Notes- SK Template'!V504</f>
        <v>0</v>
      </c>
      <c r="W968" s="1837">
        <f>'Notes- SK Template'!W504</f>
        <v>0</v>
      </c>
      <c r="X968" s="1837">
        <f>'Notes- SK Template'!X504</f>
        <v>102352</v>
      </c>
      <c r="Y968" s="1837">
        <f>'Notes- SK Template'!Y504</f>
        <v>0</v>
      </c>
      <c r="Z968" s="1837">
        <f>'Notes- SK Template'!Z504</f>
        <v>0</v>
      </c>
      <c r="AA968" s="1837">
        <f>'Notes- SK Template'!AA504</f>
        <v>0</v>
      </c>
      <c r="AB968" s="1837">
        <f>'Notes- SK Template'!AB504</f>
        <v>0</v>
      </c>
      <c r="AC968" s="1837">
        <f>'Notes- SK Template'!AC504</f>
        <v>0</v>
      </c>
      <c r="AD968" s="1837">
        <f>'Notes- SK Template'!AD504</f>
        <v>0</v>
      </c>
      <c r="AE968" s="1837">
        <f>'Notes- SK Template'!AE504</f>
        <v>0</v>
      </c>
      <c r="AF968" s="1837">
        <f>'Notes- SK Template'!AF504</f>
        <v>0</v>
      </c>
      <c r="AG968" s="1837">
        <f>'Notes- SK Template'!AG504</f>
        <v>0</v>
      </c>
    </row>
    <row r="969" spans="4:33" ht="14.25" customHeight="1" x14ac:dyDescent="0.2">
      <c r="D969" s="1800" t="s">
        <v>2151</v>
      </c>
      <c r="E969" s="1800"/>
      <c r="F969" s="1800"/>
      <c r="G969" s="1800"/>
      <c r="H969" s="1800"/>
      <c r="I969" s="1800"/>
      <c r="J969" s="1800"/>
      <c r="K969" s="1800"/>
      <c r="L969" s="1800"/>
      <c r="M969" s="1800"/>
      <c r="N969" s="1837">
        <f>'Notes- SK Template'!N505</f>
        <v>0</v>
      </c>
      <c r="O969" s="1837">
        <f>'Notes- SK Template'!O505</f>
        <v>0</v>
      </c>
      <c r="P969" s="1837">
        <f>'Notes- SK Template'!P505</f>
        <v>0</v>
      </c>
      <c r="Q969" s="1837">
        <f>'Notes- SK Template'!Q505</f>
        <v>0</v>
      </c>
      <c r="R969" s="1837">
        <f>'Notes- SK Template'!R505</f>
        <v>0</v>
      </c>
      <c r="S969" s="1837">
        <f>'Notes- SK Template'!S505</f>
        <v>0</v>
      </c>
      <c r="T969" s="1837">
        <f>'Notes- SK Template'!T505</f>
        <v>0</v>
      </c>
      <c r="U969" s="1837">
        <f>'Notes- SK Template'!U505</f>
        <v>0</v>
      </c>
      <c r="V969" s="1837">
        <f>'Notes- SK Template'!V505</f>
        <v>0</v>
      </c>
      <c r="W969" s="1837">
        <f>'Notes- SK Template'!W505</f>
        <v>0</v>
      </c>
      <c r="X969" s="1837">
        <f>'Notes- SK Template'!X505</f>
        <v>0</v>
      </c>
      <c r="Y969" s="1837">
        <f>'Notes- SK Template'!Y505</f>
        <v>0</v>
      </c>
      <c r="Z969" s="1837">
        <f>'Notes- SK Template'!Z505</f>
        <v>0</v>
      </c>
      <c r="AA969" s="1837">
        <f>'Notes- SK Template'!AA505</f>
        <v>0</v>
      </c>
      <c r="AB969" s="1837">
        <f>'Notes- SK Template'!AB505</f>
        <v>0</v>
      </c>
      <c r="AC969" s="1837">
        <f>'Notes- SK Template'!AC505</f>
        <v>0</v>
      </c>
      <c r="AD969" s="1837">
        <f>'Notes- SK Template'!AD505</f>
        <v>0</v>
      </c>
      <c r="AE969" s="1837">
        <f>'Notes- SK Template'!AE505</f>
        <v>0</v>
      </c>
      <c r="AF969" s="1837">
        <f>'Notes- SK Template'!AF505</f>
        <v>0</v>
      </c>
      <c r="AG969" s="1837">
        <f>'Notes- SK Template'!AG505</f>
        <v>0</v>
      </c>
    </row>
    <row r="970" spans="4:33" ht="14.25" customHeight="1" x14ac:dyDescent="0.2">
      <c r="D970" s="1719" t="s">
        <v>2380</v>
      </c>
      <c r="E970" s="1715"/>
      <c r="F970" s="1715"/>
      <c r="G970" s="1715"/>
      <c r="H970" s="1715"/>
      <c r="I970" s="1715"/>
      <c r="J970" s="1715"/>
      <c r="K970" s="1715"/>
      <c r="L970" s="1715"/>
      <c r="M970" s="1715"/>
      <c r="N970" s="1716">
        <f>'Notes- SK Template'!N506</f>
        <v>0</v>
      </c>
      <c r="O970" s="1716">
        <f>'Notes- SK Template'!O506</f>
        <v>0</v>
      </c>
      <c r="P970" s="1716">
        <f>'Notes- SK Template'!P506</f>
        <v>0</v>
      </c>
      <c r="Q970" s="1716">
        <f>'Notes- SK Template'!Q506</f>
        <v>0</v>
      </c>
      <c r="R970" s="1716">
        <f>'Notes- SK Template'!R506</f>
        <v>0</v>
      </c>
      <c r="S970" s="1716">
        <f>'Notes- SK Template'!S506</f>
        <v>0</v>
      </c>
      <c r="T970" s="1716">
        <f>'Notes- SK Template'!T506</f>
        <v>0</v>
      </c>
      <c r="U970" s="1716">
        <f>'Notes- SK Template'!U506</f>
        <v>0</v>
      </c>
      <c r="V970" s="1716">
        <f>'Notes- SK Template'!V506</f>
        <v>0</v>
      </c>
      <c r="W970" s="1716">
        <f>'Notes- SK Template'!W506</f>
        <v>0</v>
      </c>
      <c r="X970" s="1716">
        <f>'Notes- SK Template'!X506</f>
        <v>0</v>
      </c>
      <c r="Y970" s="1716">
        <f>'Notes- SK Template'!Y506</f>
        <v>0</v>
      </c>
      <c r="Z970" s="1716">
        <f>'Notes- SK Template'!Z506</f>
        <v>0</v>
      </c>
      <c r="AA970" s="1716">
        <f>'Notes- SK Template'!AA506</f>
        <v>0</v>
      </c>
      <c r="AB970" s="1716">
        <f>'Notes- SK Template'!AB506</f>
        <v>0</v>
      </c>
      <c r="AC970" s="1716">
        <f>'Notes- SK Template'!AC506</f>
        <v>0</v>
      </c>
      <c r="AD970" s="1716">
        <f>'Notes- SK Template'!AD506</f>
        <v>0</v>
      </c>
      <c r="AE970" s="1716">
        <f>'Notes- SK Template'!AE506</f>
        <v>0</v>
      </c>
      <c r="AF970" s="1716">
        <f>'Notes- SK Template'!AF506</f>
        <v>0</v>
      </c>
      <c r="AG970" s="1716">
        <f>'Notes- SK Template'!AG506</f>
        <v>0</v>
      </c>
    </row>
    <row r="971" spans="4:33" ht="14.25" customHeight="1" x14ac:dyDescent="0.2">
      <c r="D971" s="1715" t="s">
        <v>2152</v>
      </c>
      <c r="E971" s="1715"/>
      <c r="F971" s="1715"/>
      <c r="G971" s="1715"/>
      <c r="H971" s="1715"/>
      <c r="I971" s="1715"/>
      <c r="J971" s="1715"/>
      <c r="K971" s="1715"/>
      <c r="L971" s="1715"/>
      <c r="M971" s="1715"/>
      <c r="N971" s="1716">
        <f>'Notes- SK Template'!N507</f>
        <v>0</v>
      </c>
      <c r="O971" s="1716">
        <f>'Notes- SK Template'!O507</f>
        <v>0</v>
      </c>
      <c r="P971" s="1716">
        <f>'Notes- SK Template'!P507</f>
        <v>0</v>
      </c>
      <c r="Q971" s="1716">
        <f>'Notes- SK Template'!Q507</f>
        <v>0</v>
      </c>
      <c r="R971" s="1716">
        <f>'Notes- SK Template'!R507</f>
        <v>0</v>
      </c>
      <c r="S971" s="1716">
        <f>'Notes- SK Template'!S507</f>
        <v>0</v>
      </c>
      <c r="T971" s="1716">
        <f>'Notes- SK Template'!T507</f>
        <v>0</v>
      </c>
      <c r="U971" s="1716">
        <f>'Notes- SK Template'!U507</f>
        <v>0</v>
      </c>
      <c r="V971" s="1716">
        <f>'Notes- SK Template'!V507</f>
        <v>0</v>
      </c>
      <c r="W971" s="1716">
        <f>'Notes- SK Template'!W507</f>
        <v>0</v>
      </c>
      <c r="X971" s="1716">
        <f>'Notes- SK Template'!X507</f>
        <v>0</v>
      </c>
      <c r="Y971" s="1716">
        <f>'Notes- SK Template'!Y507</f>
        <v>0</v>
      </c>
      <c r="Z971" s="1716">
        <f>'Notes- SK Template'!Z507</f>
        <v>0</v>
      </c>
      <c r="AA971" s="1716">
        <f>'Notes- SK Template'!AA507</f>
        <v>0</v>
      </c>
      <c r="AB971" s="1716">
        <f>'Notes- SK Template'!AB507</f>
        <v>0</v>
      </c>
      <c r="AC971" s="1716">
        <f>'Notes- SK Template'!AC507</f>
        <v>0</v>
      </c>
      <c r="AD971" s="1716">
        <f>'Notes- SK Template'!AD507</f>
        <v>0</v>
      </c>
      <c r="AE971" s="1716">
        <f>'Notes- SK Template'!AE507</f>
        <v>0</v>
      </c>
      <c r="AF971" s="1716">
        <f>'Notes- SK Template'!AF507</f>
        <v>0</v>
      </c>
      <c r="AG971" s="1716">
        <f>'Notes- SK Template'!AG507</f>
        <v>0</v>
      </c>
    </row>
    <row r="972" spans="4:33" ht="14.25" customHeight="1" x14ac:dyDescent="0.2">
      <c r="D972" s="1800" t="s">
        <v>2153</v>
      </c>
      <c r="E972" s="1800"/>
      <c r="F972" s="1800"/>
      <c r="G972" s="1800"/>
      <c r="H972" s="1800"/>
      <c r="I972" s="1800"/>
      <c r="J972" s="1800"/>
      <c r="K972" s="1800"/>
      <c r="L972" s="1800"/>
      <c r="M972" s="1800"/>
      <c r="N972" s="1837">
        <f>'Notes- SK Template'!N508</f>
        <v>0</v>
      </c>
      <c r="O972" s="1837">
        <f>'Notes- SK Template'!O508</f>
        <v>0</v>
      </c>
      <c r="P972" s="1837">
        <f>'Notes- SK Template'!P508</f>
        <v>0</v>
      </c>
      <c r="Q972" s="1837">
        <f>'Notes- SK Template'!Q508</f>
        <v>0</v>
      </c>
      <c r="R972" s="1837">
        <f>'Notes- SK Template'!R508</f>
        <v>0</v>
      </c>
      <c r="S972" s="1837">
        <f>'Notes- SK Template'!S508</f>
        <v>0</v>
      </c>
      <c r="T972" s="1837">
        <f>'Notes- SK Template'!T508</f>
        <v>0</v>
      </c>
      <c r="U972" s="1837">
        <f>'Notes- SK Template'!U508</f>
        <v>0</v>
      </c>
      <c r="V972" s="1837">
        <f>'Notes- SK Template'!V508</f>
        <v>0</v>
      </c>
      <c r="W972" s="1837">
        <f>'Notes- SK Template'!W508</f>
        <v>0</v>
      </c>
      <c r="X972" s="1837">
        <f>'Notes- SK Template'!X508</f>
        <v>0</v>
      </c>
      <c r="Y972" s="1837">
        <f>'Notes- SK Template'!Y508</f>
        <v>0</v>
      </c>
      <c r="Z972" s="1837">
        <f>'Notes- SK Template'!Z508</f>
        <v>0</v>
      </c>
      <c r="AA972" s="1837">
        <f>'Notes- SK Template'!AA508</f>
        <v>0</v>
      </c>
      <c r="AB972" s="1837">
        <f>'Notes- SK Template'!AB508</f>
        <v>0</v>
      </c>
      <c r="AC972" s="1837">
        <f>'Notes- SK Template'!AC508</f>
        <v>0</v>
      </c>
      <c r="AD972" s="1837">
        <f>'Notes- SK Template'!AD508</f>
        <v>0</v>
      </c>
      <c r="AE972" s="1837">
        <f>'Notes- SK Template'!AE508</f>
        <v>0</v>
      </c>
      <c r="AF972" s="1837">
        <f>'Notes- SK Template'!AF508</f>
        <v>0</v>
      </c>
      <c r="AG972" s="1837">
        <f>'Notes- SK Template'!AG508</f>
        <v>0</v>
      </c>
    </row>
    <row r="973" spans="4:33" ht="14.25" customHeight="1" x14ac:dyDescent="0.2">
      <c r="D973" s="1800" t="s">
        <v>2154</v>
      </c>
      <c r="E973" s="1800"/>
      <c r="F973" s="1800"/>
      <c r="G973" s="1800"/>
      <c r="H973" s="1800"/>
      <c r="I973" s="1800"/>
      <c r="J973" s="1800"/>
      <c r="K973" s="1800"/>
      <c r="L973" s="1800"/>
      <c r="M973" s="1800"/>
      <c r="N973" s="1837">
        <f>'Notes- SK Template'!N509</f>
        <v>0</v>
      </c>
      <c r="O973" s="1837">
        <f>'Notes- SK Template'!O509</f>
        <v>0</v>
      </c>
      <c r="P973" s="1837">
        <f>'Notes- SK Template'!P509</f>
        <v>0</v>
      </c>
      <c r="Q973" s="1837">
        <f>'Notes- SK Template'!Q509</f>
        <v>0</v>
      </c>
      <c r="R973" s="1837">
        <f>'Notes- SK Template'!R509</f>
        <v>0</v>
      </c>
      <c r="S973" s="1837">
        <f>'Notes- SK Template'!S509</f>
        <v>0</v>
      </c>
      <c r="T973" s="1837">
        <f>'Notes- SK Template'!T509</f>
        <v>0</v>
      </c>
      <c r="U973" s="1837">
        <f>'Notes- SK Template'!U509</f>
        <v>0</v>
      </c>
      <c r="V973" s="1837">
        <f>'Notes- SK Template'!V509</f>
        <v>0</v>
      </c>
      <c r="W973" s="1837">
        <f>'Notes- SK Template'!W509</f>
        <v>0</v>
      </c>
      <c r="X973" s="1837">
        <f>'Notes- SK Template'!X509</f>
        <v>0</v>
      </c>
      <c r="Y973" s="1837">
        <f>'Notes- SK Template'!Y509</f>
        <v>0</v>
      </c>
      <c r="Z973" s="1837">
        <f>'Notes- SK Template'!Z509</f>
        <v>0</v>
      </c>
      <c r="AA973" s="1837">
        <f>'Notes- SK Template'!AA509</f>
        <v>0</v>
      </c>
      <c r="AB973" s="1837">
        <f>'Notes- SK Template'!AB509</f>
        <v>0</v>
      </c>
      <c r="AC973" s="1837">
        <f>'Notes- SK Template'!AC509</f>
        <v>0</v>
      </c>
      <c r="AD973" s="1837">
        <f>'Notes- SK Template'!AD509</f>
        <v>0</v>
      </c>
      <c r="AE973" s="1837">
        <f>'Notes- SK Template'!AE509</f>
        <v>0</v>
      </c>
      <c r="AF973" s="1837">
        <f>'Notes- SK Template'!AF509</f>
        <v>0</v>
      </c>
      <c r="AG973" s="1837">
        <f>'Notes- SK Template'!AG509</f>
        <v>0</v>
      </c>
    </row>
    <row r="974" spans="4:33" ht="14.25" customHeight="1" x14ac:dyDescent="0.2">
      <c r="D974" s="1715" t="s">
        <v>2155</v>
      </c>
      <c r="E974" s="1715"/>
      <c r="F974" s="1715"/>
      <c r="G974" s="1715"/>
      <c r="H974" s="1715"/>
      <c r="I974" s="1715"/>
      <c r="J974" s="1715"/>
      <c r="K974" s="1715"/>
      <c r="L974" s="1715"/>
      <c r="M974" s="1715"/>
      <c r="N974" s="1716">
        <f>'Notes- SK Template'!N510</f>
        <v>0</v>
      </c>
      <c r="O974" s="1716">
        <f>'Notes- SK Template'!O510</f>
        <v>0</v>
      </c>
      <c r="P974" s="1716">
        <f>'Notes- SK Template'!P510</f>
        <v>0</v>
      </c>
      <c r="Q974" s="1716">
        <f>'Notes- SK Template'!Q510</f>
        <v>0</v>
      </c>
      <c r="R974" s="1716">
        <f>'Notes- SK Template'!R510</f>
        <v>0</v>
      </c>
      <c r="S974" s="1716">
        <f>'Notes- SK Template'!S510</f>
        <v>0</v>
      </c>
      <c r="T974" s="1716">
        <f>'Notes- SK Template'!T510</f>
        <v>0</v>
      </c>
      <c r="U974" s="1716">
        <f>'Notes- SK Template'!U510</f>
        <v>0</v>
      </c>
      <c r="V974" s="1716">
        <f>'Notes- SK Template'!V510</f>
        <v>0</v>
      </c>
      <c r="W974" s="1716">
        <f>'Notes- SK Template'!W510</f>
        <v>0</v>
      </c>
      <c r="X974" s="1716">
        <f>'Notes- SK Template'!X510</f>
        <v>0</v>
      </c>
      <c r="Y974" s="1716">
        <f>'Notes- SK Template'!Y510</f>
        <v>0</v>
      </c>
      <c r="Z974" s="1716">
        <f>'Notes- SK Template'!Z510</f>
        <v>0</v>
      </c>
      <c r="AA974" s="1716">
        <f>'Notes- SK Template'!AA510</f>
        <v>0</v>
      </c>
      <c r="AB974" s="1716">
        <f>'Notes- SK Template'!AB510</f>
        <v>0</v>
      </c>
      <c r="AC974" s="1716">
        <f>'Notes- SK Template'!AC510</f>
        <v>0</v>
      </c>
      <c r="AD974" s="1716">
        <f>'Notes- SK Template'!AD510</f>
        <v>0</v>
      </c>
      <c r="AE974" s="1716">
        <f>'Notes- SK Template'!AE510</f>
        <v>0</v>
      </c>
      <c r="AF974" s="1716">
        <f>'Notes- SK Template'!AF510</f>
        <v>0</v>
      </c>
      <c r="AG974" s="1716">
        <f>'Notes- SK Template'!AG510</f>
        <v>0</v>
      </c>
    </row>
    <row r="975" spans="4:33" ht="14.25" customHeight="1" x14ac:dyDescent="0.2">
      <c r="D975" s="1715" t="s">
        <v>2152</v>
      </c>
      <c r="E975" s="1715"/>
      <c r="F975" s="1715"/>
      <c r="G975" s="1715"/>
      <c r="H975" s="1715"/>
      <c r="I975" s="1715"/>
      <c r="J975" s="1715"/>
      <c r="K975" s="1715"/>
      <c r="L975" s="1715"/>
      <c r="M975" s="1715"/>
      <c r="N975" s="1716">
        <f>'Notes- SK Template'!N511</f>
        <v>0</v>
      </c>
      <c r="O975" s="1716">
        <f>'Notes- SK Template'!O511</f>
        <v>0</v>
      </c>
      <c r="P975" s="1716">
        <f>'Notes- SK Template'!P511</f>
        <v>0</v>
      </c>
      <c r="Q975" s="1716">
        <f>'Notes- SK Template'!Q511</f>
        <v>0</v>
      </c>
      <c r="R975" s="1716">
        <f>'Notes- SK Template'!R511</f>
        <v>0</v>
      </c>
      <c r="S975" s="1716">
        <f>'Notes- SK Template'!S511</f>
        <v>0</v>
      </c>
      <c r="T975" s="1716">
        <f>'Notes- SK Template'!T511</f>
        <v>0</v>
      </c>
      <c r="U975" s="1716">
        <f>'Notes- SK Template'!U511</f>
        <v>0</v>
      </c>
      <c r="V975" s="1716">
        <f>'Notes- SK Template'!V511</f>
        <v>0</v>
      </c>
      <c r="W975" s="1716">
        <f>'Notes- SK Template'!W511</f>
        <v>0</v>
      </c>
      <c r="X975" s="1716">
        <f>'Notes- SK Template'!X511</f>
        <v>0</v>
      </c>
      <c r="Y975" s="1716">
        <f>'Notes- SK Template'!Y511</f>
        <v>0</v>
      </c>
      <c r="Z975" s="1716">
        <f>'Notes- SK Template'!Z511</f>
        <v>0</v>
      </c>
      <c r="AA975" s="1716">
        <f>'Notes- SK Template'!AA511</f>
        <v>0</v>
      </c>
      <c r="AB975" s="1716">
        <f>'Notes- SK Template'!AB511</f>
        <v>0</v>
      </c>
      <c r="AC975" s="1716">
        <f>'Notes- SK Template'!AC511</f>
        <v>0</v>
      </c>
      <c r="AD975" s="1716">
        <f>'Notes- SK Template'!AD511</f>
        <v>0</v>
      </c>
      <c r="AE975" s="1716">
        <f>'Notes- SK Template'!AE511</f>
        <v>0</v>
      </c>
      <c r="AF975" s="1716">
        <f>'Notes- SK Template'!AF511</f>
        <v>0</v>
      </c>
      <c r="AG975" s="1716">
        <f>'Notes- SK Template'!AG511</f>
        <v>0</v>
      </c>
    </row>
    <row r="976" spans="4:33" ht="14.25" customHeight="1" thickBot="1" x14ac:dyDescent="0.25">
      <c r="D976" s="1900" t="s">
        <v>2113</v>
      </c>
      <c r="E976" s="1901"/>
      <c r="F976" s="1901"/>
      <c r="G976" s="1901"/>
      <c r="H976" s="1901"/>
      <c r="I976" s="1901"/>
      <c r="J976" s="1901"/>
      <c r="K976" s="1901"/>
      <c r="L976" s="1901"/>
      <c r="M976" s="1901"/>
      <c r="N976" s="1817">
        <f>'Notes- SK Template'!N512</f>
        <v>0</v>
      </c>
      <c r="O976" s="1817">
        <f>'Notes- SK Template'!O512</f>
        <v>0</v>
      </c>
      <c r="P976" s="1817">
        <f>'Notes- SK Template'!P512</f>
        <v>0</v>
      </c>
      <c r="Q976" s="1817">
        <f>'Notes- SK Template'!Q512</f>
        <v>0</v>
      </c>
      <c r="R976" s="1817">
        <f>'Notes- SK Template'!R512</f>
        <v>0</v>
      </c>
      <c r="S976" s="1817">
        <f>'Notes- SK Template'!S512</f>
        <v>0</v>
      </c>
      <c r="T976" s="1817">
        <f>'Notes- SK Template'!T512</f>
        <v>0</v>
      </c>
      <c r="U976" s="1817">
        <f>'Notes- SK Template'!U512</f>
        <v>0</v>
      </c>
      <c r="V976" s="1817">
        <f>'Notes- SK Template'!V512</f>
        <v>0</v>
      </c>
      <c r="W976" s="1817">
        <f>'Notes- SK Template'!W512</f>
        <v>0</v>
      </c>
      <c r="X976" s="1817">
        <f>'Notes- SK Template'!X512</f>
        <v>0</v>
      </c>
      <c r="Y976" s="1817">
        <f>'Notes- SK Template'!Y512</f>
        <v>0</v>
      </c>
      <c r="Z976" s="1817">
        <f>'Notes- SK Template'!Z512</f>
        <v>0</v>
      </c>
      <c r="AA976" s="1817">
        <f>'Notes- SK Template'!AA512</f>
        <v>0</v>
      </c>
      <c r="AB976" s="1817">
        <f>'Notes- SK Template'!AB512</f>
        <v>0</v>
      </c>
      <c r="AC976" s="1817">
        <f>'Notes- SK Template'!AC512</f>
        <v>0</v>
      </c>
      <c r="AD976" s="1817">
        <f>'Notes- SK Template'!AD512</f>
        <v>0</v>
      </c>
      <c r="AE976" s="1817">
        <f>'Notes- SK Template'!AE512</f>
        <v>0</v>
      </c>
      <c r="AF976" s="1817">
        <f>'Notes- SK Template'!AF512</f>
        <v>0</v>
      </c>
      <c r="AG976" s="1817">
        <f>'Notes- SK Template'!AG512</f>
        <v>0</v>
      </c>
    </row>
    <row r="978" spans="1:33" ht="14.25" customHeight="1" x14ac:dyDescent="0.2">
      <c r="D978" s="1738" t="s">
        <v>2156</v>
      </c>
      <c r="E978" s="1822"/>
      <c r="F978" s="1822"/>
      <c r="G978" s="1822"/>
      <c r="H978" s="1822"/>
      <c r="I978" s="1822"/>
      <c r="J978" s="1822"/>
      <c r="K978" s="1822"/>
      <c r="L978" s="1822"/>
      <c r="M978" s="1822"/>
      <c r="N978" s="1822"/>
      <c r="O978" s="1822"/>
      <c r="P978" s="1822"/>
      <c r="Q978" s="1822"/>
      <c r="R978" s="1822"/>
      <c r="S978" s="1822"/>
      <c r="T978" s="1822"/>
      <c r="U978" s="1822"/>
      <c r="V978" s="1822"/>
      <c r="W978" s="1822"/>
      <c r="X978" s="1822"/>
      <c r="Y978" s="1822"/>
      <c r="Z978" s="1822"/>
      <c r="AA978" s="1822"/>
      <c r="AB978" s="1822"/>
      <c r="AC978" s="1822"/>
      <c r="AD978" s="1822"/>
      <c r="AE978" s="1822"/>
      <c r="AF978" s="1822"/>
      <c r="AG978" s="1822"/>
    </row>
    <row r="979" spans="1:33" ht="14.25" customHeight="1" x14ac:dyDescent="0.2">
      <c r="D979" s="1822"/>
      <c r="E979" s="1822"/>
      <c r="F979" s="1822"/>
      <c r="G979" s="1822"/>
      <c r="H979" s="1822"/>
      <c r="I979" s="1822"/>
      <c r="J979" s="1822"/>
      <c r="K979" s="1822"/>
      <c r="L979" s="1822"/>
      <c r="M979" s="1822"/>
      <c r="N979" s="1822"/>
      <c r="O979" s="1822"/>
      <c r="P979" s="1822"/>
      <c r="Q979" s="1822"/>
      <c r="R979" s="1822"/>
      <c r="S979" s="1822"/>
      <c r="T979" s="1822"/>
      <c r="U979" s="1822"/>
      <c r="V979" s="1822"/>
      <c r="W979" s="1822"/>
      <c r="X979" s="1822"/>
      <c r="Y979" s="1822"/>
      <c r="Z979" s="1822"/>
      <c r="AA979" s="1822"/>
      <c r="AB979" s="1822"/>
      <c r="AC979" s="1822"/>
      <c r="AD979" s="1822"/>
      <c r="AE979" s="1822"/>
      <c r="AF979" s="1822"/>
      <c r="AG979" s="1822"/>
    </row>
    <row r="980" spans="1:33" ht="14.25" customHeight="1" x14ac:dyDescent="0.2">
      <c r="D980" s="1822"/>
      <c r="E980" s="1822"/>
      <c r="F980" s="1822"/>
      <c r="G980" s="1822"/>
      <c r="H980" s="1822"/>
      <c r="I980" s="1822"/>
      <c r="J980" s="1822"/>
      <c r="K980" s="1822"/>
      <c r="L980" s="1822"/>
      <c r="M980" s="1822"/>
      <c r="N980" s="1822"/>
      <c r="O980" s="1822"/>
      <c r="P980" s="1822"/>
      <c r="Q980" s="1822"/>
      <c r="R980" s="1822"/>
      <c r="S980" s="1822"/>
      <c r="T980" s="1822"/>
      <c r="U980" s="1822"/>
      <c r="V980" s="1822"/>
      <c r="W980" s="1822"/>
      <c r="X980" s="1822"/>
      <c r="Y980" s="1822"/>
      <c r="Z980" s="1822"/>
      <c r="AA980" s="1822"/>
      <c r="AB980" s="1822"/>
      <c r="AC980" s="1822"/>
      <c r="AD980" s="1822"/>
      <c r="AE980" s="1822"/>
      <c r="AF980" s="1822"/>
      <c r="AG980" s="1822"/>
    </row>
    <row r="981" spans="1:33" ht="14.25" customHeight="1" x14ac:dyDescent="0.2">
      <c r="D981" s="590" t="s">
        <v>2157</v>
      </c>
    </row>
    <row r="982" spans="1:33" ht="14.25" customHeight="1" x14ac:dyDescent="0.2">
      <c r="D982" s="1718"/>
      <c r="E982" s="1718"/>
      <c r="F982" s="1718"/>
      <c r="G982" s="1718"/>
      <c r="H982" s="1718"/>
      <c r="I982" s="1718"/>
      <c r="J982" s="1718"/>
      <c r="K982" s="1718"/>
      <c r="L982" s="1718"/>
      <c r="M982" s="1718"/>
      <c r="N982" s="1718"/>
      <c r="O982" s="1718"/>
      <c r="P982" s="1718"/>
      <c r="Q982" s="1718"/>
      <c r="R982" s="1718"/>
      <c r="S982" s="1718"/>
      <c r="T982" s="1718"/>
      <c r="U982" s="1718"/>
      <c r="V982" s="1718"/>
      <c r="W982" s="1718"/>
      <c r="X982" s="1718"/>
      <c r="Y982" s="1718"/>
      <c r="Z982" s="1718"/>
      <c r="AA982" s="1718"/>
      <c r="AB982" s="1718"/>
      <c r="AC982" s="1718"/>
      <c r="AD982" s="1718"/>
      <c r="AE982" s="1718"/>
      <c r="AF982" s="1718"/>
      <c r="AG982" s="1718"/>
    </row>
    <row r="983" spans="1:33" ht="14.25" customHeight="1" x14ac:dyDescent="0.2">
      <c r="D983" s="1717" t="s">
        <v>2393</v>
      </c>
      <c r="E983" s="1718"/>
      <c r="F983" s="1718"/>
      <c r="G983" s="1718"/>
      <c r="H983" s="1718"/>
      <c r="I983" s="1718"/>
      <c r="J983" s="1718"/>
      <c r="K983" s="1718"/>
      <c r="L983" s="1718"/>
      <c r="M983" s="1718"/>
      <c r="N983" s="1718"/>
      <c r="O983" s="1718"/>
      <c r="P983" s="1718"/>
      <c r="Q983" s="1718"/>
      <c r="R983" s="1718"/>
      <c r="S983" s="1718"/>
      <c r="T983" s="1718"/>
      <c r="U983" s="1718"/>
      <c r="V983" s="1718"/>
      <c r="W983" s="1718"/>
      <c r="X983" s="1718"/>
      <c r="Y983" s="1718"/>
      <c r="Z983" s="1718"/>
      <c r="AA983" s="1718"/>
      <c r="AB983" s="1718"/>
      <c r="AC983" s="1718"/>
      <c r="AD983" s="1718"/>
      <c r="AE983" s="1718"/>
      <c r="AF983" s="1718"/>
      <c r="AG983" s="1718"/>
    </row>
    <row r="984" spans="1:33" ht="14.25" customHeight="1" thickBot="1" x14ac:dyDescent="0.25"/>
    <row r="985" spans="1:33" ht="28.5" customHeight="1" thickBot="1" x14ac:dyDescent="0.25">
      <c r="A985" s="605">
        <v>27</v>
      </c>
      <c r="D985" s="1873" t="s">
        <v>1777</v>
      </c>
      <c r="E985" s="1874"/>
      <c r="F985" s="1874"/>
      <c r="G985" s="1874"/>
      <c r="H985" s="1874"/>
      <c r="I985" s="1874"/>
      <c r="J985" s="1874"/>
      <c r="K985" s="1874"/>
      <c r="L985" s="1874"/>
      <c r="M985" s="1875"/>
      <c r="N985" s="1873" t="s">
        <v>1778</v>
      </c>
      <c r="O985" s="1874"/>
      <c r="P985" s="1874"/>
      <c r="Q985" s="1874"/>
      <c r="R985" s="1874"/>
      <c r="S985" s="1874"/>
      <c r="T985" s="1874"/>
      <c r="U985" s="1874"/>
      <c r="V985" s="1874"/>
      <c r="W985" s="1875"/>
      <c r="X985" s="1873" t="s">
        <v>2063</v>
      </c>
      <c r="Y985" s="1874"/>
      <c r="Z985" s="1874"/>
      <c r="AA985" s="1874"/>
      <c r="AB985" s="1874"/>
      <c r="AC985" s="1874"/>
      <c r="AD985" s="1874"/>
      <c r="AE985" s="1874"/>
      <c r="AF985" s="1874"/>
      <c r="AG985" s="1875"/>
    </row>
    <row r="986" spans="1:33" ht="18.75" customHeight="1" x14ac:dyDescent="0.2">
      <c r="D986" s="1880" t="s">
        <v>2158</v>
      </c>
      <c r="E986" s="1881"/>
      <c r="F986" s="1881"/>
      <c r="G986" s="1881"/>
      <c r="H986" s="1881"/>
      <c r="I986" s="1881"/>
      <c r="J986" s="1881"/>
      <c r="K986" s="1881"/>
      <c r="L986" s="1881"/>
      <c r="M986" s="1882"/>
      <c r="N986" s="1990">
        <f>'Notes- SK Template'!N522</f>
        <v>0</v>
      </c>
      <c r="O986" s="1841">
        <f>'Notes- SK Template'!O522</f>
        <v>0</v>
      </c>
      <c r="P986" s="1841">
        <f>'Notes- SK Template'!P522</f>
        <v>0</v>
      </c>
      <c r="Q986" s="1841">
        <f>'Notes- SK Template'!Q522</f>
        <v>0</v>
      </c>
      <c r="R986" s="1841">
        <f>'Notes- SK Template'!R522</f>
        <v>0</v>
      </c>
      <c r="S986" s="1841">
        <f>'Notes- SK Template'!S522</f>
        <v>0</v>
      </c>
      <c r="T986" s="1841">
        <f>'Notes- SK Template'!T522</f>
        <v>0</v>
      </c>
      <c r="U986" s="1841">
        <f>'Notes- SK Template'!U522</f>
        <v>0</v>
      </c>
      <c r="V986" s="1841">
        <f>'Notes- SK Template'!V522</f>
        <v>0</v>
      </c>
      <c r="W986" s="1841">
        <f>'Notes- SK Template'!W522</f>
        <v>0</v>
      </c>
      <c r="X986" s="1841">
        <f>'Notes- SK Template'!X522</f>
        <v>0</v>
      </c>
      <c r="Y986" s="1841">
        <f>'Notes- SK Template'!Y522</f>
        <v>0</v>
      </c>
      <c r="Z986" s="1841">
        <f>'Notes- SK Template'!Z522</f>
        <v>0</v>
      </c>
      <c r="AA986" s="1841">
        <f>'Notes- SK Template'!AA522</f>
        <v>0</v>
      </c>
      <c r="AB986" s="1841">
        <f>'Notes- SK Template'!AB522</f>
        <v>0</v>
      </c>
      <c r="AC986" s="1841">
        <f>'Notes- SK Template'!AC522</f>
        <v>0</v>
      </c>
      <c r="AD986" s="1841">
        <f>'Notes- SK Template'!AD522</f>
        <v>0</v>
      </c>
      <c r="AE986" s="1841">
        <f>'Notes- SK Template'!AE522</f>
        <v>0</v>
      </c>
      <c r="AF986" s="1841">
        <f>'Notes- SK Template'!AF522</f>
        <v>0</v>
      </c>
      <c r="AG986" s="1841">
        <f>'Notes- SK Template'!AG522</f>
        <v>0</v>
      </c>
    </row>
    <row r="987" spans="1:33" ht="18.75" customHeight="1" x14ac:dyDescent="0.2">
      <c r="D987" s="1779" t="s">
        <v>2159</v>
      </c>
      <c r="E987" s="1780"/>
      <c r="F987" s="1780"/>
      <c r="G987" s="1780"/>
      <c r="H987" s="1780"/>
      <c r="I987" s="1780"/>
      <c r="J987" s="1780"/>
      <c r="K987" s="1780"/>
      <c r="L987" s="1780"/>
      <c r="M987" s="1781"/>
      <c r="N987" s="1784">
        <f>'Notes- SK Template'!N523</f>
        <v>591</v>
      </c>
      <c r="O987" s="1716">
        <f>'Notes- SK Template'!O523</f>
        <v>0</v>
      </c>
      <c r="P987" s="1716">
        <f>'Notes- SK Template'!P523</f>
        <v>0</v>
      </c>
      <c r="Q987" s="1716">
        <f>'Notes- SK Template'!Q523</f>
        <v>0</v>
      </c>
      <c r="R987" s="1716">
        <f>'Notes- SK Template'!R523</f>
        <v>0</v>
      </c>
      <c r="S987" s="1716">
        <f>'Notes- SK Template'!S523</f>
        <v>0</v>
      </c>
      <c r="T987" s="1716">
        <f>'Notes- SK Template'!T523</f>
        <v>0</v>
      </c>
      <c r="U987" s="1716">
        <f>'Notes- SK Template'!U523</f>
        <v>0</v>
      </c>
      <c r="V987" s="1716">
        <f>'Notes- SK Template'!V523</f>
        <v>0</v>
      </c>
      <c r="W987" s="1716">
        <f>'Notes- SK Template'!W523</f>
        <v>0</v>
      </c>
      <c r="X987" s="1782">
        <f>'Notes- SK Template'!X523</f>
        <v>598</v>
      </c>
      <c r="Y987" s="1783">
        <f>'Notes- SK Template'!Y523</f>
        <v>0</v>
      </c>
      <c r="Z987" s="1783">
        <f>'Notes- SK Template'!Z523</f>
        <v>0</v>
      </c>
      <c r="AA987" s="1783">
        <f>'Notes- SK Template'!AA523</f>
        <v>0</v>
      </c>
      <c r="AB987" s="1783">
        <f>'Notes- SK Template'!AB523</f>
        <v>0</v>
      </c>
      <c r="AC987" s="1783">
        <f>'Notes- SK Template'!AC523</f>
        <v>0</v>
      </c>
      <c r="AD987" s="1783">
        <f>'Notes- SK Template'!AD523</f>
        <v>0</v>
      </c>
      <c r="AE987" s="1783">
        <f>'Notes- SK Template'!AE523</f>
        <v>0</v>
      </c>
      <c r="AF987" s="1783">
        <f>'Notes- SK Template'!AF523</f>
        <v>0</v>
      </c>
      <c r="AG987" s="1784">
        <f>'Notes- SK Template'!AG523</f>
        <v>0</v>
      </c>
    </row>
    <row r="988" spans="1:33" ht="18.75" customHeight="1" x14ac:dyDescent="0.2">
      <c r="D988" s="1779" t="s">
        <v>2160</v>
      </c>
      <c r="E988" s="1780"/>
      <c r="F988" s="1780"/>
      <c r="G988" s="1780"/>
      <c r="H988" s="1780"/>
      <c r="I988" s="1780"/>
      <c r="J988" s="1780"/>
      <c r="K988" s="1780"/>
      <c r="L988" s="1780"/>
      <c r="M988" s="1781"/>
      <c r="N988" s="1784">
        <f>'Notes- SK Template'!N524</f>
        <v>0</v>
      </c>
      <c r="O988" s="1716">
        <f>'Notes- SK Template'!O524</f>
        <v>0</v>
      </c>
      <c r="P988" s="1716">
        <f>'Notes- SK Template'!P524</f>
        <v>0</v>
      </c>
      <c r="Q988" s="1716">
        <f>'Notes- SK Template'!Q524</f>
        <v>0</v>
      </c>
      <c r="R988" s="1716">
        <f>'Notes- SK Template'!R524</f>
        <v>0</v>
      </c>
      <c r="S988" s="1716">
        <f>'Notes- SK Template'!S524</f>
        <v>0</v>
      </c>
      <c r="T988" s="1716">
        <f>'Notes- SK Template'!T524</f>
        <v>0</v>
      </c>
      <c r="U988" s="1716">
        <f>'Notes- SK Template'!U524</f>
        <v>0</v>
      </c>
      <c r="V988" s="1716">
        <f>'Notes- SK Template'!V524</f>
        <v>0</v>
      </c>
      <c r="W988" s="1716">
        <f>'Notes- SK Template'!W524</f>
        <v>0</v>
      </c>
      <c r="X988" s="1782">
        <f>'Notes- SK Template'!X524</f>
        <v>0</v>
      </c>
      <c r="Y988" s="1783">
        <f>'Notes- SK Template'!Y524</f>
        <v>0</v>
      </c>
      <c r="Z988" s="1783">
        <f>'Notes- SK Template'!Z524</f>
        <v>0</v>
      </c>
      <c r="AA988" s="1783">
        <f>'Notes- SK Template'!AA524</f>
        <v>0</v>
      </c>
      <c r="AB988" s="1783">
        <f>'Notes- SK Template'!AB524</f>
        <v>0</v>
      </c>
      <c r="AC988" s="1783">
        <f>'Notes- SK Template'!AC524</f>
        <v>0</v>
      </c>
      <c r="AD988" s="1783">
        <f>'Notes- SK Template'!AD524</f>
        <v>0</v>
      </c>
      <c r="AE988" s="1783">
        <f>'Notes- SK Template'!AE524</f>
        <v>0</v>
      </c>
      <c r="AF988" s="1783">
        <f>'Notes- SK Template'!AF524</f>
        <v>0</v>
      </c>
      <c r="AG988" s="1784">
        <f>'Notes- SK Template'!AG524</f>
        <v>0</v>
      </c>
    </row>
    <row r="989" spans="1:33" ht="18.75" customHeight="1" x14ac:dyDescent="0.2">
      <c r="D989" s="1779" t="s">
        <v>2161</v>
      </c>
      <c r="E989" s="1780"/>
      <c r="F989" s="1780"/>
      <c r="G989" s="1780"/>
      <c r="H989" s="1780"/>
      <c r="I989" s="1780"/>
      <c r="J989" s="1780"/>
      <c r="K989" s="1780"/>
      <c r="L989" s="1780"/>
      <c r="M989" s="1781"/>
      <c r="N989" s="1784">
        <f>'Notes- SK Template'!N525</f>
        <v>0</v>
      </c>
      <c r="O989" s="1716">
        <f>'Notes- SK Template'!O525</f>
        <v>0</v>
      </c>
      <c r="P989" s="1716">
        <f>'Notes- SK Template'!P525</f>
        <v>0</v>
      </c>
      <c r="Q989" s="1716">
        <f>'Notes- SK Template'!Q525</f>
        <v>0</v>
      </c>
      <c r="R989" s="1716">
        <f>'Notes- SK Template'!R525</f>
        <v>0</v>
      </c>
      <c r="S989" s="1716">
        <f>'Notes- SK Template'!S525</f>
        <v>0</v>
      </c>
      <c r="T989" s="1716">
        <f>'Notes- SK Template'!T525</f>
        <v>0</v>
      </c>
      <c r="U989" s="1716">
        <f>'Notes- SK Template'!U525</f>
        <v>0</v>
      </c>
      <c r="V989" s="1716">
        <f>'Notes- SK Template'!V525</f>
        <v>0</v>
      </c>
      <c r="W989" s="1716">
        <f>'Notes- SK Template'!W525</f>
        <v>0</v>
      </c>
      <c r="X989" s="1782">
        <f>'Notes- SK Template'!X525</f>
        <v>0</v>
      </c>
      <c r="Y989" s="1783">
        <f>'Notes- SK Template'!Y525</f>
        <v>0</v>
      </c>
      <c r="Z989" s="1783">
        <f>'Notes- SK Template'!Z525</f>
        <v>0</v>
      </c>
      <c r="AA989" s="1783">
        <f>'Notes- SK Template'!AA525</f>
        <v>0</v>
      </c>
      <c r="AB989" s="1783">
        <f>'Notes- SK Template'!AB525</f>
        <v>0</v>
      </c>
      <c r="AC989" s="1783">
        <f>'Notes- SK Template'!AC525</f>
        <v>0</v>
      </c>
      <c r="AD989" s="1783">
        <f>'Notes- SK Template'!AD525</f>
        <v>0</v>
      </c>
      <c r="AE989" s="1783">
        <f>'Notes- SK Template'!AE525</f>
        <v>0</v>
      </c>
      <c r="AF989" s="1783">
        <f>'Notes- SK Template'!AF525</f>
        <v>0</v>
      </c>
      <c r="AG989" s="1784">
        <f>'Notes- SK Template'!AG525</f>
        <v>0</v>
      </c>
    </row>
    <row r="990" spans="1:33" ht="18.75" customHeight="1" x14ac:dyDescent="0.2">
      <c r="D990" s="1862" t="s">
        <v>2162</v>
      </c>
      <c r="E990" s="1863"/>
      <c r="F990" s="1863"/>
      <c r="G990" s="1863"/>
      <c r="H990" s="1863"/>
      <c r="I990" s="1863"/>
      <c r="J990" s="1863"/>
      <c r="K990" s="1863"/>
      <c r="L990" s="1863"/>
      <c r="M990" s="1864"/>
      <c r="N990" s="1787">
        <f>'Notes- SK Template'!N526</f>
        <v>591</v>
      </c>
      <c r="O990" s="1720">
        <f>'Notes- SK Template'!O526</f>
        <v>0</v>
      </c>
      <c r="P990" s="1720">
        <f>'Notes- SK Template'!P526</f>
        <v>0</v>
      </c>
      <c r="Q990" s="1720">
        <f>'Notes- SK Template'!Q526</f>
        <v>0</v>
      </c>
      <c r="R990" s="1720">
        <f>'Notes- SK Template'!R526</f>
        <v>0</v>
      </c>
      <c r="S990" s="1720">
        <f>'Notes- SK Template'!S526</f>
        <v>0</v>
      </c>
      <c r="T990" s="1720">
        <f>'Notes- SK Template'!T526</f>
        <v>0</v>
      </c>
      <c r="U990" s="1720">
        <f>'Notes- SK Template'!U526</f>
        <v>0</v>
      </c>
      <c r="V990" s="1720">
        <f>'Notes- SK Template'!V526</f>
        <v>0</v>
      </c>
      <c r="W990" s="1720">
        <f>'Notes- SK Template'!W526</f>
        <v>0</v>
      </c>
      <c r="X990" s="1787">
        <f>'Notes- SK Template'!X526</f>
        <v>598</v>
      </c>
      <c r="Y990" s="1720">
        <f>'Notes- SK Template'!Y526</f>
        <v>0</v>
      </c>
      <c r="Z990" s="1720">
        <f>'Notes- SK Template'!Z526</f>
        <v>0</v>
      </c>
      <c r="AA990" s="1720">
        <f>'Notes- SK Template'!AA526</f>
        <v>0</v>
      </c>
      <c r="AB990" s="1720">
        <f>'Notes- SK Template'!AB526</f>
        <v>0</v>
      </c>
      <c r="AC990" s="1720">
        <f>'Notes- SK Template'!AC526</f>
        <v>0</v>
      </c>
      <c r="AD990" s="1720">
        <f>'Notes- SK Template'!AD526</f>
        <v>0</v>
      </c>
      <c r="AE990" s="1720">
        <f>'Notes- SK Template'!AE526</f>
        <v>0</v>
      </c>
      <c r="AF990" s="1720">
        <f>'Notes- SK Template'!AF526</f>
        <v>0</v>
      </c>
      <c r="AG990" s="1720">
        <f>'Notes- SK Template'!AG526</f>
        <v>0</v>
      </c>
    </row>
    <row r="991" spans="1:33" ht="18.75" customHeight="1" x14ac:dyDescent="0.2">
      <c r="D991" s="1862" t="s">
        <v>2163</v>
      </c>
      <c r="E991" s="1863"/>
      <c r="F991" s="1863"/>
      <c r="G991" s="1863"/>
      <c r="H991" s="1863"/>
      <c r="I991" s="1863"/>
      <c r="J991" s="1863"/>
      <c r="K991" s="1863"/>
      <c r="L991" s="1863"/>
      <c r="M991" s="1864"/>
      <c r="N991" s="1784">
        <f>'Notes- SK Template'!N527</f>
        <v>-591</v>
      </c>
      <c r="O991" s="1716">
        <f>'Notes- SK Template'!O527</f>
        <v>0</v>
      </c>
      <c r="P991" s="1716">
        <f>'Notes- SK Template'!P527</f>
        <v>0</v>
      </c>
      <c r="Q991" s="1716">
        <f>'Notes- SK Template'!Q527</f>
        <v>0</v>
      </c>
      <c r="R991" s="1716">
        <f>'Notes- SK Template'!R527</f>
        <v>0</v>
      </c>
      <c r="S991" s="1716">
        <f>'Notes- SK Template'!S527</f>
        <v>0</v>
      </c>
      <c r="T991" s="1716">
        <f>'Notes- SK Template'!T527</f>
        <v>0</v>
      </c>
      <c r="U991" s="1716">
        <f>'Notes- SK Template'!U527</f>
        <v>0</v>
      </c>
      <c r="V991" s="1716">
        <f>'Notes- SK Template'!V527</f>
        <v>0</v>
      </c>
      <c r="W991" s="1716">
        <f>'Notes- SK Template'!W527</f>
        <v>0</v>
      </c>
      <c r="X991" s="1782">
        <f>'Notes- SK Template'!X527</f>
        <v>-598</v>
      </c>
      <c r="Y991" s="1783">
        <f>'Notes- SK Template'!Y527</f>
        <v>0</v>
      </c>
      <c r="Z991" s="1783">
        <f>'Notes- SK Template'!Z527</f>
        <v>0</v>
      </c>
      <c r="AA991" s="1783">
        <f>'Notes- SK Template'!AA527</f>
        <v>0</v>
      </c>
      <c r="AB991" s="1783">
        <f>'Notes- SK Template'!AB527</f>
        <v>0</v>
      </c>
      <c r="AC991" s="1783">
        <f>'Notes- SK Template'!AC527</f>
        <v>0</v>
      </c>
      <c r="AD991" s="1783">
        <f>'Notes- SK Template'!AD527</f>
        <v>0</v>
      </c>
      <c r="AE991" s="1783">
        <f>'Notes- SK Template'!AE527</f>
        <v>0</v>
      </c>
      <c r="AF991" s="1783">
        <f>'Notes- SK Template'!AF527</f>
        <v>0</v>
      </c>
      <c r="AG991" s="1784">
        <f>'Notes- SK Template'!AG527</f>
        <v>0</v>
      </c>
    </row>
    <row r="992" spans="1:33" ht="18.75" customHeight="1" thickBot="1" x14ac:dyDescent="0.25">
      <c r="D992" s="1868" t="s">
        <v>2164</v>
      </c>
      <c r="E992" s="1869"/>
      <c r="F992" s="1869"/>
      <c r="G992" s="1869"/>
      <c r="H992" s="1869"/>
      <c r="I992" s="1869"/>
      <c r="J992" s="1869"/>
      <c r="K992" s="1869"/>
      <c r="L992" s="1869"/>
      <c r="M992" s="1870"/>
      <c r="N992" s="1871">
        <f>'Notes- SK Template'!N528</f>
        <v>0</v>
      </c>
      <c r="O992" s="1872">
        <f>'Notes- SK Template'!O528</f>
        <v>0</v>
      </c>
      <c r="P992" s="1872">
        <f>'Notes- SK Template'!P528</f>
        <v>0</v>
      </c>
      <c r="Q992" s="1872">
        <f>'Notes- SK Template'!Q528</f>
        <v>0</v>
      </c>
      <c r="R992" s="1872">
        <f>'Notes- SK Template'!R528</f>
        <v>0</v>
      </c>
      <c r="S992" s="1872">
        <f>'Notes- SK Template'!S528</f>
        <v>0</v>
      </c>
      <c r="T992" s="1872">
        <f>'Notes- SK Template'!T528</f>
        <v>0</v>
      </c>
      <c r="U992" s="1872">
        <f>'Notes- SK Template'!U528</f>
        <v>0</v>
      </c>
      <c r="V992" s="1872">
        <f>'Notes- SK Template'!V528</f>
        <v>0</v>
      </c>
      <c r="W992" s="1872">
        <f>'Notes- SK Template'!W528</f>
        <v>0</v>
      </c>
      <c r="X992" s="1871">
        <f>'Notes- SK Template'!X528</f>
        <v>0</v>
      </c>
      <c r="Y992" s="1872">
        <f>'Notes- SK Template'!Y528</f>
        <v>0</v>
      </c>
      <c r="Z992" s="1872">
        <f>'Notes- SK Template'!Z528</f>
        <v>0</v>
      </c>
      <c r="AA992" s="1872">
        <f>'Notes- SK Template'!AA528</f>
        <v>0</v>
      </c>
      <c r="AB992" s="1872">
        <f>'Notes- SK Template'!AB528</f>
        <v>0</v>
      </c>
      <c r="AC992" s="1872">
        <f>'Notes- SK Template'!AC528</f>
        <v>0</v>
      </c>
      <c r="AD992" s="1872">
        <f>'Notes- SK Template'!AD528</f>
        <v>0</v>
      </c>
      <c r="AE992" s="1872">
        <f>'Notes- SK Template'!AE528</f>
        <v>0</v>
      </c>
      <c r="AF992" s="1872">
        <f>'Notes- SK Template'!AF528</f>
        <v>0</v>
      </c>
      <c r="AG992" s="1872">
        <f>'Notes- SK Template'!AG528</f>
        <v>0</v>
      </c>
    </row>
    <row r="995" spans="1:33" ht="14.25" customHeight="1" x14ac:dyDescent="0.2">
      <c r="D995" s="590" t="s">
        <v>2165</v>
      </c>
    </row>
    <row r="997" spans="1:33" ht="14.25" customHeight="1" x14ac:dyDescent="0.2">
      <c r="D997" s="1717" t="s">
        <v>2166</v>
      </c>
      <c r="E997" s="1718"/>
      <c r="F997" s="1718"/>
      <c r="G997" s="1718"/>
      <c r="H997" s="1718"/>
      <c r="I997" s="1718"/>
      <c r="J997" s="1718"/>
      <c r="K997" s="1718"/>
      <c r="L997" s="1718"/>
      <c r="M997" s="1718"/>
      <c r="N997" s="1718"/>
      <c r="O997" s="1718"/>
      <c r="P997" s="1718"/>
      <c r="Q997" s="1718"/>
      <c r="R997" s="1718"/>
      <c r="S997" s="1718"/>
      <c r="T997" s="1718"/>
      <c r="U997" s="1718"/>
      <c r="V997" s="1718"/>
      <c r="W997" s="1718"/>
      <c r="X997" s="1718"/>
      <c r="Y997" s="1718"/>
      <c r="Z997" s="1718"/>
      <c r="AA997" s="1718"/>
      <c r="AB997" s="1718"/>
      <c r="AC997" s="1718"/>
      <c r="AD997" s="1718"/>
      <c r="AE997" s="1718"/>
      <c r="AF997" s="1718"/>
      <c r="AG997" s="1718"/>
    </row>
    <row r="998" spans="1:33" ht="14.25" customHeight="1" thickBot="1" x14ac:dyDescent="0.25"/>
    <row r="999" spans="1:33" ht="27" customHeight="1" thickBot="1" x14ac:dyDescent="0.25">
      <c r="A999" s="605">
        <v>28</v>
      </c>
      <c r="D999" s="1704" t="s">
        <v>2167</v>
      </c>
      <c r="E999" s="1704"/>
      <c r="F999" s="1704"/>
      <c r="G999" s="1704"/>
      <c r="H999" s="1704"/>
      <c r="I999" s="1704" t="s">
        <v>2168</v>
      </c>
      <c r="J999" s="1704"/>
      <c r="K999" s="1704"/>
      <c r="L999" s="1704"/>
      <c r="M999" s="1704"/>
      <c r="N999" s="1704" t="s">
        <v>2169</v>
      </c>
      <c r="O999" s="1704"/>
      <c r="P999" s="1704"/>
      <c r="Q999" s="1704"/>
      <c r="R999" s="1704"/>
      <c r="S999" s="1704" t="s">
        <v>2170</v>
      </c>
      <c r="T999" s="1704"/>
      <c r="U999" s="1704"/>
      <c r="V999" s="1704"/>
      <c r="W999" s="1704"/>
      <c r="X999" s="1704" t="s">
        <v>2171</v>
      </c>
      <c r="Y999" s="1704"/>
      <c r="Z999" s="1704"/>
      <c r="AA999" s="1704"/>
      <c r="AB999" s="1704"/>
      <c r="AC999" s="1704" t="s">
        <v>2097</v>
      </c>
      <c r="AD999" s="1704"/>
      <c r="AE999" s="1704"/>
      <c r="AF999" s="1704"/>
      <c r="AG999" s="1704"/>
    </row>
    <row r="1000" spans="1:33" ht="14.25" customHeight="1" x14ac:dyDescent="0.2">
      <c r="D1000" s="2053" t="e">
        <f>'Notes- SK Template'!#REF!</f>
        <v>#REF!</v>
      </c>
      <c r="E1000" s="2053" t="e">
        <f>'Notes- SK Template'!#REF!</f>
        <v>#REF!</v>
      </c>
      <c r="F1000" s="2053" t="e">
        <f>'Notes- SK Template'!#REF!</f>
        <v>#REF!</v>
      </c>
      <c r="G1000" s="2053" t="e">
        <f>'Notes- SK Template'!#REF!</f>
        <v>#REF!</v>
      </c>
      <c r="H1000" s="2053" t="e">
        <f>'Notes- SK Template'!#REF!</f>
        <v>#REF!</v>
      </c>
      <c r="I1000" s="1797" t="e">
        <f>'Notes- SK Template'!#REF!</f>
        <v>#REF!</v>
      </c>
      <c r="J1000" s="1797" t="e">
        <f>'Notes- SK Template'!#REF!</f>
        <v>#REF!</v>
      </c>
      <c r="K1000" s="1797" t="e">
        <f>'Notes- SK Template'!#REF!</f>
        <v>#REF!</v>
      </c>
      <c r="L1000" s="1797" t="e">
        <f>'Notes- SK Template'!#REF!</f>
        <v>#REF!</v>
      </c>
      <c r="M1000" s="1797" t="e">
        <f>'Notes- SK Template'!#REF!</f>
        <v>#REF!</v>
      </c>
      <c r="N1000" s="2470" t="e">
        <f>'Notes- SK Template'!#REF!</f>
        <v>#REF!</v>
      </c>
      <c r="O1000" s="2470" t="e">
        <f>'Notes- SK Template'!#REF!</f>
        <v>#REF!</v>
      </c>
      <c r="P1000" s="2470" t="e">
        <f>'Notes- SK Template'!#REF!</f>
        <v>#REF!</v>
      </c>
      <c r="Q1000" s="2470" t="e">
        <f>'Notes- SK Template'!#REF!</f>
        <v>#REF!</v>
      </c>
      <c r="R1000" s="2470" t="e">
        <f>'Notes- SK Template'!#REF!</f>
        <v>#REF!</v>
      </c>
      <c r="S1000" s="2470" t="e">
        <f>'Notes- SK Template'!#REF!</f>
        <v>#REF!</v>
      </c>
      <c r="T1000" s="2470" t="e">
        <f>'Notes- SK Template'!#REF!</f>
        <v>#REF!</v>
      </c>
      <c r="U1000" s="2470" t="e">
        <f>'Notes- SK Template'!#REF!</f>
        <v>#REF!</v>
      </c>
      <c r="V1000" s="2470" t="e">
        <f>'Notes- SK Template'!#REF!</f>
        <v>#REF!</v>
      </c>
      <c r="W1000" s="2470" t="e">
        <f>'Notes- SK Template'!#REF!</f>
        <v>#REF!</v>
      </c>
      <c r="X1000" s="2470" t="e">
        <f>'Notes- SK Template'!#REF!</f>
        <v>#REF!</v>
      </c>
      <c r="Y1000" s="2470" t="e">
        <f>'Notes- SK Template'!#REF!</f>
        <v>#REF!</v>
      </c>
      <c r="Z1000" s="2470" t="e">
        <f>'Notes- SK Template'!#REF!</f>
        <v>#REF!</v>
      </c>
      <c r="AA1000" s="2470" t="e">
        <f>'Notes- SK Template'!#REF!</f>
        <v>#REF!</v>
      </c>
      <c r="AB1000" s="2470" t="e">
        <f>'Notes- SK Template'!#REF!</f>
        <v>#REF!</v>
      </c>
      <c r="AC1000" s="2470" t="e">
        <f>'Notes- SK Template'!#REF!</f>
        <v>#REF!</v>
      </c>
      <c r="AD1000" s="2470" t="e">
        <f>'Notes- SK Template'!#REF!</f>
        <v>#REF!</v>
      </c>
      <c r="AE1000" s="2470" t="e">
        <f>'Notes- SK Template'!#REF!</f>
        <v>#REF!</v>
      </c>
      <c r="AF1000" s="2470" t="e">
        <f>'Notes- SK Template'!#REF!</f>
        <v>#REF!</v>
      </c>
      <c r="AG1000" s="2470" t="e">
        <f>'Notes- SK Template'!#REF!</f>
        <v>#REF!</v>
      </c>
    </row>
    <row r="1001" spans="1:33" ht="14.25" customHeight="1" x14ac:dyDescent="0.2">
      <c r="D1001" s="1993" t="e">
        <f>'Notes- SK Template'!#REF!</f>
        <v>#REF!</v>
      </c>
      <c r="E1001" s="1993" t="e">
        <f>'Notes- SK Template'!#REF!</f>
        <v>#REF!</v>
      </c>
      <c r="F1001" s="1993" t="e">
        <f>'Notes- SK Template'!#REF!</f>
        <v>#REF!</v>
      </c>
      <c r="G1001" s="1993" t="e">
        <f>'Notes- SK Template'!#REF!</f>
        <v>#REF!</v>
      </c>
      <c r="H1001" s="1993" t="e">
        <f>'Notes- SK Template'!#REF!</f>
        <v>#REF!</v>
      </c>
      <c r="I1001" s="1716" t="e">
        <f>'Notes- SK Template'!#REF!</f>
        <v>#REF!</v>
      </c>
      <c r="J1001" s="1716" t="e">
        <f>'Notes- SK Template'!#REF!</f>
        <v>#REF!</v>
      </c>
      <c r="K1001" s="1716" t="e">
        <f>'Notes- SK Template'!#REF!</f>
        <v>#REF!</v>
      </c>
      <c r="L1001" s="1716" t="e">
        <f>'Notes- SK Template'!#REF!</f>
        <v>#REF!</v>
      </c>
      <c r="M1001" s="1716" t="e">
        <f>'Notes- SK Template'!#REF!</f>
        <v>#REF!</v>
      </c>
      <c r="N1001" s="2067" t="e">
        <f>'Notes- SK Template'!#REF!</f>
        <v>#REF!</v>
      </c>
      <c r="O1001" s="2067" t="e">
        <f>'Notes- SK Template'!#REF!</f>
        <v>#REF!</v>
      </c>
      <c r="P1001" s="2067" t="e">
        <f>'Notes- SK Template'!#REF!</f>
        <v>#REF!</v>
      </c>
      <c r="Q1001" s="2067" t="e">
        <f>'Notes- SK Template'!#REF!</f>
        <v>#REF!</v>
      </c>
      <c r="R1001" s="2067" t="e">
        <f>'Notes- SK Template'!#REF!</f>
        <v>#REF!</v>
      </c>
      <c r="S1001" s="2067" t="e">
        <f>'Notes- SK Template'!#REF!</f>
        <v>#REF!</v>
      </c>
      <c r="T1001" s="2067" t="e">
        <f>'Notes- SK Template'!#REF!</f>
        <v>#REF!</v>
      </c>
      <c r="U1001" s="2067" t="e">
        <f>'Notes- SK Template'!#REF!</f>
        <v>#REF!</v>
      </c>
      <c r="V1001" s="2067" t="e">
        <f>'Notes- SK Template'!#REF!</f>
        <v>#REF!</v>
      </c>
      <c r="W1001" s="2067" t="e">
        <f>'Notes- SK Template'!#REF!</f>
        <v>#REF!</v>
      </c>
      <c r="X1001" s="2067" t="e">
        <f>'Notes- SK Template'!#REF!</f>
        <v>#REF!</v>
      </c>
      <c r="Y1001" s="2067" t="e">
        <f>'Notes- SK Template'!#REF!</f>
        <v>#REF!</v>
      </c>
      <c r="Z1001" s="2067" t="e">
        <f>'Notes- SK Template'!#REF!</f>
        <v>#REF!</v>
      </c>
      <c r="AA1001" s="2067" t="e">
        <f>'Notes- SK Template'!#REF!</f>
        <v>#REF!</v>
      </c>
      <c r="AB1001" s="2067" t="e">
        <f>'Notes- SK Template'!#REF!</f>
        <v>#REF!</v>
      </c>
      <c r="AC1001" s="2067" t="e">
        <f>'Notes- SK Template'!#REF!</f>
        <v>#REF!</v>
      </c>
      <c r="AD1001" s="2067" t="e">
        <f>'Notes- SK Template'!#REF!</f>
        <v>#REF!</v>
      </c>
      <c r="AE1001" s="2067" t="e">
        <f>'Notes- SK Template'!#REF!</f>
        <v>#REF!</v>
      </c>
      <c r="AF1001" s="2067" t="e">
        <f>'Notes- SK Template'!#REF!</f>
        <v>#REF!</v>
      </c>
      <c r="AG1001" s="2067" t="e">
        <f>'Notes- SK Template'!#REF!</f>
        <v>#REF!</v>
      </c>
    </row>
    <row r="1002" spans="1:33" ht="14.25" customHeight="1" x14ac:dyDescent="0.2">
      <c r="D1002" s="1993" t="e">
        <f>'Notes- SK Template'!#REF!</f>
        <v>#REF!</v>
      </c>
      <c r="E1002" s="1993" t="e">
        <f>'Notes- SK Template'!#REF!</f>
        <v>#REF!</v>
      </c>
      <c r="F1002" s="1993" t="e">
        <f>'Notes- SK Template'!#REF!</f>
        <v>#REF!</v>
      </c>
      <c r="G1002" s="1993" t="e">
        <f>'Notes- SK Template'!#REF!</f>
        <v>#REF!</v>
      </c>
      <c r="H1002" s="1993" t="e">
        <f>'Notes- SK Template'!#REF!</f>
        <v>#REF!</v>
      </c>
      <c r="I1002" s="1716" t="e">
        <f>'Notes- SK Template'!#REF!</f>
        <v>#REF!</v>
      </c>
      <c r="J1002" s="1716" t="e">
        <f>'Notes- SK Template'!#REF!</f>
        <v>#REF!</v>
      </c>
      <c r="K1002" s="1716" t="e">
        <f>'Notes- SK Template'!#REF!</f>
        <v>#REF!</v>
      </c>
      <c r="L1002" s="1716" t="e">
        <f>'Notes- SK Template'!#REF!</f>
        <v>#REF!</v>
      </c>
      <c r="M1002" s="1716" t="e">
        <f>'Notes- SK Template'!#REF!</f>
        <v>#REF!</v>
      </c>
      <c r="N1002" s="2067" t="e">
        <f>'Notes- SK Template'!#REF!</f>
        <v>#REF!</v>
      </c>
      <c r="O1002" s="2067" t="e">
        <f>'Notes- SK Template'!#REF!</f>
        <v>#REF!</v>
      </c>
      <c r="P1002" s="2067" t="e">
        <f>'Notes- SK Template'!#REF!</f>
        <v>#REF!</v>
      </c>
      <c r="Q1002" s="2067" t="e">
        <f>'Notes- SK Template'!#REF!</f>
        <v>#REF!</v>
      </c>
      <c r="R1002" s="2067" t="e">
        <f>'Notes- SK Template'!#REF!</f>
        <v>#REF!</v>
      </c>
      <c r="S1002" s="2067" t="e">
        <f>'Notes- SK Template'!#REF!</f>
        <v>#REF!</v>
      </c>
      <c r="T1002" s="2067" t="e">
        <f>'Notes- SK Template'!#REF!</f>
        <v>#REF!</v>
      </c>
      <c r="U1002" s="2067" t="e">
        <f>'Notes- SK Template'!#REF!</f>
        <v>#REF!</v>
      </c>
      <c r="V1002" s="2067" t="e">
        <f>'Notes- SK Template'!#REF!</f>
        <v>#REF!</v>
      </c>
      <c r="W1002" s="2067" t="e">
        <f>'Notes- SK Template'!#REF!</f>
        <v>#REF!</v>
      </c>
      <c r="X1002" s="2067" t="e">
        <f>'Notes- SK Template'!#REF!</f>
        <v>#REF!</v>
      </c>
      <c r="Y1002" s="2067" t="e">
        <f>'Notes- SK Template'!#REF!</f>
        <v>#REF!</v>
      </c>
      <c r="Z1002" s="2067" t="e">
        <f>'Notes- SK Template'!#REF!</f>
        <v>#REF!</v>
      </c>
      <c r="AA1002" s="2067" t="e">
        <f>'Notes- SK Template'!#REF!</f>
        <v>#REF!</v>
      </c>
      <c r="AB1002" s="2067" t="e">
        <f>'Notes- SK Template'!#REF!</f>
        <v>#REF!</v>
      </c>
      <c r="AC1002" s="2067" t="e">
        <f>'Notes- SK Template'!#REF!</f>
        <v>#REF!</v>
      </c>
      <c r="AD1002" s="2067" t="e">
        <f>'Notes- SK Template'!#REF!</f>
        <v>#REF!</v>
      </c>
      <c r="AE1002" s="2067" t="e">
        <f>'Notes- SK Template'!#REF!</f>
        <v>#REF!</v>
      </c>
      <c r="AF1002" s="2067" t="e">
        <f>'Notes- SK Template'!#REF!</f>
        <v>#REF!</v>
      </c>
      <c r="AG1002" s="2067" t="e">
        <f>'Notes- SK Template'!#REF!</f>
        <v>#REF!</v>
      </c>
    </row>
    <row r="1003" spans="1:33" ht="14.25" customHeight="1" thickBot="1" x14ac:dyDescent="0.25">
      <c r="D1003" s="1986" t="e">
        <f>'Notes- SK Template'!#REF!</f>
        <v>#REF!</v>
      </c>
      <c r="E1003" s="1986" t="e">
        <f>'Notes- SK Template'!#REF!</f>
        <v>#REF!</v>
      </c>
      <c r="F1003" s="1986" t="e">
        <f>'Notes- SK Template'!#REF!</f>
        <v>#REF!</v>
      </c>
      <c r="G1003" s="1986" t="e">
        <f>'Notes- SK Template'!#REF!</f>
        <v>#REF!</v>
      </c>
      <c r="H1003" s="1986" t="e">
        <f>'Notes- SK Template'!#REF!</f>
        <v>#REF!</v>
      </c>
      <c r="I1003" s="1817" t="e">
        <f>'Notes- SK Template'!#REF!</f>
        <v>#REF!</v>
      </c>
      <c r="J1003" s="1817" t="e">
        <f>'Notes- SK Template'!#REF!</f>
        <v>#REF!</v>
      </c>
      <c r="K1003" s="1817" t="e">
        <f>'Notes- SK Template'!#REF!</f>
        <v>#REF!</v>
      </c>
      <c r="L1003" s="1817" t="e">
        <f>'Notes- SK Template'!#REF!</f>
        <v>#REF!</v>
      </c>
      <c r="M1003" s="1817" t="e">
        <f>'Notes- SK Template'!#REF!</f>
        <v>#REF!</v>
      </c>
      <c r="N1003" s="2468" t="e">
        <f>'Notes- SK Template'!#REF!</f>
        <v>#REF!</v>
      </c>
      <c r="O1003" s="2468" t="e">
        <f>'Notes- SK Template'!#REF!</f>
        <v>#REF!</v>
      </c>
      <c r="P1003" s="2468" t="e">
        <f>'Notes- SK Template'!#REF!</f>
        <v>#REF!</v>
      </c>
      <c r="Q1003" s="2468" t="e">
        <f>'Notes- SK Template'!#REF!</f>
        <v>#REF!</v>
      </c>
      <c r="R1003" s="2468" t="e">
        <f>'Notes- SK Template'!#REF!</f>
        <v>#REF!</v>
      </c>
      <c r="S1003" s="2468" t="e">
        <f>'Notes- SK Template'!#REF!</f>
        <v>#REF!</v>
      </c>
      <c r="T1003" s="2468" t="e">
        <f>'Notes- SK Template'!#REF!</f>
        <v>#REF!</v>
      </c>
      <c r="U1003" s="2468" t="e">
        <f>'Notes- SK Template'!#REF!</f>
        <v>#REF!</v>
      </c>
      <c r="V1003" s="2468" t="e">
        <f>'Notes- SK Template'!#REF!</f>
        <v>#REF!</v>
      </c>
      <c r="W1003" s="2468" t="e">
        <f>'Notes- SK Template'!#REF!</f>
        <v>#REF!</v>
      </c>
      <c r="X1003" s="2468" t="e">
        <f>'Notes- SK Template'!#REF!</f>
        <v>#REF!</v>
      </c>
      <c r="Y1003" s="2468" t="e">
        <f>'Notes- SK Template'!#REF!</f>
        <v>#REF!</v>
      </c>
      <c r="Z1003" s="2468" t="e">
        <f>'Notes- SK Template'!#REF!</f>
        <v>#REF!</v>
      </c>
      <c r="AA1003" s="2468" t="e">
        <f>'Notes- SK Template'!#REF!</f>
        <v>#REF!</v>
      </c>
      <c r="AB1003" s="2468" t="e">
        <f>'Notes- SK Template'!#REF!</f>
        <v>#REF!</v>
      </c>
      <c r="AC1003" s="2468" t="e">
        <f>'Notes- SK Template'!#REF!</f>
        <v>#REF!</v>
      </c>
      <c r="AD1003" s="2468" t="e">
        <f>'Notes- SK Template'!#REF!</f>
        <v>#REF!</v>
      </c>
      <c r="AE1003" s="2468" t="e">
        <f>'Notes- SK Template'!#REF!</f>
        <v>#REF!</v>
      </c>
      <c r="AF1003" s="2468" t="e">
        <f>'Notes- SK Template'!#REF!</f>
        <v>#REF!</v>
      </c>
      <c r="AG1003" s="2468" t="e">
        <f>'Notes- SK Template'!#REF!</f>
        <v>#REF!</v>
      </c>
    </row>
    <row r="1006" spans="1:33" ht="14.25" customHeight="1" x14ac:dyDescent="0.2">
      <c r="D1006" s="1717" t="s">
        <v>2172</v>
      </c>
      <c r="E1006" s="1718"/>
      <c r="F1006" s="1718"/>
      <c r="G1006" s="1718"/>
      <c r="H1006" s="1718"/>
      <c r="I1006" s="1718"/>
      <c r="J1006" s="1718"/>
      <c r="K1006" s="1718"/>
      <c r="L1006" s="1718"/>
      <c r="M1006" s="1718"/>
      <c r="N1006" s="1718"/>
      <c r="O1006" s="1718"/>
      <c r="P1006" s="1718"/>
      <c r="Q1006" s="1718"/>
      <c r="R1006" s="1718"/>
      <c r="S1006" s="1718"/>
      <c r="T1006" s="1718"/>
      <c r="U1006" s="1718"/>
      <c r="V1006" s="1718"/>
      <c r="W1006" s="1718"/>
      <c r="X1006" s="1718"/>
      <c r="Y1006" s="1718"/>
      <c r="Z1006" s="1718"/>
      <c r="AA1006" s="1718"/>
      <c r="AB1006" s="1718"/>
      <c r="AC1006" s="1718"/>
      <c r="AD1006" s="1718"/>
      <c r="AE1006" s="1718"/>
      <c r="AF1006" s="1718"/>
      <c r="AG1006" s="1718"/>
    </row>
    <row r="1007" spans="1:33" ht="14.25" customHeight="1" thickBot="1" x14ac:dyDescent="0.25"/>
    <row r="1008" spans="1:33" ht="72" customHeight="1" thickBot="1" x14ac:dyDescent="0.25">
      <c r="A1008" s="605" t="s">
        <v>1403</v>
      </c>
      <c r="C1008" s="945"/>
      <c r="D1008" s="1704" t="s">
        <v>1777</v>
      </c>
      <c r="E1008" s="1704"/>
      <c r="F1008" s="1704"/>
      <c r="G1008" s="1704"/>
      <c r="H1008" s="1704"/>
      <c r="I1008" s="1704"/>
      <c r="J1008" s="1704"/>
      <c r="K1008" s="1704" t="s">
        <v>2173</v>
      </c>
      <c r="L1008" s="1704"/>
      <c r="M1008" s="1704"/>
      <c r="N1008" s="1704" t="s">
        <v>2174</v>
      </c>
      <c r="O1008" s="1704"/>
      <c r="P1008" s="1704"/>
      <c r="Q1008" s="1704"/>
      <c r="R1008" s="1704" t="s">
        <v>2175</v>
      </c>
      <c r="S1008" s="1704"/>
      <c r="T1008" s="1704"/>
      <c r="U1008" s="1704"/>
      <c r="V1008" s="1873" t="s">
        <v>2176</v>
      </c>
      <c r="W1008" s="1874"/>
      <c r="X1008" s="1874" t="s">
        <v>2176</v>
      </c>
      <c r="Y1008" s="1874"/>
      <c r="Z1008" s="1873" t="s">
        <v>2178</v>
      </c>
      <c r="AA1008" s="1874" t="s">
        <v>2178</v>
      </c>
      <c r="AB1008" s="1874"/>
      <c r="AC1008" s="1875"/>
      <c r="AD1008" s="1704" t="s">
        <v>2177</v>
      </c>
      <c r="AE1008" s="1704"/>
      <c r="AF1008" s="1704"/>
      <c r="AG1008" s="1704"/>
    </row>
    <row r="1009" spans="1:33" ht="14.25" customHeight="1" thickBot="1" x14ac:dyDescent="0.25">
      <c r="C1009" s="945"/>
      <c r="D1009" s="1857" t="s">
        <v>2179</v>
      </c>
      <c r="E1009" s="1857"/>
      <c r="F1009" s="1857"/>
      <c r="G1009" s="1857"/>
      <c r="H1009" s="1857"/>
      <c r="I1009" s="1857"/>
      <c r="J1009" s="1857"/>
      <c r="K1009" s="1857"/>
      <c r="L1009" s="1857"/>
      <c r="M1009" s="1857"/>
      <c r="N1009" s="1857"/>
      <c r="O1009" s="1857"/>
      <c r="P1009" s="1857"/>
      <c r="Q1009" s="1857"/>
      <c r="R1009" s="1857"/>
      <c r="S1009" s="1857"/>
      <c r="T1009" s="1857"/>
      <c r="U1009" s="1857"/>
      <c r="V1009" s="1857"/>
      <c r="W1009" s="1857"/>
      <c r="X1009" s="1857"/>
      <c r="Y1009" s="1857"/>
      <c r="Z1009" s="1857"/>
      <c r="AA1009" s="1857"/>
      <c r="AB1009" s="1857"/>
      <c r="AC1009" s="1857"/>
      <c r="AD1009" s="1857"/>
      <c r="AE1009" s="1857"/>
      <c r="AF1009" s="1857"/>
      <c r="AG1009" s="1857"/>
    </row>
    <row r="1010" spans="1:33" ht="14.25" customHeight="1" x14ac:dyDescent="0.2">
      <c r="C1010" s="945"/>
      <c r="D1010" s="2438" t="e">
        <f>'Notes- SK Template'!#REF!</f>
        <v>#REF!</v>
      </c>
      <c r="E1010" s="2438" t="e">
        <f>'Notes- SK Template'!#REF!</f>
        <v>#REF!</v>
      </c>
      <c r="F1010" s="2438" t="e">
        <f>'Notes- SK Template'!#REF!</f>
        <v>#REF!</v>
      </c>
      <c r="G1010" s="2438" t="e">
        <f>'Notes- SK Template'!#REF!</f>
        <v>#REF!</v>
      </c>
      <c r="H1010" s="2438" t="e">
        <f>'Notes- SK Template'!#REF!</f>
        <v>#REF!</v>
      </c>
      <c r="I1010" s="2438" t="e">
        <f>'Notes- SK Template'!#REF!</f>
        <v>#REF!</v>
      </c>
      <c r="J1010" s="2438" t="e">
        <f>'Notes- SK Template'!#REF!</f>
        <v>#REF!</v>
      </c>
      <c r="K1010" s="2438" t="e">
        <f>'Notes- SK Template'!#REF!</f>
        <v>#REF!</v>
      </c>
      <c r="L1010" s="2438" t="e">
        <f>'Notes- SK Template'!#REF!</f>
        <v>#REF!</v>
      </c>
      <c r="M1010" s="2438" t="e">
        <f>'Notes- SK Template'!#REF!</f>
        <v>#REF!</v>
      </c>
      <c r="N1010" s="2458" t="e">
        <f>'Notes- SK Template'!#REF!</f>
        <v>#REF!</v>
      </c>
      <c r="O1010" s="2459" t="e">
        <f>'Notes- SK Template'!#REF!</f>
        <v>#REF!</v>
      </c>
      <c r="P1010" s="2459" t="e">
        <f>'Notes- SK Template'!#REF!</f>
        <v>#REF!</v>
      </c>
      <c r="Q1010" s="2459" t="e">
        <f>'Notes- SK Template'!#REF!</f>
        <v>#REF!</v>
      </c>
      <c r="R1010" s="2460" t="e">
        <f>'Notes- SK Template'!#REF!</f>
        <v>#REF!</v>
      </c>
      <c r="S1010" s="2460" t="e">
        <f>'Notes- SK Template'!#REF!</f>
        <v>#REF!</v>
      </c>
      <c r="T1010" s="2460" t="e">
        <f>'Notes- SK Template'!#REF!</f>
        <v>#REF!</v>
      </c>
      <c r="U1010" s="2460" t="e">
        <f>'Notes- SK Template'!#REF!</f>
        <v>#REF!</v>
      </c>
      <c r="V1010" s="2461" t="e">
        <f>'Notes- SK Template'!#REF!</f>
        <v>#REF!</v>
      </c>
      <c r="W1010" s="2439" t="e">
        <f>'Notes- SK Template'!#REF!</f>
        <v>#REF!</v>
      </c>
      <c r="X1010" s="2439" t="e">
        <f>'Notes- SK Template'!#REF!</f>
        <v>#REF!</v>
      </c>
      <c r="Y1010" s="2462" t="e">
        <f>'Notes- SK Template'!#REF!</f>
        <v>#REF!</v>
      </c>
      <c r="Z1010" s="2461" t="e">
        <f>'Notes- SK Template'!#REF!</f>
        <v>#REF!</v>
      </c>
      <c r="AA1010" s="2439" t="e">
        <f>'Notes- SK Template'!#REF!</f>
        <v>#REF!</v>
      </c>
      <c r="AB1010" s="2439" t="e">
        <f>'Notes- SK Template'!#REF!</f>
        <v>#REF!</v>
      </c>
      <c r="AC1010" s="2462" t="e">
        <f>'Notes- SK Template'!#REF!</f>
        <v>#REF!</v>
      </c>
      <c r="AD1010" s="2439" t="e">
        <f>'Notes- SK Template'!#REF!</f>
        <v>#REF!</v>
      </c>
      <c r="AE1010" s="2439" t="e">
        <f>'Notes- SK Template'!#REF!</f>
        <v>#REF!</v>
      </c>
      <c r="AF1010" s="2439" t="e">
        <f>'Notes- SK Template'!#REF!</f>
        <v>#REF!</v>
      </c>
      <c r="AG1010" s="2440" t="e">
        <f>'Notes- SK Template'!#REF!</f>
        <v>#REF!</v>
      </c>
    </row>
    <row r="1011" spans="1:33" ht="14.25" customHeight="1" x14ac:dyDescent="0.2">
      <c r="C1011" s="945"/>
      <c r="D1011" s="2436" t="e">
        <f>'Notes- SK Template'!#REF!</f>
        <v>#REF!</v>
      </c>
      <c r="E1011" s="2436" t="e">
        <f>'Notes- SK Template'!#REF!</f>
        <v>#REF!</v>
      </c>
      <c r="F1011" s="2436" t="e">
        <f>'Notes- SK Template'!#REF!</f>
        <v>#REF!</v>
      </c>
      <c r="G1011" s="2436" t="e">
        <f>'Notes- SK Template'!#REF!</f>
        <v>#REF!</v>
      </c>
      <c r="H1011" s="2436" t="e">
        <f>'Notes- SK Template'!#REF!</f>
        <v>#REF!</v>
      </c>
      <c r="I1011" s="2436" t="e">
        <f>'Notes- SK Template'!#REF!</f>
        <v>#REF!</v>
      </c>
      <c r="J1011" s="2436" t="e">
        <f>'Notes- SK Template'!#REF!</f>
        <v>#REF!</v>
      </c>
      <c r="K1011" s="2436" t="e">
        <f>'Notes- SK Template'!#REF!</f>
        <v>#REF!</v>
      </c>
      <c r="L1011" s="2436" t="e">
        <f>'Notes- SK Template'!#REF!</f>
        <v>#REF!</v>
      </c>
      <c r="M1011" s="2436" t="e">
        <f>'Notes- SK Template'!#REF!</f>
        <v>#REF!</v>
      </c>
      <c r="N1011" s="2463" t="e">
        <f>'Notes- SK Template'!#REF!</f>
        <v>#REF!</v>
      </c>
      <c r="O1011" s="2464" t="e">
        <f>'Notes- SK Template'!#REF!</f>
        <v>#REF!</v>
      </c>
      <c r="P1011" s="2464" t="e">
        <f>'Notes- SK Template'!#REF!</f>
        <v>#REF!</v>
      </c>
      <c r="Q1011" s="2464" t="e">
        <f>'Notes- SK Template'!#REF!</f>
        <v>#REF!</v>
      </c>
      <c r="R1011" s="2465" t="e">
        <f>'Notes- SK Template'!#REF!</f>
        <v>#REF!</v>
      </c>
      <c r="S1011" s="2465" t="e">
        <f>'Notes- SK Template'!#REF!</f>
        <v>#REF!</v>
      </c>
      <c r="T1011" s="2465" t="e">
        <f>'Notes- SK Template'!#REF!</f>
        <v>#REF!</v>
      </c>
      <c r="U1011" s="2465" t="e">
        <f>'Notes- SK Template'!#REF!</f>
        <v>#REF!</v>
      </c>
      <c r="V1011" s="2466" t="e">
        <f>'Notes- SK Template'!#REF!</f>
        <v>#REF!</v>
      </c>
      <c r="W1011" s="2441" t="e">
        <f>'Notes- SK Template'!#REF!</f>
        <v>#REF!</v>
      </c>
      <c r="X1011" s="2441" t="e">
        <f>'Notes- SK Template'!#REF!</f>
        <v>#REF!</v>
      </c>
      <c r="Y1011" s="2467" t="e">
        <f>'Notes- SK Template'!#REF!</f>
        <v>#REF!</v>
      </c>
      <c r="Z1011" s="2466" t="e">
        <f>'Notes- SK Template'!#REF!</f>
        <v>#REF!</v>
      </c>
      <c r="AA1011" s="2441" t="e">
        <f>'Notes- SK Template'!#REF!</f>
        <v>#REF!</v>
      </c>
      <c r="AB1011" s="2441" t="e">
        <f>'Notes- SK Template'!#REF!</f>
        <v>#REF!</v>
      </c>
      <c r="AC1011" s="2467" t="e">
        <f>'Notes- SK Template'!#REF!</f>
        <v>#REF!</v>
      </c>
      <c r="AD1011" s="2441" t="e">
        <f>'Notes- SK Template'!#REF!</f>
        <v>#REF!</v>
      </c>
      <c r="AE1011" s="2441" t="e">
        <f>'Notes- SK Template'!#REF!</f>
        <v>#REF!</v>
      </c>
      <c r="AF1011" s="2441" t="e">
        <f>'Notes- SK Template'!#REF!</f>
        <v>#REF!</v>
      </c>
      <c r="AG1011" s="2442" t="e">
        <f>'Notes- SK Template'!#REF!</f>
        <v>#REF!</v>
      </c>
    </row>
    <row r="1012" spans="1:33" ht="14.25" customHeight="1" thickBot="1" x14ac:dyDescent="0.25">
      <c r="C1012" s="945"/>
      <c r="D1012" s="2434" t="e">
        <f>'Notes- SK Template'!#REF!</f>
        <v>#REF!</v>
      </c>
      <c r="E1012" s="2434" t="e">
        <f>'Notes- SK Template'!#REF!</f>
        <v>#REF!</v>
      </c>
      <c r="F1012" s="2434" t="e">
        <f>'Notes- SK Template'!#REF!</f>
        <v>#REF!</v>
      </c>
      <c r="G1012" s="2434" t="e">
        <f>'Notes- SK Template'!#REF!</f>
        <v>#REF!</v>
      </c>
      <c r="H1012" s="2434" t="e">
        <f>'Notes- SK Template'!#REF!</f>
        <v>#REF!</v>
      </c>
      <c r="I1012" s="2434" t="e">
        <f>'Notes- SK Template'!#REF!</f>
        <v>#REF!</v>
      </c>
      <c r="J1012" s="2434" t="e">
        <f>'Notes- SK Template'!#REF!</f>
        <v>#REF!</v>
      </c>
      <c r="K1012" s="2434" t="e">
        <f>'Notes- SK Template'!#REF!</f>
        <v>#REF!</v>
      </c>
      <c r="L1012" s="2434" t="e">
        <f>'Notes- SK Template'!#REF!</f>
        <v>#REF!</v>
      </c>
      <c r="M1012" s="2434" t="e">
        <f>'Notes- SK Template'!#REF!</f>
        <v>#REF!</v>
      </c>
      <c r="N1012" s="2447" t="e">
        <f>'Notes- SK Template'!#REF!</f>
        <v>#REF!</v>
      </c>
      <c r="O1012" s="2448" t="e">
        <f>'Notes- SK Template'!#REF!</f>
        <v>#REF!</v>
      </c>
      <c r="P1012" s="2448" t="e">
        <f>'Notes- SK Template'!#REF!</f>
        <v>#REF!</v>
      </c>
      <c r="Q1012" s="2448" t="e">
        <f>'Notes- SK Template'!#REF!</f>
        <v>#REF!</v>
      </c>
      <c r="R1012" s="2449" t="e">
        <f>'Notes- SK Template'!#REF!</f>
        <v>#REF!</v>
      </c>
      <c r="S1012" s="2449" t="e">
        <f>'Notes- SK Template'!#REF!</f>
        <v>#REF!</v>
      </c>
      <c r="T1012" s="2449" t="e">
        <f>'Notes- SK Template'!#REF!</f>
        <v>#REF!</v>
      </c>
      <c r="U1012" s="2449" t="e">
        <f>'Notes- SK Template'!#REF!</f>
        <v>#REF!</v>
      </c>
      <c r="V1012" s="2450" t="e">
        <f>'Notes- SK Template'!#REF!</f>
        <v>#REF!</v>
      </c>
      <c r="W1012" s="2443" t="e">
        <f>'Notes- SK Template'!#REF!</f>
        <v>#REF!</v>
      </c>
      <c r="X1012" s="2443" t="e">
        <f>'Notes- SK Template'!#REF!</f>
        <v>#REF!</v>
      </c>
      <c r="Y1012" s="2451" t="e">
        <f>'Notes- SK Template'!#REF!</f>
        <v>#REF!</v>
      </c>
      <c r="Z1012" s="2450" t="e">
        <f>'Notes- SK Template'!#REF!</f>
        <v>#REF!</v>
      </c>
      <c r="AA1012" s="2443" t="e">
        <f>'Notes- SK Template'!#REF!</f>
        <v>#REF!</v>
      </c>
      <c r="AB1012" s="2443" t="e">
        <f>'Notes- SK Template'!#REF!</f>
        <v>#REF!</v>
      </c>
      <c r="AC1012" s="2451" t="e">
        <f>'Notes- SK Template'!#REF!</f>
        <v>#REF!</v>
      </c>
      <c r="AD1012" s="2443" t="e">
        <f>'Notes- SK Template'!#REF!</f>
        <v>#REF!</v>
      </c>
      <c r="AE1012" s="2443" t="e">
        <f>'Notes- SK Template'!#REF!</f>
        <v>#REF!</v>
      </c>
      <c r="AF1012" s="2443" t="e">
        <f>'Notes- SK Template'!#REF!</f>
        <v>#REF!</v>
      </c>
      <c r="AG1012" s="2444" t="e">
        <f>'Notes- SK Template'!#REF!</f>
        <v>#REF!</v>
      </c>
    </row>
    <row r="1013" spans="1:33" ht="14.25" customHeight="1" thickBot="1" x14ac:dyDescent="0.25">
      <c r="C1013" s="945"/>
      <c r="D1013" s="1857" t="s">
        <v>2375</v>
      </c>
      <c r="E1013" s="1857"/>
      <c r="F1013" s="1857"/>
      <c r="G1013" s="1857"/>
      <c r="H1013" s="1857"/>
      <c r="I1013" s="1857"/>
      <c r="J1013" s="1857"/>
      <c r="K1013" s="1857"/>
      <c r="L1013" s="1857"/>
      <c r="M1013" s="1857"/>
      <c r="N1013" s="1857"/>
      <c r="O1013" s="1857"/>
      <c r="P1013" s="1857"/>
      <c r="Q1013" s="1857"/>
      <c r="R1013" s="1857"/>
      <c r="S1013" s="1857"/>
      <c r="T1013" s="1857"/>
      <c r="U1013" s="1857"/>
      <c r="V1013" s="1857"/>
      <c r="W1013" s="1857"/>
      <c r="X1013" s="1857"/>
      <c r="Y1013" s="1857"/>
      <c r="Z1013" s="1857"/>
      <c r="AA1013" s="1857"/>
      <c r="AB1013" s="1857"/>
      <c r="AC1013" s="1857"/>
      <c r="AD1013" s="1857"/>
      <c r="AE1013" s="1857"/>
      <c r="AF1013" s="1857"/>
      <c r="AG1013" s="1857"/>
    </row>
    <row r="1014" spans="1:33" ht="14.25" customHeight="1" x14ac:dyDescent="0.2">
      <c r="C1014" s="945"/>
      <c r="D1014" s="2469" t="e">
        <f>'Notes- SK Template'!#REF!</f>
        <v>#REF!</v>
      </c>
      <c r="E1014" s="1848" t="e">
        <f>'Notes- SK Template'!#REF!</f>
        <v>#REF!</v>
      </c>
      <c r="F1014" s="1848" t="e">
        <f>'Notes- SK Template'!#REF!</f>
        <v>#REF!</v>
      </c>
      <c r="G1014" s="1848" t="e">
        <f>'Notes- SK Template'!#REF!</f>
        <v>#REF!</v>
      </c>
      <c r="H1014" s="1848" t="e">
        <f>'Notes- SK Template'!#REF!</f>
        <v>#REF!</v>
      </c>
      <c r="I1014" s="1848" t="e">
        <f>'Notes- SK Template'!#REF!</f>
        <v>#REF!</v>
      </c>
      <c r="J1014" s="1859" t="e">
        <f>'Notes- SK Template'!#REF!</f>
        <v>#REF!</v>
      </c>
      <c r="K1014" s="2469" t="e">
        <f>'Notes- SK Template'!#REF!</f>
        <v>#REF!</v>
      </c>
      <c r="L1014" s="1848" t="e">
        <f>'Notes- SK Template'!#REF!</f>
        <v>#REF!</v>
      </c>
      <c r="M1014" s="1859" t="e">
        <f>'Notes- SK Template'!#REF!</f>
        <v>#REF!</v>
      </c>
      <c r="N1014" s="2458" t="e">
        <f>'Notes- SK Template'!#REF!</f>
        <v>#REF!</v>
      </c>
      <c r="O1014" s="2459" t="e">
        <f>'Notes- SK Template'!#REF!</f>
        <v>#REF!</v>
      </c>
      <c r="P1014" s="2459" t="e">
        <f>'Notes- SK Template'!#REF!</f>
        <v>#REF!</v>
      </c>
      <c r="Q1014" s="2680" t="e">
        <f>'Notes- SK Template'!#REF!</f>
        <v>#REF!</v>
      </c>
      <c r="R1014" s="2681" t="e">
        <f>'Notes- SK Template'!#REF!</f>
        <v>#REF!</v>
      </c>
      <c r="S1014" s="2459" t="e">
        <f>'Notes- SK Template'!#REF!</f>
        <v>#REF!</v>
      </c>
      <c r="T1014" s="2459" t="e">
        <f>'Notes- SK Template'!#REF!</f>
        <v>#REF!</v>
      </c>
      <c r="U1014" s="2680" t="e">
        <f>'Notes- SK Template'!#REF!</f>
        <v>#REF!</v>
      </c>
      <c r="V1014" s="2461" t="e">
        <f>'Notes- SK Template'!#REF!</f>
        <v>#REF!</v>
      </c>
      <c r="W1014" s="2439" t="e">
        <f>'Notes- SK Template'!#REF!</f>
        <v>#REF!</v>
      </c>
      <c r="X1014" s="2439" t="e">
        <f>'Notes- SK Template'!#REF!</f>
        <v>#REF!</v>
      </c>
      <c r="Y1014" s="2462" t="e">
        <f>'Notes- SK Template'!#REF!</f>
        <v>#REF!</v>
      </c>
      <c r="Z1014" s="2461" t="e">
        <f>'Notes- SK Template'!#REF!</f>
        <v>#REF!</v>
      </c>
      <c r="AA1014" s="2439" t="e">
        <f>'Notes- SK Template'!#REF!</f>
        <v>#REF!</v>
      </c>
      <c r="AB1014" s="2439" t="e">
        <f>'Notes- SK Template'!#REF!</f>
        <v>#REF!</v>
      </c>
      <c r="AC1014" s="2462" t="e">
        <f>'Notes- SK Template'!#REF!</f>
        <v>#REF!</v>
      </c>
      <c r="AD1014" s="2461" t="e">
        <f>'Notes- SK Template'!#REF!</f>
        <v>#REF!</v>
      </c>
      <c r="AE1014" s="2439" t="e">
        <f>'Notes- SK Template'!#REF!</f>
        <v>#REF!</v>
      </c>
      <c r="AF1014" s="2439" t="e">
        <f>'Notes- SK Template'!#REF!</f>
        <v>#REF!</v>
      </c>
      <c r="AG1014" s="2440" t="e">
        <f>'Notes- SK Template'!#REF!</f>
        <v>#REF!</v>
      </c>
    </row>
    <row r="1015" spans="1:33" ht="14.25" customHeight="1" x14ac:dyDescent="0.2">
      <c r="C1015" s="945"/>
      <c r="D1015" s="2455" t="e">
        <f>'Notes- SK Template'!#REF!</f>
        <v>#REF!</v>
      </c>
      <c r="E1015" s="2456" t="e">
        <f>'Notes- SK Template'!#REF!</f>
        <v>#REF!</v>
      </c>
      <c r="F1015" s="2456" t="e">
        <f>'Notes- SK Template'!#REF!</f>
        <v>#REF!</v>
      </c>
      <c r="G1015" s="2456" t="e">
        <f>'Notes- SK Template'!#REF!</f>
        <v>#REF!</v>
      </c>
      <c r="H1015" s="2456" t="e">
        <f>'Notes- SK Template'!#REF!</f>
        <v>#REF!</v>
      </c>
      <c r="I1015" s="2456" t="e">
        <f>'Notes- SK Template'!#REF!</f>
        <v>#REF!</v>
      </c>
      <c r="J1015" s="2457" t="e">
        <f>'Notes- SK Template'!#REF!</f>
        <v>#REF!</v>
      </c>
      <c r="K1015" s="2455" t="e">
        <f>'Notes- SK Template'!#REF!</f>
        <v>#REF!</v>
      </c>
      <c r="L1015" s="2456" t="e">
        <f>'Notes- SK Template'!#REF!</f>
        <v>#REF!</v>
      </c>
      <c r="M1015" s="2457" t="e">
        <f>'Notes- SK Template'!#REF!</f>
        <v>#REF!</v>
      </c>
      <c r="N1015" s="2463" t="e">
        <f>'Notes- SK Template'!#REF!</f>
        <v>#REF!</v>
      </c>
      <c r="O1015" s="2464" t="e">
        <f>'Notes- SK Template'!#REF!</f>
        <v>#REF!</v>
      </c>
      <c r="P1015" s="2464" t="e">
        <f>'Notes- SK Template'!#REF!</f>
        <v>#REF!</v>
      </c>
      <c r="Q1015" s="2682" t="e">
        <f>'Notes- SK Template'!#REF!</f>
        <v>#REF!</v>
      </c>
      <c r="R1015" s="2683" t="e">
        <f>'Notes- SK Template'!#REF!</f>
        <v>#REF!</v>
      </c>
      <c r="S1015" s="2464" t="e">
        <f>'Notes- SK Template'!#REF!</f>
        <v>#REF!</v>
      </c>
      <c r="T1015" s="2464" t="e">
        <f>'Notes- SK Template'!#REF!</f>
        <v>#REF!</v>
      </c>
      <c r="U1015" s="2682" t="e">
        <f>'Notes- SK Template'!#REF!</f>
        <v>#REF!</v>
      </c>
      <c r="V1015" s="2466" t="e">
        <f>'Notes- SK Template'!#REF!</f>
        <v>#REF!</v>
      </c>
      <c r="W1015" s="2441" t="e">
        <f>'Notes- SK Template'!#REF!</f>
        <v>#REF!</v>
      </c>
      <c r="X1015" s="2441" t="e">
        <f>'Notes- SK Template'!#REF!</f>
        <v>#REF!</v>
      </c>
      <c r="Y1015" s="2467" t="e">
        <f>'Notes- SK Template'!#REF!</f>
        <v>#REF!</v>
      </c>
      <c r="Z1015" s="2466" t="e">
        <f>'Notes- SK Template'!#REF!</f>
        <v>#REF!</v>
      </c>
      <c r="AA1015" s="2441" t="e">
        <f>'Notes- SK Template'!#REF!</f>
        <v>#REF!</v>
      </c>
      <c r="AB1015" s="2441" t="e">
        <f>'Notes- SK Template'!#REF!</f>
        <v>#REF!</v>
      </c>
      <c r="AC1015" s="2467" t="e">
        <f>'Notes- SK Template'!#REF!</f>
        <v>#REF!</v>
      </c>
      <c r="AD1015" s="2466" t="e">
        <f>'Notes- SK Template'!#REF!</f>
        <v>#REF!</v>
      </c>
      <c r="AE1015" s="2441" t="e">
        <f>'Notes- SK Template'!#REF!</f>
        <v>#REF!</v>
      </c>
      <c r="AF1015" s="2441" t="e">
        <f>'Notes- SK Template'!#REF!</f>
        <v>#REF!</v>
      </c>
      <c r="AG1015" s="2442" t="e">
        <f>'Notes- SK Template'!#REF!</f>
        <v>#REF!</v>
      </c>
    </row>
    <row r="1016" spans="1:33" ht="14.25" customHeight="1" thickBot="1" x14ac:dyDescent="0.25">
      <c r="C1016" s="945"/>
      <c r="D1016" s="2452" t="e">
        <f>'Notes- SK Template'!#REF!</f>
        <v>#REF!</v>
      </c>
      <c r="E1016" s="2453" t="e">
        <f>'Notes- SK Template'!#REF!</f>
        <v>#REF!</v>
      </c>
      <c r="F1016" s="2453" t="e">
        <f>'Notes- SK Template'!#REF!</f>
        <v>#REF!</v>
      </c>
      <c r="G1016" s="2453" t="e">
        <f>'Notes- SK Template'!#REF!</f>
        <v>#REF!</v>
      </c>
      <c r="H1016" s="2453" t="e">
        <f>'Notes- SK Template'!#REF!</f>
        <v>#REF!</v>
      </c>
      <c r="I1016" s="2453" t="e">
        <f>'Notes- SK Template'!#REF!</f>
        <v>#REF!</v>
      </c>
      <c r="J1016" s="2454" t="e">
        <f>'Notes- SK Template'!#REF!</f>
        <v>#REF!</v>
      </c>
      <c r="K1016" s="2452" t="e">
        <f>'Notes- SK Template'!#REF!</f>
        <v>#REF!</v>
      </c>
      <c r="L1016" s="2453" t="e">
        <f>'Notes- SK Template'!#REF!</f>
        <v>#REF!</v>
      </c>
      <c r="M1016" s="2454" t="e">
        <f>'Notes- SK Template'!#REF!</f>
        <v>#REF!</v>
      </c>
      <c r="N1016" s="2447" t="e">
        <f>'Notes- SK Template'!#REF!</f>
        <v>#REF!</v>
      </c>
      <c r="O1016" s="2448" t="e">
        <f>'Notes- SK Template'!#REF!</f>
        <v>#REF!</v>
      </c>
      <c r="P1016" s="2448" t="e">
        <f>'Notes- SK Template'!#REF!</f>
        <v>#REF!</v>
      </c>
      <c r="Q1016" s="2684" t="e">
        <f>'Notes- SK Template'!#REF!</f>
        <v>#REF!</v>
      </c>
      <c r="R1016" s="2685" t="e">
        <f>'Notes- SK Template'!#REF!</f>
        <v>#REF!</v>
      </c>
      <c r="S1016" s="2448" t="e">
        <f>'Notes- SK Template'!#REF!</f>
        <v>#REF!</v>
      </c>
      <c r="T1016" s="2448" t="e">
        <f>'Notes- SK Template'!#REF!</f>
        <v>#REF!</v>
      </c>
      <c r="U1016" s="2684" t="e">
        <f>'Notes- SK Template'!#REF!</f>
        <v>#REF!</v>
      </c>
      <c r="V1016" s="2450" t="e">
        <f>'Notes- SK Template'!#REF!</f>
        <v>#REF!</v>
      </c>
      <c r="W1016" s="2443" t="e">
        <f>'Notes- SK Template'!#REF!</f>
        <v>#REF!</v>
      </c>
      <c r="X1016" s="2443" t="e">
        <f>'Notes- SK Template'!#REF!</f>
        <v>#REF!</v>
      </c>
      <c r="Y1016" s="2451" t="e">
        <f>'Notes- SK Template'!#REF!</f>
        <v>#REF!</v>
      </c>
      <c r="Z1016" s="2450" t="e">
        <f>'Notes- SK Template'!#REF!</f>
        <v>#REF!</v>
      </c>
      <c r="AA1016" s="2443" t="e">
        <f>'Notes- SK Template'!#REF!</f>
        <v>#REF!</v>
      </c>
      <c r="AB1016" s="2443" t="e">
        <f>'Notes- SK Template'!#REF!</f>
        <v>#REF!</v>
      </c>
      <c r="AC1016" s="2451" t="e">
        <f>'Notes- SK Template'!#REF!</f>
        <v>#REF!</v>
      </c>
      <c r="AD1016" s="2450" t="e">
        <f>'Notes- SK Template'!#REF!</f>
        <v>#REF!</v>
      </c>
      <c r="AE1016" s="2443" t="e">
        <f>'Notes- SK Template'!#REF!</f>
        <v>#REF!</v>
      </c>
      <c r="AF1016" s="2443" t="e">
        <f>'Notes- SK Template'!#REF!</f>
        <v>#REF!</v>
      </c>
      <c r="AG1016" s="2444" t="e">
        <f>'Notes- SK Template'!#REF!</f>
        <v>#REF!</v>
      </c>
    </row>
    <row r="1018" spans="1:33" ht="14.25" customHeight="1" thickBot="1" x14ac:dyDescent="0.25"/>
    <row r="1019" spans="1:33" ht="70.5" customHeight="1" thickBot="1" x14ac:dyDescent="0.25">
      <c r="A1019" s="605" t="s">
        <v>1402</v>
      </c>
      <c r="D1019" s="1704" t="s">
        <v>1777</v>
      </c>
      <c r="E1019" s="1704"/>
      <c r="F1019" s="1704"/>
      <c r="G1019" s="1704"/>
      <c r="H1019" s="1704"/>
      <c r="I1019" s="1704"/>
      <c r="J1019" s="1704"/>
      <c r="K1019" s="1704" t="s">
        <v>2173</v>
      </c>
      <c r="L1019" s="1704"/>
      <c r="M1019" s="1704"/>
      <c r="N1019" s="1704" t="s">
        <v>2174</v>
      </c>
      <c r="O1019" s="1704"/>
      <c r="P1019" s="1704"/>
      <c r="Q1019" s="1704"/>
      <c r="R1019" s="1704" t="s">
        <v>2175</v>
      </c>
      <c r="S1019" s="1704" t="s">
        <v>2175</v>
      </c>
      <c r="T1019" s="1704"/>
      <c r="U1019" s="1704"/>
      <c r="V1019" s="1873" t="s">
        <v>2176</v>
      </c>
      <c r="W1019" s="1874"/>
      <c r="X1019" s="1874" t="s">
        <v>2176</v>
      </c>
      <c r="Y1019" s="1874"/>
      <c r="Z1019" s="1873" t="s">
        <v>2178</v>
      </c>
      <c r="AA1019" s="1874" t="s">
        <v>2178</v>
      </c>
      <c r="AB1019" s="1874"/>
      <c r="AC1019" s="1875"/>
      <c r="AD1019" s="1704" t="s">
        <v>2177</v>
      </c>
      <c r="AE1019" s="1704"/>
      <c r="AF1019" s="1704"/>
      <c r="AG1019" s="1704"/>
    </row>
    <row r="1020" spans="1:33" ht="14.25" customHeight="1" thickBot="1" x14ac:dyDescent="0.25">
      <c r="D1020" s="1857" t="s">
        <v>2180</v>
      </c>
      <c r="E1020" s="1857"/>
      <c r="F1020" s="1857"/>
      <c r="G1020" s="1857"/>
      <c r="H1020" s="1857"/>
      <c r="I1020" s="1857"/>
      <c r="J1020" s="1857"/>
      <c r="K1020" s="1857"/>
      <c r="L1020" s="1857"/>
      <c r="M1020" s="1857"/>
      <c r="N1020" s="1857"/>
      <c r="O1020" s="1857"/>
      <c r="P1020" s="1857"/>
      <c r="Q1020" s="1857"/>
      <c r="R1020" s="1857"/>
      <c r="S1020" s="1857"/>
      <c r="T1020" s="1857"/>
      <c r="U1020" s="1857"/>
      <c r="V1020" s="1857"/>
      <c r="W1020" s="1857"/>
      <c r="X1020" s="1857"/>
      <c r="Y1020" s="1857"/>
      <c r="Z1020" s="1857"/>
      <c r="AA1020" s="1857"/>
      <c r="AB1020" s="1857"/>
      <c r="AC1020" s="1857"/>
      <c r="AD1020" s="1857"/>
      <c r="AE1020" s="1857"/>
      <c r="AF1020" s="1857"/>
      <c r="AG1020" s="1857"/>
    </row>
    <row r="1021" spans="1:33" ht="14.25" customHeight="1" x14ac:dyDescent="0.2">
      <c r="D1021" s="2437" t="e">
        <f>'Notes- SK Template'!#REF!</f>
        <v>#REF!</v>
      </c>
      <c r="E1021" s="2437" t="e">
        <f>'Notes- SK Template'!#REF!</f>
        <v>#REF!</v>
      </c>
      <c r="F1021" s="2437" t="e">
        <f>'Notes- SK Template'!#REF!</f>
        <v>#REF!</v>
      </c>
      <c r="G1021" s="2437" t="e">
        <f>'Notes- SK Template'!#REF!</f>
        <v>#REF!</v>
      </c>
      <c r="H1021" s="2437" t="e">
        <f>'Notes- SK Template'!#REF!</f>
        <v>#REF!</v>
      </c>
      <c r="I1021" s="2437" t="e">
        <f>'Notes- SK Template'!#REF!</f>
        <v>#REF!</v>
      </c>
      <c r="J1021" s="2437" t="e">
        <f>'Notes- SK Template'!#REF!</f>
        <v>#REF!</v>
      </c>
      <c r="K1021" s="2438" t="e">
        <f>'Notes- SK Template'!#REF!</f>
        <v>#REF!</v>
      </c>
      <c r="L1021" s="2438" t="e">
        <f>'Notes- SK Template'!#REF!</f>
        <v>#REF!</v>
      </c>
      <c r="M1021" s="2438" t="e">
        <f>'Notes- SK Template'!#REF!</f>
        <v>#REF!</v>
      </c>
      <c r="N1021" s="2458" t="e">
        <f>'Notes- SK Template'!#REF!</f>
        <v>#REF!</v>
      </c>
      <c r="O1021" s="2459" t="e">
        <f>'Notes- SK Template'!#REF!</f>
        <v>#REF!</v>
      </c>
      <c r="P1021" s="2459" t="e">
        <f>'Notes- SK Template'!#REF!</f>
        <v>#REF!</v>
      </c>
      <c r="Q1021" s="2459" t="e">
        <f>'Notes- SK Template'!#REF!</f>
        <v>#REF!</v>
      </c>
      <c r="R1021" s="2460" t="e">
        <f>'Notes- SK Template'!#REF!</f>
        <v>#REF!</v>
      </c>
      <c r="S1021" s="2460" t="e">
        <f>'Notes- SK Template'!#REF!</f>
        <v>#REF!</v>
      </c>
      <c r="T1021" s="2460" t="e">
        <f>'Notes- SK Template'!#REF!</f>
        <v>#REF!</v>
      </c>
      <c r="U1021" s="2460" t="e">
        <f>'Notes- SK Template'!#REF!</f>
        <v>#REF!</v>
      </c>
      <c r="V1021" s="2461" t="e">
        <f>'Notes- SK Template'!#REF!</f>
        <v>#REF!</v>
      </c>
      <c r="W1021" s="2439" t="e">
        <f>'Notes- SK Template'!#REF!</f>
        <v>#REF!</v>
      </c>
      <c r="X1021" s="2439" t="e">
        <f>'Notes- SK Template'!#REF!</f>
        <v>#REF!</v>
      </c>
      <c r="Y1021" s="2462" t="e">
        <f>'Notes- SK Template'!#REF!</f>
        <v>#REF!</v>
      </c>
      <c r="Z1021" s="2461" t="e">
        <f>'Notes- SK Template'!#REF!</f>
        <v>#REF!</v>
      </c>
      <c r="AA1021" s="2439" t="e">
        <f>'Notes- SK Template'!#REF!</f>
        <v>#REF!</v>
      </c>
      <c r="AB1021" s="2439"/>
      <c r="AC1021" s="2462"/>
      <c r="AD1021" s="2439" t="e">
        <f>'Notes- SK Template'!#REF!</f>
        <v>#REF!</v>
      </c>
      <c r="AE1021" s="2439" t="e">
        <f>'Notes- SK Template'!#REF!</f>
        <v>#REF!</v>
      </c>
      <c r="AF1021" s="2439"/>
      <c r="AG1021" s="2440"/>
    </row>
    <row r="1022" spans="1:33" ht="14.25" customHeight="1" x14ac:dyDescent="0.2">
      <c r="D1022" s="2435" t="e">
        <f>'Notes- SK Template'!#REF!</f>
        <v>#REF!</v>
      </c>
      <c r="E1022" s="2435" t="e">
        <f>'Notes- SK Template'!#REF!</f>
        <v>#REF!</v>
      </c>
      <c r="F1022" s="2435" t="e">
        <f>'Notes- SK Template'!#REF!</f>
        <v>#REF!</v>
      </c>
      <c r="G1022" s="2435" t="e">
        <f>'Notes- SK Template'!#REF!</f>
        <v>#REF!</v>
      </c>
      <c r="H1022" s="2435" t="e">
        <f>'Notes- SK Template'!#REF!</f>
        <v>#REF!</v>
      </c>
      <c r="I1022" s="2435" t="e">
        <f>'Notes- SK Template'!#REF!</f>
        <v>#REF!</v>
      </c>
      <c r="J1022" s="2435" t="e">
        <f>'Notes- SK Template'!#REF!</f>
        <v>#REF!</v>
      </c>
      <c r="K1022" s="2436" t="e">
        <f>'Notes- SK Template'!#REF!</f>
        <v>#REF!</v>
      </c>
      <c r="L1022" s="2436" t="e">
        <f>'Notes- SK Template'!#REF!</f>
        <v>#REF!</v>
      </c>
      <c r="M1022" s="2436" t="e">
        <f>'Notes- SK Template'!#REF!</f>
        <v>#REF!</v>
      </c>
      <c r="N1022" s="2463" t="e">
        <f>'Notes- SK Template'!#REF!</f>
        <v>#REF!</v>
      </c>
      <c r="O1022" s="2464" t="e">
        <f>'Notes- SK Template'!#REF!</f>
        <v>#REF!</v>
      </c>
      <c r="P1022" s="2464" t="e">
        <f>'Notes- SK Template'!#REF!</f>
        <v>#REF!</v>
      </c>
      <c r="Q1022" s="2464" t="e">
        <f>'Notes- SK Template'!#REF!</f>
        <v>#REF!</v>
      </c>
      <c r="R1022" s="2465" t="e">
        <f>'Notes- SK Template'!#REF!</f>
        <v>#REF!</v>
      </c>
      <c r="S1022" s="2465" t="e">
        <f>'Notes- SK Template'!#REF!</f>
        <v>#REF!</v>
      </c>
      <c r="T1022" s="2465" t="e">
        <f>'Notes- SK Template'!#REF!</f>
        <v>#REF!</v>
      </c>
      <c r="U1022" s="2465" t="e">
        <f>'Notes- SK Template'!#REF!</f>
        <v>#REF!</v>
      </c>
      <c r="V1022" s="2466" t="e">
        <f>'Notes- SK Template'!#REF!</f>
        <v>#REF!</v>
      </c>
      <c r="W1022" s="2441" t="e">
        <f>'Notes- SK Template'!#REF!</f>
        <v>#REF!</v>
      </c>
      <c r="X1022" s="2441" t="e">
        <f>'Notes- SK Template'!#REF!</f>
        <v>#REF!</v>
      </c>
      <c r="Y1022" s="2467" t="e">
        <f>'Notes- SK Template'!#REF!</f>
        <v>#REF!</v>
      </c>
      <c r="Z1022" s="2466" t="e">
        <f>'Notes- SK Template'!#REF!</f>
        <v>#REF!</v>
      </c>
      <c r="AA1022" s="2441" t="e">
        <f>'Notes- SK Template'!#REF!</f>
        <v>#REF!</v>
      </c>
      <c r="AB1022" s="2441"/>
      <c r="AC1022" s="2467"/>
      <c r="AD1022" s="2441" t="e">
        <f>'Notes- SK Template'!#REF!</f>
        <v>#REF!</v>
      </c>
      <c r="AE1022" s="2441" t="e">
        <f>'Notes- SK Template'!#REF!</f>
        <v>#REF!</v>
      </c>
      <c r="AF1022" s="2441"/>
      <c r="AG1022" s="2442"/>
    </row>
    <row r="1023" spans="1:33" ht="14.25" customHeight="1" thickBot="1" x14ac:dyDescent="0.25">
      <c r="D1023" s="2433" t="e">
        <f>'Notes- SK Template'!#REF!</f>
        <v>#REF!</v>
      </c>
      <c r="E1023" s="2433" t="e">
        <f>'Notes- SK Template'!#REF!</f>
        <v>#REF!</v>
      </c>
      <c r="F1023" s="2433" t="e">
        <f>'Notes- SK Template'!#REF!</f>
        <v>#REF!</v>
      </c>
      <c r="G1023" s="2433" t="e">
        <f>'Notes- SK Template'!#REF!</f>
        <v>#REF!</v>
      </c>
      <c r="H1023" s="2433" t="e">
        <f>'Notes- SK Template'!#REF!</f>
        <v>#REF!</v>
      </c>
      <c r="I1023" s="2433" t="e">
        <f>'Notes- SK Template'!#REF!</f>
        <v>#REF!</v>
      </c>
      <c r="J1023" s="2433" t="e">
        <f>'Notes- SK Template'!#REF!</f>
        <v>#REF!</v>
      </c>
      <c r="K1023" s="2434" t="e">
        <f>'Notes- SK Template'!#REF!</f>
        <v>#REF!</v>
      </c>
      <c r="L1023" s="2434" t="e">
        <f>'Notes- SK Template'!#REF!</f>
        <v>#REF!</v>
      </c>
      <c r="M1023" s="2434" t="e">
        <f>'Notes- SK Template'!#REF!</f>
        <v>#REF!</v>
      </c>
      <c r="N1023" s="2447" t="e">
        <f>'Notes- SK Template'!#REF!</f>
        <v>#REF!</v>
      </c>
      <c r="O1023" s="2448" t="e">
        <f>'Notes- SK Template'!#REF!</f>
        <v>#REF!</v>
      </c>
      <c r="P1023" s="2448" t="e">
        <f>'Notes- SK Template'!#REF!</f>
        <v>#REF!</v>
      </c>
      <c r="Q1023" s="2448" t="e">
        <f>'Notes- SK Template'!#REF!</f>
        <v>#REF!</v>
      </c>
      <c r="R1023" s="2449" t="e">
        <f>'Notes- SK Template'!#REF!</f>
        <v>#REF!</v>
      </c>
      <c r="S1023" s="2449" t="e">
        <f>'Notes- SK Template'!#REF!</f>
        <v>#REF!</v>
      </c>
      <c r="T1023" s="2449" t="e">
        <f>'Notes- SK Template'!#REF!</f>
        <v>#REF!</v>
      </c>
      <c r="U1023" s="2449" t="e">
        <f>'Notes- SK Template'!#REF!</f>
        <v>#REF!</v>
      </c>
      <c r="V1023" s="2450" t="e">
        <f>'Notes- SK Template'!#REF!</f>
        <v>#REF!</v>
      </c>
      <c r="W1023" s="2443" t="e">
        <f>'Notes- SK Template'!#REF!</f>
        <v>#REF!</v>
      </c>
      <c r="X1023" s="2443" t="e">
        <f>'Notes- SK Template'!#REF!</f>
        <v>#REF!</v>
      </c>
      <c r="Y1023" s="2451" t="e">
        <f>'Notes- SK Template'!#REF!</f>
        <v>#REF!</v>
      </c>
      <c r="Z1023" s="2450" t="e">
        <f>'Notes- SK Template'!#REF!</f>
        <v>#REF!</v>
      </c>
      <c r="AA1023" s="2443" t="e">
        <f>'Notes- SK Template'!#REF!</f>
        <v>#REF!</v>
      </c>
      <c r="AB1023" s="2443"/>
      <c r="AC1023" s="2451"/>
      <c r="AD1023" s="2443" t="e">
        <f>'Notes- SK Template'!#REF!</f>
        <v>#REF!</v>
      </c>
      <c r="AE1023" s="2443" t="e">
        <f>'Notes- SK Template'!#REF!</f>
        <v>#REF!</v>
      </c>
      <c r="AF1023" s="2443"/>
      <c r="AG1023" s="2444"/>
    </row>
    <row r="1024" spans="1:33" ht="14.25" customHeight="1" thickBot="1" x14ac:dyDescent="0.25">
      <c r="D1024" s="1857" t="s">
        <v>2181</v>
      </c>
      <c r="E1024" s="1857"/>
      <c r="F1024" s="1857"/>
      <c r="G1024" s="1857"/>
      <c r="H1024" s="1857"/>
      <c r="I1024" s="1857"/>
      <c r="J1024" s="1857"/>
      <c r="K1024" s="1857"/>
      <c r="L1024" s="1857"/>
      <c r="M1024" s="1857"/>
      <c r="N1024" s="1857"/>
      <c r="O1024" s="1857"/>
      <c r="P1024" s="1857"/>
      <c r="Q1024" s="1857"/>
      <c r="R1024" s="1857"/>
      <c r="S1024" s="1857"/>
      <c r="T1024" s="1857"/>
      <c r="U1024" s="1857"/>
      <c r="V1024" s="1857"/>
      <c r="W1024" s="1857"/>
      <c r="X1024" s="1857"/>
      <c r="Y1024" s="1857"/>
      <c r="Z1024" s="1857"/>
      <c r="AA1024" s="1857"/>
      <c r="AB1024" s="1857"/>
      <c r="AC1024" s="1857"/>
      <c r="AD1024" s="1857"/>
      <c r="AE1024" s="1857"/>
      <c r="AF1024" s="1857"/>
      <c r="AG1024" s="1857"/>
    </row>
    <row r="1025" spans="4:33" ht="14.25" customHeight="1" x14ac:dyDescent="0.2">
      <c r="D1025" s="2437" t="str">
        <f>'Notes- SK Template'!D536</f>
        <v>Ing. Trebišovský</v>
      </c>
      <c r="E1025" s="2437">
        <f>'Notes- SK Template'!E536</f>
        <v>0</v>
      </c>
      <c r="F1025" s="2437">
        <f>'Notes- SK Template'!F536</f>
        <v>0</v>
      </c>
      <c r="G1025" s="2437">
        <f>'Notes- SK Template'!G536</f>
        <v>0</v>
      </c>
      <c r="H1025" s="2437">
        <f>'Notes- SK Template'!H536</f>
        <v>0</v>
      </c>
      <c r="I1025" s="2437">
        <f>'Notes- SK Template'!I536</f>
        <v>0</v>
      </c>
      <c r="J1025" s="2437">
        <f>'Notes- SK Template'!J536</f>
        <v>0</v>
      </c>
      <c r="K1025" s="2438" t="str">
        <f>'Notes- SK Template'!K536</f>
        <v>EUR</v>
      </c>
      <c r="L1025" s="2438">
        <f>'Notes- SK Template'!L536</f>
        <v>0</v>
      </c>
      <c r="M1025" s="2438">
        <f>'Notes- SK Template'!M536</f>
        <v>0</v>
      </c>
      <c r="N1025" s="2458">
        <f>'Notes- SK Template'!N536</f>
        <v>2.5000000000000001E-2</v>
      </c>
      <c r="O1025" s="2459">
        <f>'Notes- SK Template'!O536</f>
        <v>0</v>
      </c>
      <c r="P1025" s="2459">
        <f>'Notes- SK Template'!P536</f>
        <v>0</v>
      </c>
      <c r="Q1025" s="2459">
        <f>'Notes- SK Template'!Q536</f>
        <v>0</v>
      </c>
      <c r="R1025" s="2460">
        <f>'Notes- SK Template'!R536</f>
        <v>42369</v>
      </c>
      <c r="S1025" s="2460">
        <f>'Notes- SK Template'!S536</f>
        <v>0</v>
      </c>
      <c r="T1025" s="2460">
        <f>'Notes- SK Template'!T536</f>
        <v>0</v>
      </c>
      <c r="U1025" s="2460">
        <f>'Notes- SK Template'!U536</f>
        <v>0</v>
      </c>
      <c r="V1025" s="2461">
        <f>'Notes- SK Template'!V536</f>
        <v>403675</v>
      </c>
      <c r="W1025" s="2439">
        <f>'Notes- SK Template'!W536</f>
        <v>0</v>
      </c>
      <c r="X1025" s="2439">
        <f>'Notes- SK Template'!X536</f>
        <v>0</v>
      </c>
      <c r="Y1025" s="2462">
        <f>'Notes- SK Template'!Y536</f>
        <v>0</v>
      </c>
      <c r="Z1025" s="2461">
        <f>'Notes- SK Template'!Z536</f>
        <v>403675</v>
      </c>
      <c r="AA1025" s="2439">
        <f>'Notes- SK Template'!AA536</f>
        <v>0</v>
      </c>
      <c r="AB1025" s="2439"/>
      <c r="AC1025" s="2462"/>
      <c r="AD1025" s="2439">
        <f>'Notes- SK Template'!AD536</f>
        <v>403675</v>
      </c>
      <c r="AE1025" s="2439">
        <f>'Notes- SK Template'!AE536</f>
        <v>0</v>
      </c>
      <c r="AF1025" s="2439"/>
      <c r="AG1025" s="2440"/>
    </row>
    <row r="1026" spans="4:33" ht="14.25" customHeight="1" x14ac:dyDescent="0.2">
      <c r="D1026" s="2435" t="e">
        <f>'Notes- SK Template'!#REF!</f>
        <v>#REF!</v>
      </c>
      <c r="E1026" s="2435" t="e">
        <f>'Notes- SK Template'!#REF!</f>
        <v>#REF!</v>
      </c>
      <c r="F1026" s="2435" t="e">
        <f>'Notes- SK Template'!#REF!</f>
        <v>#REF!</v>
      </c>
      <c r="G1026" s="2435" t="e">
        <f>'Notes- SK Template'!#REF!</f>
        <v>#REF!</v>
      </c>
      <c r="H1026" s="2435" t="e">
        <f>'Notes- SK Template'!#REF!</f>
        <v>#REF!</v>
      </c>
      <c r="I1026" s="2435" t="e">
        <f>'Notes- SK Template'!#REF!</f>
        <v>#REF!</v>
      </c>
      <c r="J1026" s="2435" t="e">
        <f>'Notes- SK Template'!#REF!</f>
        <v>#REF!</v>
      </c>
      <c r="K1026" s="2436" t="e">
        <f>'Notes- SK Template'!#REF!</f>
        <v>#REF!</v>
      </c>
      <c r="L1026" s="2436" t="e">
        <f>'Notes- SK Template'!#REF!</f>
        <v>#REF!</v>
      </c>
      <c r="M1026" s="2436" t="e">
        <f>'Notes- SK Template'!#REF!</f>
        <v>#REF!</v>
      </c>
      <c r="N1026" s="2463" t="e">
        <f>'Notes- SK Template'!#REF!</f>
        <v>#REF!</v>
      </c>
      <c r="O1026" s="2464" t="e">
        <f>'Notes- SK Template'!#REF!</f>
        <v>#REF!</v>
      </c>
      <c r="P1026" s="2464" t="e">
        <f>'Notes- SK Template'!#REF!</f>
        <v>#REF!</v>
      </c>
      <c r="Q1026" s="2464" t="e">
        <f>'Notes- SK Template'!#REF!</f>
        <v>#REF!</v>
      </c>
      <c r="R1026" s="2465" t="e">
        <f>'Notes- SK Template'!#REF!</f>
        <v>#REF!</v>
      </c>
      <c r="S1026" s="2465" t="e">
        <f>'Notes- SK Template'!#REF!</f>
        <v>#REF!</v>
      </c>
      <c r="T1026" s="2465" t="e">
        <f>'Notes- SK Template'!#REF!</f>
        <v>#REF!</v>
      </c>
      <c r="U1026" s="2465" t="e">
        <f>'Notes- SK Template'!#REF!</f>
        <v>#REF!</v>
      </c>
      <c r="V1026" s="2466" t="e">
        <f>'Notes- SK Template'!#REF!</f>
        <v>#REF!</v>
      </c>
      <c r="W1026" s="2441" t="e">
        <f>'Notes- SK Template'!#REF!</f>
        <v>#REF!</v>
      </c>
      <c r="X1026" s="2441" t="e">
        <f>'Notes- SK Template'!#REF!</f>
        <v>#REF!</v>
      </c>
      <c r="Y1026" s="2467" t="e">
        <f>'Notes- SK Template'!#REF!</f>
        <v>#REF!</v>
      </c>
      <c r="Z1026" s="2466" t="e">
        <f>'Notes- SK Template'!#REF!</f>
        <v>#REF!</v>
      </c>
      <c r="AA1026" s="2441" t="e">
        <f>'Notes- SK Template'!#REF!</f>
        <v>#REF!</v>
      </c>
      <c r="AB1026" s="2441"/>
      <c r="AC1026" s="2467"/>
      <c r="AD1026" s="2441" t="e">
        <f>'Notes- SK Template'!#REF!</f>
        <v>#REF!</v>
      </c>
      <c r="AE1026" s="2441" t="e">
        <f>'Notes- SK Template'!#REF!</f>
        <v>#REF!</v>
      </c>
      <c r="AF1026" s="2441"/>
      <c r="AG1026" s="2442"/>
    </row>
    <row r="1027" spans="4:33" ht="14.25" customHeight="1" thickBot="1" x14ac:dyDescent="0.25">
      <c r="D1027" s="2433" t="e">
        <f>'Notes- SK Template'!#REF!</f>
        <v>#REF!</v>
      </c>
      <c r="E1027" s="2433" t="e">
        <f>'Notes- SK Template'!#REF!</f>
        <v>#REF!</v>
      </c>
      <c r="F1027" s="2433" t="e">
        <f>'Notes- SK Template'!#REF!</f>
        <v>#REF!</v>
      </c>
      <c r="G1027" s="2433" t="e">
        <f>'Notes- SK Template'!#REF!</f>
        <v>#REF!</v>
      </c>
      <c r="H1027" s="2433" t="e">
        <f>'Notes- SK Template'!#REF!</f>
        <v>#REF!</v>
      </c>
      <c r="I1027" s="2433" t="e">
        <f>'Notes- SK Template'!#REF!</f>
        <v>#REF!</v>
      </c>
      <c r="J1027" s="2433" t="e">
        <f>'Notes- SK Template'!#REF!</f>
        <v>#REF!</v>
      </c>
      <c r="K1027" s="2434" t="e">
        <f>'Notes- SK Template'!#REF!</f>
        <v>#REF!</v>
      </c>
      <c r="L1027" s="2434" t="e">
        <f>'Notes- SK Template'!#REF!</f>
        <v>#REF!</v>
      </c>
      <c r="M1027" s="2434" t="e">
        <f>'Notes- SK Template'!#REF!</f>
        <v>#REF!</v>
      </c>
      <c r="N1027" s="2447" t="e">
        <f>'Notes- SK Template'!#REF!</f>
        <v>#REF!</v>
      </c>
      <c r="O1027" s="2448" t="e">
        <f>'Notes- SK Template'!#REF!</f>
        <v>#REF!</v>
      </c>
      <c r="P1027" s="2448" t="e">
        <f>'Notes- SK Template'!#REF!</f>
        <v>#REF!</v>
      </c>
      <c r="Q1027" s="2448" t="e">
        <f>'Notes- SK Template'!#REF!</f>
        <v>#REF!</v>
      </c>
      <c r="R1027" s="2449" t="e">
        <f>'Notes- SK Template'!#REF!</f>
        <v>#REF!</v>
      </c>
      <c r="S1027" s="2449" t="e">
        <f>'Notes- SK Template'!#REF!</f>
        <v>#REF!</v>
      </c>
      <c r="T1027" s="2449" t="e">
        <f>'Notes- SK Template'!#REF!</f>
        <v>#REF!</v>
      </c>
      <c r="U1027" s="2449" t="e">
        <f>'Notes- SK Template'!#REF!</f>
        <v>#REF!</v>
      </c>
      <c r="V1027" s="2450" t="e">
        <f>'Notes- SK Template'!#REF!</f>
        <v>#REF!</v>
      </c>
      <c r="W1027" s="2443" t="e">
        <f>'Notes- SK Template'!#REF!</f>
        <v>#REF!</v>
      </c>
      <c r="X1027" s="2443" t="e">
        <f>'Notes- SK Template'!#REF!</f>
        <v>#REF!</v>
      </c>
      <c r="Y1027" s="2451" t="e">
        <f>'Notes- SK Template'!#REF!</f>
        <v>#REF!</v>
      </c>
      <c r="Z1027" s="2450" t="e">
        <f>'Notes- SK Template'!#REF!</f>
        <v>#REF!</v>
      </c>
      <c r="AA1027" s="2443" t="e">
        <f>'Notes- SK Template'!#REF!</f>
        <v>#REF!</v>
      </c>
      <c r="AB1027" s="2443"/>
      <c r="AC1027" s="2451"/>
      <c r="AD1027" s="2443" t="e">
        <f>'Notes- SK Template'!#REF!</f>
        <v>#REF!</v>
      </c>
      <c r="AE1027" s="2443" t="e">
        <f>'Notes- SK Template'!#REF!</f>
        <v>#REF!</v>
      </c>
      <c r="AF1027" s="2443"/>
      <c r="AG1027" s="2444"/>
    </row>
    <row r="1028" spans="4:33" ht="14.25" customHeight="1" thickBot="1" x14ac:dyDescent="0.25">
      <c r="D1028" s="1857" t="s">
        <v>2182</v>
      </c>
      <c r="E1028" s="1857"/>
      <c r="F1028" s="1857"/>
      <c r="G1028" s="1857"/>
      <c r="H1028" s="1857"/>
      <c r="I1028" s="1857"/>
      <c r="J1028" s="1857"/>
      <c r="K1028" s="1857"/>
      <c r="L1028" s="1857"/>
      <c r="M1028" s="1857"/>
      <c r="N1028" s="1857"/>
      <c r="O1028" s="1857"/>
      <c r="P1028" s="1857"/>
      <c r="Q1028" s="1857"/>
      <c r="R1028" s="1857"/>
      <c r="S1028" s="1857"/>
      <c r="T1028" s="1857"/>
      <c r="U1028" s="1857"/>
      <c r="V1028" s="1857"/>
      <c r="W1028" s="1857"/>
      <c r="X1028" s="1857"/>
      <c r="Y1028" s="1857"/>
      <c r="Z1028" s="1857"/>
      <c r="AA1028" s="1857"/>
      <c r="AB1028" s="1857"/>
      <c r="AC1028" s="1857"/>
      <c r="AD1028" s="1857"/>
      <c r="AE1028" s="1857"/>
      <c r="AF1028" s="1857"/>
      <c r="AG1028" s="1857"/>
    </row>
    <row r="1029" spans="4:33" ht="14.25" customHeight="1" x14ac:dyDescent="0.2">
      <c r="D1029" s="2445" t="e">
        <f>'Notes- SK Template'!#REF!</f>
        <v>#REF!</v>
      </c>
      <c r="E1029" s="2445" t="e">
        <f>'Notes- SK Template'!#REF!</f>
        <v>#REF!</v>
      </c>
      <c r="F1029" s="2445" t="e">
        <f>'Notes- SK Template'!#REF!</f>
        <v>#REF!</v>
      </c>
      <c r="G1029" s="2445" t="e">
        <f>'Notes- SK Template'!#REF!</f>
        <v>#REF!</v>
      </c>
      <c r="H1029" s="2445" t="e">
        <f>'Notes- SK Template'!#REF!</f>
        <v>#REF!</v>
      </c>
      <c r="I1029" s="2445" t="e">
        <f>'Notes- SK Template'!#REF!</f>
        <v>#REF!</v>
      </c>
      <c r="J1029" s="2445" t="e">
        <f>'Notes- SK Template'!#REF!</f>
        <v>#REF!</v>
      </c>
      <c r="K1029" s="2446" t="e">
        <f>'Notes- SK Template'!#REF!</f>
        <v>#REF!</v>
      </c>
      <c r="L1029" s="2446" t="e">
        <f>'Notes- SK Template'!#REF!</f>
        <v>#REF!</v>
      </c>
      <c r="M1029" s="2446" t="e">
        <f>'Notes- SK Template'!#REF!</f>
        <v>#REF!</v>
      </c>
      <c r="N1029" s="2458" t="e">
        <f>'Notes- SK Template'!#REF!</f>
        <v>#REF!</v>
      </c>
      <c r="O1029" s="2459" t="e">
        <f>'Notes- SK Template'!#REF!</f>
        <v>#REF!</v>
      </c>
      <c r="P1029" s="2459" t="e">
        <f>'Notes- SK Template'!#REF!</f>
        <v>#REF!</v>
      </c>
      <c r="Q1029" s="2459" t="e">
        <f>'Notes- SK Template'!#REF!</f>
        <v>#REF!</v>
      </c>
      <c r="R1029" s="2460" t="e">
        <f>'Notes- SK Template'!#REF!</f>
        <v>#REF!</v>
      </c>
      <c r="S1029" s="2460" t="e">
        <f>'Notes- SK Template'!#REF!</f>
        <v>#REF!</v>
      </c>
      <c r="T1029" s="2460" t="e">
        <f>'Notes- SK Template'!#REF!</f>
        <v>#REF!</v>
      </c>
      <c r="U1029" s="2460" t="e">
        <f>'Notes- SK Template'!#REF!</f>
        <v>#REF!</v>
      </c>
      <c r="V1029" s="2466" t="e">
        <f>'Notes- SK Template'!#REF!</f>
        <v>#REF!</v>
      </c>
      <c r="W1029" s="2441" t="e">
        <f>'Notes- SK Template'!#REF!</f>
        <v>#REF!</v>
      </c>
      <c r="X1029" s="2441" t="e">
        <f>'Notes- SK Template'!#REF!</f>
        <v>#REF!</v>
      </c>
      <c r="Y1029" s="2467" t="e">
        <f>'Notes- SK Template'!#REF!</f>
        <v>#REF!</v>
      </c>
      <c r="Z1029" s="2466" t="e">
        <f>'Notes- SK Template'!#REF!</f>
        <v>#REF!</v>
      </c>
      <c r="AA1029" s="2441" t="e">
        <f>'Notes- SK Template'!#REF!</f>
        <v>#REF!</v>
      </c>
      <c r="AB1029" s="2441"/>
      <c r="AC1029" s="2467"/>
      <c r="AD1029" s="2439" t="e">
        <f>'Notes- SK Template'!#REF!</f>
        <v>#REF!</v>
      </c>
      <c r="AE1029" s="2439" t="e">
        <f>'Notes- SK Template'!#REF!</f>
        <v>#REF!</v>
      </c>
      <c r="AF1029" s="2439"/>
      <c r="AG1029" s="2440"/>
    </row>
    <row r="1030" spans="4:33" ht="14.25" customHeight="1" thickBot="1" x14ac:dyDescent="0.25">
      <c r="D1030" s="2433" t="str">
        <f>'Notes- SK Template'!D538</f>
        <v>UniCredit Leasing</v>
      </c>
      <c r="E1030" s="2433">
        <f>'Notes- SK Template'!E538</f>
        <v>0</v>
      </c>
      <c r="F1030" s="2433">
        <f>'Notes- SK Template'!F538</f>
        <v>0</v>
      </c>
      <c r="G1030" s="2433">
        <f>'Notes- SK Template'!G538</f>
        <v>0</v>
      </c>
      <c r="H1030" s="2433">
        <f>'Notes- SK Template'!H538</f>
        <v>0</v>
      </c>
      <c r="I1030" s="2433">
        <f>'Notes- SK Template'!I538</f>
        <v>0</v>
      </c>
      <c r="J1030" s="2433">
        <f>'Notes- SK Template'!J538</f>
        <v>0</v>
      </c>
      <c r="K1030" s="2434" t="str">
        <f>'Notes- SK Template'!K538</f>
        <v>EUR</v>
      </c>
      <c r="L1030" s="2434">
        <f>'Notes- SK Template'!L538</f>
        <v>0</v>
      </c>
      <c r="M1030" s="2434">
        <f>'Notes- SK Template'!M538</f>
        <v>0</v>
      </c>
      <c r="N1030" s="2447" t="str">
        <f>'Notes- SK Template'!N538</f>
        <v>3M EURIBOR 
+ pohyblivá zložka*</v>
      </c>
      <c r="O1030" s="2448">
        <f>'Notes- SK Template'!O538</f>
        <v>0</v>
      </c>
      <c r="P1030" s="2448">
        <f>'Notes- SK Template'!P538</f>
        <v>0</v>
      </c>
      <c r="Q1030" s="2448">
        <f>'Notes- SK Template'!Q538</f>
        <v>0</v>
      </c>
      <c r="R1030" s="2449">
        <f>'Notes- SK Template'!R538</f>
        <v>2015</v>
      </c>
      <c r="S1030" s="2449">
        <f>'Notes- SK Template'!S538</f>
        <v>0</v>
      </c>
      <c r="T1030" s="2449">
        <f>'Notes- SK Template'!T538</f>
        <v>0</v>
      </c>
      <c r="U1030" s="2449">
        <f>'Notes- SK Template'!U538</f>
        <v>0</v>
      </c>
      <c r="V1030" s="2450">
        <f>'Notes- SK Template'!V538</f>
        <v>235548</v>
      </c>
      <c r="W1030" s="2443">
        <f>'Notes- SK Template'!W538</f>
        <v>0</v>
      </c>
      <c r="X1030" s="2443">
        <f>'Notes- SK Template'!X538</f>
        <v>0</v>
      </c>
      <c r="Y1030" s="2451">
        <f>'Notes- SK Template'!Y538</f>
        <v>0</v>
      </c>
      <c r="Z1030" s="2450">
        <f>'Notes- SK Template'!Z538</f>
        <v>235648</v>
      </c>
      <c r="AA1030" s="2443">
        <f>'Notes- SK Template'!AA538</f>
        <v>0</v>
      </c>
      <c r="AB1030" s="2443"/>
      <c r="AC1030" s="2451"/>
      <c r="AD1030" s="2443">
        <f>'Notes- SK Template'!AD538</f>
        <v>0</v>
      </c>
      <c r="AE1030" s="2443">
        <f>'Notes- SK Template'!AE538</f>
        <v>0</v>
      </c>
      <c r="AF1030" s="2443"/>
      <c r="AG1030" s="2444"/>
    </row>
    <row r="1033" spans="4:33" ht="14.25" customHeight="1" x14ac:dyDescent="0.2">
      <c r="D1033" s="1717" t="s">
        <v>2183</v>
      </c>
      <c r="E1033" s="1718"/>
      <c r="F1033" s="1718"/>
      <c r="G1033" s="1718"/>
      <c r="H1033" s="1718"/>
      <c r="I1033" s="1718"/>
      <c r="J1033" s="1718"/>
      <c r="K1033" s="1718"/>
      <c r="L1033" s="1718"/>
      <c r="M1033" s="1718"/>
      <c r="N1033" s="1718"/>
      <c r="O1033" s="1718"/>
      <c r="P1033" s="1718"/>
      <c r="Q1033" s="1718"/>
      <c r="R1033" s="1718"/>
      <c r="S1033" s="1718"/>
      <c r="T1033" s="1718"/>
      <c r="U1033" s="1718"/>
      <c r="V1033" s="1718"/>
      <c r="W1033" s="1718"/>
      <c r="X1033" s="1718"/>
      <c r="Y1033" s="1718"/>
      <c r="Z1033" s="1718"/>
      <c r="AA1033" s="1718"/>
      <c r="AB1033" s="1718"/>
      <c r="AC1033" s="1718"/>
      <c r="AD1033" s="1718"/>
      <c r="AE1033" s="1718"/>
      <c r="AF1033" s="1718"/>
      <c r="AG1033" s="1718"/>
    </row>
    <row r="1035" spans="4:33" ht="14.25" customHeight="1" x14ac:dyDescent="0.2">
      <c r="D1035" s="785" t="s">
        <v>1404</v>
      </c>
      <c r="E1035" s="784"/>
      <c r="F1035" s="784"/>
      <c r="G1035" s="784"/>
      <c r="H1035" s="784"/>
      <c r="I1035" s="784"/>
      <c r="J1035" s="784"/>
      <c r="K1035" s="784"/>
      <c r="L1035" s="784"/>
      <c r="M1035" s="784"/>
      <c r="N1035" s="784"/>
      <c r="O1035" s="784"/>
      <c r="P1035" s="784"/>
      <c r="Q1035" s="784"/>
      <c r="R1035" s="784"/>
      <c r="S1035" s="784"/>
      <c r="T1035" s="784"/>
      <c r="U1035" s="784"/>
      <c r="V1035" s="784"/>
      <c r="W1035" s="784"/>
      <c r="X1035" s="784"/>
      <c r="Y1035" s="784"/>
      <c r="Z1035" s="784"/>
      <c r="AA1035" s="784"/>
      <c r="AB1035" s="784"/>
      <c r="AC1035" s="784"/>
      <c r="AD1035" s="784"/>
    </row>
    <row r="1036" spans="4:33" ht="14.25" customHeight="1" x14ac:dyDescent="0.2">
      <c r="D1036" s="785" t="s">
        <v>1405</v>
      </c>
      <c r="E1036" s="784"/>
      <c r="F1036" s="784"/>
      <c r="G1036" s="784"/>
      <c r="H1036" s="784"/>
      <c r="I1036" s="784"/>
      <c r="J1036" s="784"/>
      <c r="K1036" s="784"/>
      <c r="L1036" s="784"/>
      <c r="M1036" s="784"/>
      <c r="N1036" s="784"/>
      <c r="O1036" s="784"/>
      <c r="P1036" s="784"/>
      <c r="Q1036" s="784"/>
      <c r="R1036" s="784"/>
      <c r="S1036" s="784"/>
      <c r="T1036" s="784"/>
      <c r="U1036" s="784"/>
      <c r="V1036" s="784"/>
      <c r="W1036" s="784"/>
      <c r="X1036" s="784"/>
      <c r="Y1036" s="784"/>
      <c r="Z1036" s="784"/>
      <c r="AA1036" s="784"/>
      <c r="AB1036" s="784"/>
      <c r="AC1036" s="784"/>
      <c r="AD1036" s="784"/>
    </row>
    <row r="1037" spans="4:33" ht="14.25" customHeight="1" x14ac:dyDescent="0.2">
      <c r="D1037" s="785" t="s">
        <v>1406</v>
      </c>
      <c r="E1037" s="784"/>
      <c r="F1037" s="784"/>
      <c r="G1037" s="784"/>
      <c r="H1037" s="784"/>
      <c r="I1037" s="784"/>
      <c r="J1037" s="784"/>
      <c r="K1037" s="784"/>
      <c r="L1037" s="784"/>
      <c r="M1037" s="784"/>
      <c r="N1037" s="784"/>
      <c r="O1037" s="784"/>
      <c r="P1037" s="784"/>
      <c r="Q1037" s="784"/>
      <c r="R1037" s="784"/>
      <c r="S1037" s="784"/>
      <c r="T1037" s="784"/>
      <c r="U1037" s="784"/>
      <c r="V1037" s="784"/>
      <c r="W1037" s="784"/>
      <c r="X1037" s="784"/>
      <c r="Y1037" s="784"/>
      <c r="Z1037" s="784"/>
      <c r="AA1037" s="784"/>
      <c r="AB1037" s="784"/>
      <c r="AC1037" s="784"/>
      <c r="AD1037" s="784"/>
    </row>
    <row r="1039" spans="4:33" ht="14.25" customHeight="1" x14ac:dyDescent="0.2">
      <c r="D1039" s="1717" t="s">
        <v>2184</v>
      </c>
      <c r="E1039" s="1718"/>
      <c r="F1039" s="1718"/>
      <c r="G1039" s="1718"/>
      <c r="H1039" s="1718"/>
      <c r="I1039" s="1718"/>
      <c r="J1039" s="1718"/>
      <c r="K1039" s="1718"/>
      <c r="L1039" s="1718"/>
      <c r="M1039" s="1718"/>
      <c r="N1039" s="1718"/>
      <c r="O1039" s="1718"/>
      <c r="P1039" s="1718"/>
      <c r="Q1039" s="1718"/>
      <c r="R1039" s="1718"/>
      <c r="S1039" s="1718"/>
      <c r="T1039" s="1718"/>
      <c r="U1039" s="1718"/>
      <c r="V1039" s="1718"/>
      <c r="W1039" s="1718"/>
      <c r="X1039" s="1718"/>
      <c r="Y1039" s="1718"/>
      <c r="Z1039" s="1718"/>
      <c r="AA1039" s="1718"/>
      <c r="AB1039" s="1718"/>
      <c r="AC1039" s="1718"/>
      <c r="AD1039" s="1718"/>
      <c r="AE1039" s="1718"/>
      <c r="AF1039" s="1718"/>
      <c r="AG1039" s="1718"/>
    </row>
    <row r="1041" spans="1:33" ht="14.25" customHeight="1" x14ac:dyDescent="0.2">
      <c r="D1041" s="1717" t="s">
        <v>2185</v>
      </c>
      <c r="E1041" s="1718"/>
      <c r="F1041" s="1718"/>
      <c r="G1041" s="1718"/>
      <c r="H1041" s="1718"/>
      <c r="I1041" s="1718"/>
      <c r="J1041" s="1718"/>
      <c r="K1041" s="1718"/>
      <c r="L1041" s="1718"/>
      <c r="M1041" s="1718"/>
      <c r="N1041" s="1718"/>
      <c r="O1041" s="1718"/>
      <c r="P1041" s="1718"/>
      <c r="Q1041" s="1718"/>
      <c r="R1041" s="1718"/>
      <c r="S1041" s="1718"/>
      <c r="T1041" s="1718"/>
      <c r="U1041" s="1718"/>
      <c r="V1041" s="1718"/>
      <c r="W1041" s="1718"/>
      <c r="X1041" s="1718"/>
      <c r="Y1041" s="1718"/>
      <c r="Z1041" s="1718"/>
      <c r="AA1041" s="1718"/>
      <c r="AB1041" s="1718"/>
      <c r="AC1041" s="1718"/>
      <c r="AD1041" s="1718"/>
      <c r="AE1041" s="1718"/>
      <c r="AF1041" s="1718"/>
      <c r="AG1041" s="1718"/>
    </row>
    <row r="1042" spans="1:33" ht="14.25" customHeight="1" x14ac:dyDescent="0.2">
      <c r="D1042" s="934"/>
      <c r="E1042" s="934"/>
      <c r="F1042" s="934"/>
      <c r="G1042" s="934"/>
      <c r="H1042" s="934"/>
      <c r="I1042" s="934"/>
      <c r="J1042" s="934"/>
      <c r="K1042" s="934"/>
      <c r="L1042" s="934"/>
      <c r="M1042" s="934"/>
      <c r="N1042" s="934"/>
      <c r="O1042" s="934"/>
      <c r="P1042" s="934"/>
      <c r="Q1042" s="934"/>
      <c r="R1042" s="934"/>
      <c r="S1042" s="934"/>
      <c r="T1042" s="934"/>
      <c r="U1042" s="934"/>
      <c r="V1042" s="934"/>
      <c r="W1042" s="934"/>
      <c r="X1042" s="934"/>
      <c r="Y1042" s="934"/>
      <c r="Z1042" s="934"/>
      <c r="AA1042" s="934"/>
      <c r="AB1042" s="934"/>
      <c r="AC1042" s="934"/>
      <c r="AD1042" s="934"/>
      <c r="AE1042" s="934"/>
      <c r="AF1042" s="934"/>
      <c r="AG1042" s="934"/>
    </row>
    <row r="1043" spans="1:33" ht="14.25" customHeight="1" thickBot="1" x14ac:dyDescent="0.25">
      <c r="D1043" s="1876" t="s">
        <v>1397</v>
      </c>
      <c r="E1043" s="1876"/>
      <c r="F1043" s="1876"/>
      <c r="G1043" s="1876"/>
      <c r="H1043" s="1876"/>
      <c r="I1043" s="1876"/>
      <c r="J1043" s="1876"/>
      <c r="K1043" s="1818" t="s">
        <v>2186</v>
      </c>
      <c r="L1043" s="1818"/>
      <c r="M1043" s="1818"/>
      <c r="N1043" s="1818"/>
      <c r="O1043" s="1818"/>
      <c r="P1043" s="1818"/>
      <c r="Q1043" s="1818"/>
      <c r="R1043" s="1818" t="s">
        <v>2187</v>
      </c>
      <c r="S1043" s="1818"/>
      <c r="T1043" s="1818"/>
      <c r="U1043" s="1818"/>
      <c r="V1043" s="1818"/>
      <c r="W1043" s="1818"/>
      <c r="X1043" s="1818"/>
      <c r="Y1043" s="1818"/>
      <c r="Z1043" s="1818" t="s">
        <v>2188</v>
      </c>
      <c r="AA1043" s="1818"/>
      <c r="AB1043" s="1818"/>
      <c r="AC1043" s="1818"/>
      <c r="AD1043" s="1818"/>
      <c r="AE1043" s="1818"/>
      <c r="AF1043" s="1818"/>
      <c r="AG1043" s="1818"/>
    </row>
    <row r="1044" spans="1:33" ht="14.25" customHeight="1" x14ac:dyDescent="0.2">
      <c r="D1044" s="1846">
        <v>2009</v>
      </c>
      <c r="E1044" s="1846"/>
      <c r="F1044" s="1846"/>
      <c r="G1044" s="1846"/>
      <c r="H1044" s="1846"/>
      <c r="I1044" s="1846"/>
      <c r="J1044" s="1846"/>
      <c r="K1044" s="2432"/>
      <c r="L1044" s="2432"/>
      <c r="M1044" s="2432"/>
      <c r="N1044" s="2432"/>
      <c r="O1044" s="2432"/>
      <c r="P1044" s="2432"/>
      <c r="Q1044" s="2432"/>
      <c r="R1044" s="2432"/>
      <c r="S1044" s="2432"/>
      <c r="T1044" s="2432"/>
      <c r="U1044" s="2432"/>
      <c r="V1044" s="2432"/>
      <c r="W1044" s="2432"/>
      <c r="X1044" s="2432"/>
      <c r="Y1044" s="2432"/>
      <c r="Z1044" s="2432"/>
      <c r="AA1044" s="2432"/>
      <c r="AB1044" s="2432"/>
      <c r="AC1044" s="2432"/>
      <c r="AD1044" s="2432"/>
      <c r="AE1044" s="2432"/>
      <c r="AF1044" s="2432"/>
      <c r="AG1044" s="2432"/>
    </row>
    <row r="1045" spans="1:33" ht="14.25" customHeight="1" x14ac:dyDescent="0.2">
      <c r="D1045" s="2083">
        <v>2010</v>
      </c>
      <c r="E1045" s="2083"/>
      <c r="F1045" s="2083"/>
      <c r="G1045" s="2083"/>
      <c r="H1045" s="2083"/>
      <c r="I1045" s="2083"/>
      <c r="J1045" s="2083"/>
      <c r="K1045" s="2431"/>
      <c r="L1045" s="2431"/>
      <c r="M1045" s="2431"/>
      <c r="N1045" s="2431"/>
      <c r="O1045" s="2431"/>
      <c r="P1045" s="2431"/>
      <c r="Q1045" s="2431"/>
      <c r="R1045" s="2431"/>
      <c r="S1045" s="2431"/>
      <c r="T1045" s="2431"/>
      <c r="U1045" s="2431"/>
      <c r="V1045" s="2431"/>
      <c r="W1045" s="2431"/>
      <c r="X1045" s="2431"/>
      <c r="Y1045" s="2431"/>
      <c r="Z1045" s="2431"/>
      <c r="AA1045" s="2431"/>
      <c r="AB1045" s="2431"/>
      <c r="AC1045" s="2431"/>
      <c r="AD1045" s="2431"/>
      <c r="AE1045" s="2431"/>
      <c r="AF1045" s="2431"/>
      <c r="AG1045" s="2431"/>
    </row>
    <row r="1046" spans="1:33" ht="14.25" customHeight="1" x14ac:dyDescent="0.2">
      <c r="D1046" s="2083">
        <v>2011</v>
      </c>
      <c r="E1046" s="2083"/>
      <c r="F1046" s="2083"/>
      <c r="G1046" s="2083"/>
      <c r="H1046" s="2083"/>
      <c r="I1046" s="2083"/>
      <c r="J1046" s="2083"/>
      <c r="K1046" s="2431"/>
      <c r="L1046" s="2431"/>
      <c r="M1046" s="2431"/>
      <c r="N1046" s="2431"/>
      <c r="O1046" s="2431"/>
      <c r="P1046" s="2431"/>
      <c r="Q1046" s="2431"/>
      <c r="R1046" s="2431"/>
      <c r="S1046" s="2431"/>
      <c r="T1046" s="2431"/>
      <c r="U1046" s="2431"/>
      <c r="V1046" s="2431"/>
      <c r="W1046" s="2431"/>
      <c r="X1046" s="2431"/>
      <c r="Y1046" s="2431"/>
      <c r="Z1046" s="2431"/>
      <c r="AA1046" s="2431"/>
      <c r="AB1046" s="2431"/>
      <c r="AC1046" s="2431"/>
      <c r="AD1046" s="2431"/>
      <c r="AE1046" s="2431"/>
      <c r="AF1046" s="2431"/>
      <c r="AG1046" s="2431"/>
    </row>
    <row r="1047" spans="1:33" ht="14.25" customHeight="1" x14ac:dyDescent="0.2">
      <c r="D1047" s="2083">
        <v>2012</v>
      </c>
      <c r="E1047" s="2083"/>
      <c r="F1047" s="2083"/>
      <c r="G1047" s="2083"/>
      <c r="H1047" s="2083"/>
      <c r="I1047" s="2083"/>
      <c r="J1047" s="2083"/>
      <c r="K1047" s="2431"/>
      <c r="L1047" s="2431"/>
      <c r="M1047" s="2431"/>
      <c r="N1047" s="2431"/>
      <c r="O1047" s="2431"/>
      <c r="P1047" s="2431"/>
      <c r="Q1047" s="2431"/>
      <c r="R1047" s="2431"/>
      <c r="S1047" s="2431"/>
      <c r="T1047" s="2431"/>
      <c r="U1047" s="2431"/>
      <c r="V1047" s="2431"/>
      <c r="W1047" s="2431"/>
      <c r="X1047" s="2431"/>
      <c r="Y1047" s="2431"/>
      <c r="Z1047" s="2431"/>
      <c r="AA1047" s="2431"/>
      <c r="AB1047" s="2431"/>
      <c r="AC1047" s="2431"/>
      <c r="AD1047" s="2431"/>
      <c r="AE1047" s="2431"/>
      <c r="AF1047" s="2431"/>
      <c r="AG1047" s="2431"/>
    </row>
    <row r="1048" spans="1:33" ht="14.25" customHeight="1" x14ac:dyDescent="0.2">
      <c r="D1048" s="2430">
        <v>2013</v>
      </c>
      <c r="E1048" s="2083"/>
      <c r="F1048" s="2083"/>
      <c r="G1048" s="2083"/>
      <c r="H1048" s="2083"/>
      <c r="I1048" s="2083"/>
      <c r="J1048" s="2083"/>
      <c r="K1048" s="2431"/>
      <c r="L1048" s="2431"/>
      <c r="M1048" s="2431"/>
      <c r="N1048" s="2431"/>
      <c r="O1048" s="2431"/>
      <c r="P1048" s="2431"/>
      <c r="Q1048" s="2431"/>
      <c r="R1048" s="2431"/>
      <c r="S1048" s="2431"/>
      <c r="T1048" s="2431"/>
      <c r="U1048" s="2431"/>
      <c r="V1048" s="2431"/>
      <c r="W1048" s="2431"/>
      <c r="X1048" s="2431"/>
      <c r="Y1048" s="2431"/>
      <c r="Z1048" s="2431"/>
      <c r="AA1048" s="2431"/>
      <c r="AB1048" s="2431"/>
      <c r="AC1048" s="2431"/>
      <c r="AD1048" s="2431"/>
      <c r="AE1048" s="2431"/>
      <c r="AF1048" s="2431"/>
      <c r="AG1048" s="2431"/>
    </row>
    <row r="1049" spans="1:33" ht="14.25" customHeight="1" x14ac:dyDescent="0.2">
      <c r="D1049" s="2082" t="s">
        <v>3064</v>
      </c>
      <c r="E1049" s="2083"/>
      <c r="F1049" s="2083"/>
      <c r="G1049" s="2083"/>
      <c r="H1049" s="2083"/>
      <c r="I1049" s="2083"/>
      <c r="J1049" s="2083"/>
    </row>
    <row r="1050" spans="1:33" ht="14.25" customHeight="1" x14ac:dyDescent="0.2">
      <c r="D1050" s="1452"/>
      <c r="E1050" s="1451"/>
      <c r="F1050" s="1451"/>
      <c r="G1050" s="1451"/>
      <c r="H1050" s="1451"/>
      <c r="I1050" s="1451"/>
      <c r="J1050" s="1451"/>
    </row>
    <row r="1051" spans="1:33" ht="14.25" customHeight="1" x14ac:dyDescent="0.2">
      <c r="D1051" s="590" t="s">
        <v>2189</v>
      </c>
    </row>
    <row r="1053" spans="1:33" ht="14.25" customHeight="1" x14ac:dyDescent="0.2">
      <c r="D1053" s="1717" t="s">
        <v>2190</v>
      </c>
      <c r="E1053" s="1718"/>
      <c r="F1053" s="1718"/>
      <c r="G1053" s="1718"/>
      <c r="H1053" s="1718"/>
      <c r="I1053" s="1718"/>
      <c r="J1053" s="1718"/>
      <c r="K1053" s="1718"/>
      <c r="L1053" s="1718"/>
      <c r="M1053" s="1718"/>
      <c r="N1053" s="1718"/>
      <c r="O1053" s="1718"/>
      <c r="P1053" s="1718"/>
      <c r="Q1053" s="1718"/>
      <c r="R1053" s="1718"/>
      <c r="S1053" s="1718"/>
      <c r="T1053" s="1718"/>
      <c r="U1053" s="1718"/>
      <c r="V1053" s="1718"/>
      <c r="W1053" s="1718"/>
      <c r="X1053" s="1718"/>
      <c r="Y1053" s="1718"/>
      <c r="Z1053" s="1718"/>
      <c r="AA1053" s="1718"/>
      <c r="AB1053" s="1718"/>
      <c r="AC1053" s="1718"/>
      <c r="AD1053" s="1718"/>
      <c r="AE1053" s="1718"/>
      <c r="AF1053" s="1718"/>
      <c r="AG1053" s="1718"/>
    </row>
    <row r="1054" spans="1:33" ht="14.25" customHeight="1" thickBot="1" x14ac:dyDescent="0.25"/>
    <row r="1055" spans="1:33" ht="27" customHeight="1" thickBot="1" x14ac:dyDescent="0.25">
      <c r="A1055" s="605">
        <v>31</v>
      </c>
      <c r="D1055" s="1845" t="s">
        <v>1777</v>
      </c>
      <c r="E1055" s="1845"/>
      <c r="F1055" s="1845"/>
      <c r="G1055" s="1845"/>
      <c r="H1055" s="1845"/>
      <c r="I1055" s="1845"/>
      <c r="J1055" s="1845"/>
      <c r="K1055" s="1845"/>
      <c r="L1055" s="1845"/>
      <c r="M1055" s="1845"/>
      <c r="N1055" s="1845" t="s">
        <v>1778</v>
      </c>
      <c r="O1055" s="1845"/>
      <c r="P1055" s="1845"/>
      <c r="Q1055" s="1845"/>
      <c r="R1055" s="1845"/>
      <c r="S1055" s="1845"/>
      <c r="T1055" s="1845"/>
      <c r="U1055" s="1845"/>
      <c r="V1055" s="1845"/>
      <c r="W1055" s="1845"/>
      <c r="X1055" s="1845" t="s">
        <v>2063</v>
      </c>
      <c r="Y1055" s="1845"/>
      <c r="Z1055" s="1845"/>
      <c r="AA1055" s="1845"/>
      <c r="AB1055" s="1845"/>
      <c r="AC1055" s="1845"/>
      <c r="AD1055" s="1845"/>
      <c r="AE1055" s="1845"/>
      <c r="AF1055" s="1845"/>
      <c r="AG1055" s="1845"/>
    </row>
    <row r="1056" spans="1:33" ht="27" customHeight="1" thickBot="1" x14ac:dyDescent="0.25">
      <c r="D1056" s="1842" t="s">
        <v>2191</v>
      </c>
      <c r="E1056" s="1842"/>
      <c r="F1056" s="1842"/>
      <c r="G1056" s="1842"/>
      <c r="H1056" s="1842"/>
      <c r="I1056" s="1842"/>
      <c r="J1056" s="1842"/>
      <c r="K1056" s="1842"/>
      <c r="L1056" s="1842"/>
      <c r="M1056" s="1842"/>
      <c r="N1056" s="1843" t="e">
        <f>'Notes- SK Template'!#REF!</f>
        <v>#REF!</v>
      </c>
      <c r="O1056" s="1843" t="e">
        <f>'Notes- SK Template'!#REF!</f>
        <v>#REF!</v>
      </c>
      <c r="P1056" s="1843" t="e">
        <f>'Notes- SK Template'!#REF!</f>
        <v>#REF!</v>
      </c>
      <c r="Q1056" s="1843" t="e">
        <f>'Notes- SK Template'!#REF!</f>
        <v>#REF!</v>
      </c>
      <c r="R1056" s="1843" t="e">
        <f>'Notes- SK Template'!#REF!</f>
        <v>#REF!</v>
      </c>
      <c r="S1056" s="1843" t="e">
        <f>'Notes- SK Template'!#REF!</f>
        <v>#REF!</v>
      </c>
      <c r="T1056" s="1843" t="e">
        <f>'Notes- SK Template'!#REF!</f>
        <v>#REF!</v>
      </c>
      <c r="U1056" s="1843" t="e">
        <f>'Notes- SK Template'!#REF!</f>
        <v>#REF!</v>
      </c>
      <c r="V1056" s="1843" t="e">
        <f>'Notes- SK Template'!#REF!</f>
        <v>#REF!</v>
      </c>
      <c r="W1056" s="1843" t="e">
        <f>'Notes- SK Template'!#REF!</f>
        <v>#REF!</v>
      </c>
      <c r="X1056" s="1843" t="e">
        <f>'Notes- SK Template'!#REF!</f>
        <v>#REF!</v>
      </c>
      <c r="Y1056" s="1843" t="e">
        <f>'Notes- SK Template'!#REF!</f>
        <v>#REF!</v>
      </c>
      <c r="Z1056" s="1843" t="e">
        <f>'Notes- SK Template'!#REF!</f>
        <v>#REF!</v>
      </c>
      <c r="AA1056" s="1843" t="e">
        <f>'Notes- SK Template'!#REF!</f>
        <v>#REF!</v>
      </c>
      <c r="AB1056" s="1843" t="e">
        <f>'Notes- SK Template'!#REF!</f>
        <v>#REF!</v>
      </c>
      <c r="AC1056" s="1843" t="e">
        <f>'Notes- SK Template'!#REF!</f>
        <v>#REF!</v>
      </c>
      <c r="AD1056" s="1843" t="e">
        <f>'Notes- SK Template'!#REF!</f>
        <v>#REF!</v>
      </c>
      <c r="AE1056" s="1843" t="e">
        <f>'Notes- SK Template'!#REF!</f>
        <v>#REF!</v>
      </c>
      <c r="AF1056" s="1843" t="e">
        <f>'Notes- SK Template'!#REF!</f>
        <v>#REF!</v>
      </c>
      <c r="AG1056" s="1843" t="e">
        <f>'Notes- SK Template'!#REF!</f>
        <v>#REF!</v>
      </c>
    </row>
    <row r="1057" spans="4:33" ht="25.5" customHeight="1" x14ac:dyDescent="0.2">
      <c r="D1057" s="1840" t="e">
        <f>'Notes- SK Template'!#REF!</f>
        <v>#REF!</v>
      </c>
      <c r="E1057" s="1840" t="e">
        <f>'Notes- SK Template'!#REF!</f>
        <v>#REF!</v>
      </c>
      <c r="F1057" s="1840" t="e">
        <f>'Notes- SK Template'!#REF!</f>
        <v>#REF!</v>
      </c>
      <c r="G1057" s="1840" t="e">
        <f>'Notes- SK Template'!#REF!</f>
        <v>#REF!</v>
      </c>
      <c r="H1057" s="1840" t="e">
        <f>'Notes- SK Template'!#REF!</f>
        <v>#REF!</v>
      </c>
      <c r="I1057" s="1840" t="e">
        <f>'Notes- SK Template'!#REF!</f>
        <v>#REF!</v>
      </c>
      <c r="J1057" s="1840" t="e">
        <f>'Notes- SK Template'!#REF!</f>
        <v>#REF!</v>
      </c>
      <c r="K1057" s="1840" t="e">
        <f>'Notes- SK Template'!#REF!</f>
        <v>#REF!</v>
      </c>
      <c r="L1057" s="1840" t="e">
        <f>'Notes- SK Template'!#REF!</f>
        <v>#REF!</v>
      </c>
      <c r="M1057" s="1840" t="e">
        <f>'Notes- SK Template'!#REF!</f>
        <v>#REF!</v>
      </c>
      <c r="N1057" s="1841" t="e">
        <f>'Notes- SK Template'!#REF!</f>
        <v>#REF!</v>
      </c>
      <c r="O1057" s="1841" t="e">
        <f>'Notes- SK Template'!#REF!</f>
        <v>#REF!</v>
      </c>
      <c r="P1057" s="1841" t="e">
        <f>'Notes- SK Template'!#REF!</f>
        <v>#REF!</v>
      </c>
      <c r="Q1057" s="1841" t="e">
        <f>'Notes- SK Template'!#REF!</f>
        <v>#REF!</v>
      </c>
      <c r="R1057" s="1841" t="e">
        <f>'Notes- SK Template'!#REF!</f>
        <v>#REF!</v>
      </c>
      <c r="S1057" s="1841" t="e">
        <f>'Notes- SK Template'!#REF!</f>
        <v>#REF!</v>
      </c>
      <c r="T1057" s="1841" t="e">
        <f>'Notes- SK Template'!#REF!</f>
        <v>#REF!</v>
      </c>
      <c r="U1057" s="1841" t="e">
        <f>'Notes- SK Template'!#REF!</f>
        <v>#REF!</v>
      </c>
      <c r="V1057" s="1841" t="e">
        <f>'Notes- SK Template'!#REF!</f>
        <v>#REF!</v>
      </c>
      <c r="W1057" s="1841" t="e">
        <f>'Notes- SK Template'!#REF!</f>
        <v>#REF!</v>
      </c>
      <c r="X1057" s="1841" t="e">
        <f>'Notes- SK Template'!#REF!</f>
        <v>#REF!</v>
      </c>
      <c r="Y1057" s="1841" t="e">
        <f>'Notes- SK Template'!#REF!</f>
        <v>#REF!</v>
      </c>
      <c r="Z1057" s="1841" t="e">
        <f>'Notes- SK Template'!#REF!</f>
        <v>#REF!</v>
      </c>
      <c r="AA1057" s="1841" t="e">
        <f>'Notes- SK Template'!#REF!</f>
        <v>#REF!</v>
      </c>
      <c r="AB1057" s="1841" t="e">
        <f>'Notes- SK Template'!#REF!</f>
        <v>#REF!</v>
      </c>
      <c r="AC1057" s="1841" t="e">
        <f>'Notes- SK Template'!#REF!</f>
        <v>#REF!</v>
      </c>
      <c r="AD1057" s="1841" t="e">
        <f>'Notes- SK Template'!#REF!</f>
        <v>#REF!</v>
      </c>
      <c r="AE1057" s="1841" t="e">
        <f>'Notes- SK Template'!#REF!</f>
        <v>#REF!</v>
      </c>
      <c r="AF1057" s="1841" t="e">
        <f>'Notes- SK Template'!#REF!</f>
        <v>#REF!</v>
      </c>
      <c r="AG1057" s="1841" t="e">
        <f>'Notes- SK Template'!#REF!</f>
        <v>#REF!</v>
      </c>
    </row>
    <row r="1058" spans="4:33" ht="25.5" customHeight="1" thickBot="1" x14ac:dyDescent="0.25">
      <c r="D1058" s="2429" t="e">
        <f>'Notes- SK Template'!#REF!</f>
        <v>#REF!</v>
      </c>
      <c r="E1058" s="2429" t="e">
        <f>'Notes- SK Template'!#REF!</f>
        <v>#REF!</v>
      </c>
      <c r="F1058" s="2429" t="e">
        <f>'Notes- SK Template'!#REF!</f>
        <v>#REF!</v>
      </c>
      <c r="G1058" s="2429" t="e">
        <f>'Notes- SK Template'!#REF!</f>
        <v>#REF!</v>
      </c>
      <c r="H1058" s="2429" t="e">
        <f>'Notes- SK Template'!#REF!</f>
        <v>#REF!</v>
      </c>
      <c r="I1058" s="2429" t="e">
        <f>'Notes- SK Template'!#REF!</f>
        <v>#REF!</v>
      </c>
      <c r="J1058" s="2429" t="e">
        <f>'Notes- SK Template'!#REF!</f>
        <v>#REF!</v>
      </c>
      <c r="K1058" s="2429" t="e">
        <f>'Notes- SK Template'!#REF!</f>
        <v>#REF!</v>
      </c>
      <c r="L1058" s="2429" t="e">
        <f>'Notes- SK Template'!#REF!</f>
        <v>#REF!</v>
      </c>
      <c r="M1058" s="2429" t="e">
        <f>'Notes- SK Template'!#REF!</f>
        <v>#REF!</v>
      </c>
      <c r="N1058" s="1722" t="e">
        <f>'Notes- SK Template'!#REF!</f>
        <v>#REF!</v>
      </c>
      <c r="O1058" s="1722" t="e">
        <f>'Notes- SK Template'!#REF!</f>
        <v>#REF!</v>
      </c>
      <c r="P1058" s="1722" t="e">
        <f>'Notes- SK Template'!#REF!</f>
        <v>#REF!</v>
      </c>
      <c r="Q1058" s="1722" t="e">
        <f>'Notes- SK Template'!#REF!</f>
        <v>#REF!</v>
      </c>
      <c r="R1058" s="1722" t="e">
        <f>'Notes- SK Template'!#REF!</f>
        <v>#REF!</v>
      </c>
      <c r="S1058" s="1722" t="e">
        <f>'Notes- SK Template'!#REF!</f>
        <v>#REF!</v>
      </c>
      <c r="T1058" s="1722" t="e">
        <f>'Notes- SK Template'!#REF!</f>
        <v>#REF!</v>
      </c>
      <c r="U1058" s="1722" t="e">
        <f>'Notes- SK Template'!#REF!</f>
        <v>#REF!</v>
      </c>
      <c r="V1058" s="1722" t="e">
        <f>'Notes- SK Template'!#REF!</f>
        <v>#REF!</v>
      </c>
      <c r="W1058" s="1722" t="e">
        <f>'Notes- SK Template'!#REF!</f>
        <v>#REF!</v>
      </c>
      <c r="X1058" s="1722" t="e">
        <f>'Notes- SK Template'!#REF!</f>
        <v>#REF!</v>
      </c>
      <c r="Y1058" s="1722" t="e">
        <f>'Notes- SK Template'!#REF!</f>
        <v>#REF!</v>
      </c>
      <c r="Z1058" s="1722" t="e">
        <f>'Notes- SK Template'!#REF!</f>
        <v>#REF!</v>
      </c>
      <c r="AA1058" s="1722" t="e">
        <f>'Notes- SK Template'!#REF!</f>
        <v>#REF!</v>
      </c>
      <c r="AB1058" s="1722" t="e">
        <f>'Notes- SK Template'!#REF!</f>
        <v>#REF!</v>
      </c>
      <c r="AC1058" s="1722" t="e">
        <f>'Notes- SK Template'!#REF!</f>
        <v>#REF!</v>
      </c>
      <c r="AD1058" s="1722" t="e">
        <f>'Notes- SK Template'!#REF!</f>
        <v>#REF!</v>
      </c>
      <c r="AE1058" s="1722" t="e">
        <f>'Notes- SK Template'!#REF!</f>
        <v>#REF!</v>
      </c>
      <c r="AF1058" s="1722" t="e">
        <f>'Notes- SK Template'!#REF!</f>
        <v>#REF!</v>
      </c>
      <c r="AG1058" s="1722" t="e">
        <f>'Notes- SK Template'!#REF!</f>
        <v>#REF!</v>
      </c>
    </row>
    <row r="1059" spans="4:33" ht="27" customHeight="1" thickBot="1" x14ac:dyDescent="0.25">
      <c r="D1059" s="1842" t="s">
        <v>2192</v>
      </c>
      <c r="E1059" s="1842"/>
      <c r="F1059" s="1842"/>
      <c r="G1059" s="1842"/>
      <c r="H1059" s="1842"/>
      <c r="I1059" s="1842"/>
      <c r="J1059" s="1842"/>
      <c r="K1059" s="1842"/>
      <c r="L1059" s="1842"/>
      <c r="M1059" s="1842"/>
      <c r="N1059" s="1843">
        <f>'Notes- SK Template'!N555</f>
        <v>4693.3500000000004</v>
      </c>
      <c r="O1059" s="1843">
        <f>'Notes- SK Template'!O555</f>
        <v>0</v>
      </c>
      <c r="P1059" s="1843">
        <f>'Notes- SK Template'!P555</f>
        <v>0</v>
      </c>
      <c r="Q1059" s="1843">
        <f>'Notes- SK Template'!Q555</f>
        <v>0</v>
      </c>
      <c r="R1059" s="1843">
        <f>'Notes- SK Template'!R555</f>
        <v>0</v>
      </c>
      <c r="S1059" s="1843">
        <f>'Notes- SK Template'!S555</f>
        <v>0</v>
      </c>
      <c r="T1059" s="1843">
        <f>'Notes- SK Template'!T555</f>
        <v>0</v>
      </c>
      <c r="U1059" s="1843">
        <f>'Notes- SK Template'!U555</f>
        <v>0</v>
      </c>
      <c r="V1059" s="1843">
        <f>'Notes- SK Template'!V555</f>
        <v>0</v>
      </c>
      <c r="W1059" s="1843">
        <f>'Notes- SK Template'!W555</f>
        <v>0</v>
      </c>
      <c r="X1059" s="1843">
        <f>'Notes- SK Template'!X555</f>
        <v>6290</v>
      </c>
      <c r="Y1059" s="1843">
        <f>'Notes- SK Template'!Y555</f>
        <v>0</v>
      </c>
      <c r="Z1059" s="1843">
        <f>'Notes- SK Template'!Z555</f>
        <v>0</v>
      </c>
      <c r="AA1059" s="1843">
        <f>'Notes- SK Template'!AA555</f>
        <v>0</v>
      </c>
      <c r="AB1059" s="1843">
        <f>'Notes- SK Template'!AB555</f>
        <v>0</v>
      </c>
      <c r="AC1059" s="1843">
        <f>'Notes- SK Template'!AC555</f>
        <v>0</v>
      </c>
      <c r="AD1059" s="1843">
        <f>'Notes- SK Template'!AD555</f>
        <v>0</v>
      </c>
      <c r="AE1059" s="1843">
        <f>'Notes- SK Template'!AE555</f>
        <v>0</v>
      </c>
      <c r="AF1059" s="1843">
        <f>'Notes- SK Template'!AF555</f>
        <v>0</v>
      </c>
      <c r="AG1059" s="1843">
        <f>'Notes- SK Template'!AG555</f>
        <v>0</v>
      </c>
    </row>
    <row r="1060" spans="4:33" ht="25.5" customHeight="1" x14ac:dyDescent="0.2">
      <c r="D1060" s="1840" t="str">
        <f>'Notes- SK Template'!D556</f>
        <v>úrokove náklady</v>
      </c>
      <c r="E1060" s="1840">
        <f>'Notes- SK Template'!E556</f>
        <v>0</v>
      </c>
      <c r="F1060" s="1840">
        <f>'Notes- SK Template'!F556</f>
        <v>0</v>
      </c>
      <c r="G1060" s="1840">
        <f>'Notes- SK Template'!G556</f>
        <v>0</v>
      </c>
      <c r="H1060" s="1840">
        <f>'Notes- SK Template'!H556</f>
        <v>0</v>
      </c>
      <c r="I1060" s="1840">
        <f>'Notes- SK Template'!I556</f>
        <v>0</v>
      </c>
      <c r="J1060" s="1840">
        <f>'Notes- SK Template'!J556</f>
        <v>0</v>
      </c>
      <c r="K1060" s="1840">
        <f>'Notes- SK Template'!K556</f>
        <v>0</v>
      </c>
      <c r="L1060" s="1840">
        <f>'Notes- SK Template'!L556</f>
        <v>0</v>
      </c>
      <c r="M1060" s="1840">
        <f>'Notes- SK Template'!M556</f>
        <v>0</v>
      </c>
      <c r="N1060" s="1841">
        <f>'Notes- SK Template'!N556</f>
        <v>4693.3500000000004</v>
      </c>
      <c r="O1060" s="1841">
        <f>'Notes- SK Template'!O556</f>
        <v>0</v>
      </c>
      <c r="P1060" s="1841">
        <f>'Notes- SK Template'!P556</f>
        <v>0</v>
      </c>
      <c r="Q1060" s="1841">
        <f>'Notes- SK Template'!Q556</f>
        <v>0</v>
      </c>
      <c r="R1060" s="1841">
        <f>'Notes- SK Template'!R556</f>
        <v>0</v>
      </c>
      <c r="S1060" s="1841">
        <f>'Notes- SK Template'!S556</f>
        <v>0</v>
      </c>
      <c r="T1060" s="1841">
        <f>'Notes- SK Template'!T556</f>
        <v>0</v>
      </c>
      <c r="U1060" s="1841">
        <f>'Notes- SK Template'!U556</f>
        <v>0</v>
      </c>
      <c r="V1060" s="1841">
        <f>'Notes- SK Template'!V556</f>
        <v>0</v>
      </c>
      <c r="W1060" s="1841">
        <f>'Notes- SK Template'!W556</f>
        <v>0</v>
      </c>
      <c r="X1060" s="1841">
        <f>'Notes- SK Template'!X556</f>
        <v>6290</v>
      </c>
      <c r="Y1060" s="1841">
        <f>'Notes- SK Template'!Y556</f>
        <v>0</v>
      </c>
      <c r="Z1060" s="1841">
        <f>'Notes- SK Template'!Z556</f>
        <v>0</v>
      </c>
      <c r="AA1060" s="1841">
        <f>'Notes- SK Template'!AA556</f>
        <v>0</v>
      </c>
      <c r="AB1060" s="1841">
        <f>'Notes- SK Template'!AB556</f>
        <v>0</v>
      </c>
      <c r="AC1060" s="1841">
        <f>'Notes- SK Template'!AC556</f>
        <v>0</v>
      </c>
      <c r="AD1060" s="1841">
        <f>'Notes- SK Template'!AD556</f>
        <v>0</v>
      </c>
      <c r="AE1060" s="1841">
        <f>'Notes- SK Template'!AE556</f>
        <v>0</v>
      </c>
      <c r="AF1060" s="1841">
        <f>'Notes- SK Template'!AF556</f>
        <v>0</v>
      </c>
      <c r="AG1060" s="1841">
        <f>'Notes- SK Template'!AG556</f>
        <v>0</v>
      </c>
    </row>
    <row r="1061" spans="4:33" ht="25.5" customHeight="1" thickBot="1" x14ac:dyDescent="0.25">
      <c r="D1061" s="2429" t="e">
        <f>'Notes- SK Template'!#REF!</f>
        <v>#REF!</v>
      </c>
      <c r="E1061" s="2429" t="e">
        <f>'Notes- SK Template'!#REF!</f>
        <v>#REF!</v>
      </c>
      <c r="F1061" s="2429" t="e">
        <f>'Notes- SK Template'!#REF!</f>
        <v>#REF!</v>
      </c>
      <c r="G1061" s="2429" t="e">
        <f>'Notes- SK Template'!#REF!</f>
        <v>#REF!</v>
      </c>
      <c r="H1061" s="2429" t="e">
        <f>'Notes- SK Template'!#REF!</f>
        <v>#REF!</v>
      </c>
      <c r="I1061" s="2429" t="e">
        <f>'Notes- SK Template'!#REF!</f>
        <v>#REF!</v>
      </c>
      <c r="J1061" s="2429" t="e">
        <f>'Notes- SK Template'!#REF!</f>
        <v>#REF!</v>
      </c>
      <c r="K1061" s="2429" t="e">
        <f>'Notes- SK Template'!#REF!</f>
        <v>#REF!</v>
      </c>
      <c r="L1061" s="2429" t="e">
        <f>'Notes- SK Template'!#REF!</f>
        <v>#REF!</v>
      </c>
      <c r="M1061" s="2429" t="e">
        <f>'Notes- SK Template'!#REF!</f>
        <v>#REF!</v>
      </c>
      <c r="N1061" s="1722" t="e">
        <f>'Notes- SK Template'!#REF!</f>
        <v>#REF!</v>
      </c>
      <c r="O1061" s="1722" t="e">
        <f>'Notes- SK Template'!#REF!</f>
        <v>#REF!</v>
      </c>
      <c r="P1061" s="1722" t="e">
        <f>'Notes- SK Template'!#REF!</f>
        <v>#REF!</v>
      </c>
      <c r="Q1061" s="1722" t="e">
        <f>'Notes- SK Template'!#REF!</f>
        <v>#REF!</v>
      </c>
      <c r="R1061" s="1722" t="e">
        <f>'Notes- SK Template'!#REF!</f>
        <v>#REF!</v>
      </c>
      <c r="S1061" s="1722" t="e">
        <f>'Notes- SK Template'!#REF!</f>
        <v>#REF!</v>
      </c>
      <c r="T1061" s="1722" t="e">
        <f>'Notes- SK Template'!#REF!</f>
        <v>#REF!</v>
      </c>
      <c r="U1061" s="1722" t="e">
        <f>'Notes- SK Template'!#REF!</f>
        <v>#REF!</v>
      </c>
      <c r="V1061" s="1722" t="e">
        <f>'Notes- SK Template'!#REF!</f>
        <v>#REF!</v>
      </c>
      <c r="W1061" s="1722" t="e">
        <f>'Notes- SK Template'!#REF!</f>
        <v>#REF!</v>
      </c>
      <c r="X1061" s="1722" t="e">
        <f>'Notes- SK Template'!#REF!</f>
        <v>#REF!</v>
      </c>
      <c r="Y1061" s="1722" t="e">
        <f>'Notes- SK Template'!#REF!</f>
        <v>#REF!</v>
      </c>
      <c r="Z1061" s="1722" t="e">
        <f>'Notes- SK Template'!#REF!</f>
        <v>#REF!</v>
      </c>
      <c r="AA1061" s="1722" t="e">
        <f>'Notes- SK Template'!#REF!</f>
        <v>#REF!</v>
      </c>
      <c r="AB1061" s="1722" t="e">
        <f>'Notes- SK Template'!#REF!</f>
        <v>#REF!</v>
      </c>
      <c r="AC1061" s="1722" t="e">
        <f>'Notes- SK Template'!#REF!</f>
        <v>#REF!</v>
      </c>
      <c r="AD1061" s="1722" t="e">
        <f>'Notes- SK Template'!#REF!</f>
        <v>#REF!</v>
      </c>
      <c r="AE1061" s="1722" t="e">
        <f>'Notes- SK Template'!#REF!</f>
        <v>#REF!</v>
      </c>
      <c r="AF1061" s="1722" t="e">
        <f>'Notes- SK Template'!#REF!</f>
        <v>#REF!</v>
      </c>
      <c r="AG1061" s="1722" t="e">
        <f>'Notes- SK Template'!#REF!</f>
        <v>#REF!</v>
      </c>
    </row>
    <row r="1062" spans="4:33" ht="27" customHeight="1" thickBot="1" x14ac:dyDescent="0.25">
      <c r="D1062" s="1842" t="s">
        <v>2193</v>
      </c>
      <c r="E1062" s="1842"/>
      <c r="F1062" s="1842"/>
      <c r="G1062" s="1842"/>
      <c r="H1062" s="1842"/>
      <c r="I1062" s="1842"/>
      <c r="J1062" s="1842"/>
      <c r="K1062" s="1842"/>
      <c r="L1062" s="1842"/>
      <c r="M1062" s="1842"/>
      <c r="N1062" s="1843" t="e">
        <f>'Notes- SK Template'!#REF!</f>
        <v>#REF!</v>
      </c>
      <c r="O1062" s="1843" t="e">
        <f>'Notes- SK Template'!#REF!</f>
        <v>#REF!</v>
      </c>
      <c r="P1062" s="1843" t="e">
        <f>'Notes- SK Template'!#REF!</f>
        <v>#REF!</v>
      </c>
      <c r="Q1062" s="1843" t="e">
        <f>'Notes- SK Template'!#REF!</f>
        <v>#REF!</v>
      </c>
      <c r="R1062" s="1843" t="e">
        <f>'Notes- SK Template'!#REF!</f>
        <v>#REF!</v>
      </c>
      <c r="S1062" s="1843" t="e">
        <f>'Notes- SK Template'!#REF!</f>
        <v>#REF!</v>
      </c>
      <c r="T1062" s="1843" t="e">
        <f>'Notes- SK Template'!#REF!</f>
        <v>#REF!</v>
      </c>
      <c r="U1062" s="1843" t="e">
        <f>'Notes- SK Template'!#REF!</f>
        <v>#REF!</v>
      </c>
      <c r="V1062" s="1843" t="e">
        <f>'Notes- SK Template'!#REF!</f>
        <v>#REF!</v>
      </c>
      <c r="W1062" s="1843" t="e">
        <f>'Notes- SK Template'!#REF!</f>
        <v>#REF!</v>
      </c>
      <c r="X1062" s="1843" t="e">
        <f>'Notes- SK Template'!#REF!</f>
        <v>#REF!</v>
      </c>
      <c r="Y1062" s="1843" t="e">
        <f>'Notes- SK Template'!#REF!</f>
        <v>#REF!</v>
      </c>
      <c r="Z1062" s="1843" t="e">
        <f>'Notes- SK Template'!#REF!</f>
        <v>#REF!</v>
      </c>
      <c r="AA1062" s="1843" t="e">
        <f>'Notes- SK Template'!#REF!</f>
        <v>#REF!</v>
      </c>
      <c r="AB1062" s="1843" t="e">
        <f>'Notes- SK Template'!#REF!</f>
        <v>#REF!</v>
      </c>
      <c r="AC1062" s="1843" t="e">
        <f>'Notes- SK Template'!#REF!</f>
        <v>#REF!</v>
      </c>
      <c r="AD1062" s="1843" t="e">
        <f>'Notes- SK Template'!#REF!</f>
        <v>#REF!</v>
      </c>
      <c r="AE1062" s="1843" t="e">
        <f>'Notes- SK Template'!#REF!</f>
        <v>#REF!</v>
      </c>
      <c r="AF1062" s="1843" t="e">
        <f>'Notes- SK Template'!#REF!</f>
        <v>#REF!</v>
      </c>
      <c r="AG1062" s="1843" t="e">
        <f>'Notes- SK Template'!#REF!</f>
        <v>#REF!</v>
      </c>
    </row>
    <row r="1063" spans="4:33" ht="25.5" customHeight="1" x14ac:dyDescent="0.2">
      <c r="D1063" s="1840" t="e">
        <f>'Notes- SK Template'!#REF!</f>
        <v>#REF!</v>
      </c>
      <c r="E1063" s="1840" t="e">
        <f>'Notes- SK Template'!#REF!</f>
        <v>#REF!</v>
      </c>
      <c r="F1063" s="1840" t="e">
        <f>'Notes- SK Template'!#REF!</f>
        <v>#REF!</v>
      </c>
      <c r="G1063" s="1840" t="e">
        <f>'Notes- SK Template'!#REF!</f>
        <v>#REF!</v>
      </c>
      <c r="H1063" s="1840" t="e">
        <f>'Notes- SK Template'!#REF!</f>
        <v>#REF!</v>
      </c>
      <c r="I1063" s="1840" t="e">
        <f>'Notes- SK Template'!#REF!</f>
        <v>#REF!</v>
      </c>
      <c r="J1063" s="1840" t="e">
        <f>'Notes- SK Template'!#REF!</f>
        <v>#REF!</v>
      </c>
      <c r="K1063" s="1840" t="e">
        <f>'Notes- SK Template'!#REF!</f>
        <v>#REF!</v>
      </c>
      <c r="L1063" s="1840" t="e">
        <f>'Notes- SK Template'!#REF!</f>
        <v>#REF!</v>
      </c>
      <c r="M1063" s="1840" t="e">
        <f>'Notes- SK Template'!#REF!</f>
        <v>#REF!</v>
      </c>
      <c r="N1063" s="1841" t="e">
        <f>'Notes- SK Template'!#REF!</f>
        <v>#REF!</v>
      </c>
      <c r="O1063" s="1841" t="e">
        <f>'Notes- SK Template'!#REF!</f>
        <v>#REF!</v>
      </c>
      <c r="P1063" s="1841" t="e">
        <f>'Notes- SK Template'!#REF!</f>
        <v>#REF!</v>
      </c>
      <c r="Q1063" s="1841" t="e">
        <f>'Notes- SK Template'!#REF!</f>
        <v>#REF!</v>
      </c>
      <c r="R1063" s="1841" t="e">
        <f>'Notes- SK Template'!#REF!</f>
        <v>#REF!</v>
      </c>
      <c r="S1063" s="1841" t="e">
        <f>'Notes- SK Template'!#REF!</f>
        <v>#REF!</v>
      </c>
      <c r="T1063" s="1841" t="e">
        <f>'Notes- SK Template'!#REF!</f>
        <v>#REF!</v>
      </c>
      <c r="U1063" s="1841" t="e">
        <f>'Notes- SK Template'!#REF!</f>
        <v>#REF!</v>
      </c>
      <c r="V1063" s="1841" t="e">
        <f>'Notes- SK Template'!#REF!</f>
        <v>#REF!</v>
      </c>
      <c r="W1063" s="1841" t="e">
        <f>'Notes- SK Template'!#REF!</f>
        <v>#REF!</v>
      </c>
      <c r="X1063" s="1841" t="e">
        <f>'Notes- SK Template'!#REF!</f>
        <v>#REF!</v>
      </c>
      <c r="Y1063" s="1841" t="e">
        <f>'Notes- SK Template'!#REF!</f>
        <v>#REF!</v>
      </c>
      <c r="Z1063" s="1841" t="e">
        <f>'Notes- SK Template'!#REF!</f>
        <v>#REF!</v>
      </c>
      <c r="AA1063" s="1841" t="e">
        <f>'Notes- SK Template'!#REF!</f>
        <v>#REF!</v>
      </c>
      <c r="AB1063" s="1841" t="e">
        <f>'Notes- SK Template'!#REF!</f>
        <v>#REF!</v>
      </c>
      <c r="AC1063" s="1841" t="e">
        <f>'Notes- SK Template'!#REF!</f>
        <v>#REF!</v>
      </c>
      <c r="AD1063" s="1841" t="e">
        <f>'Notes- SK Template'!#REF!</f>
        <v>#REF!</v>
      </c>
      <c r="AE1063" s="1841" t="e">
        <f>'Notes- SK Template'!#REF!</f>
        <v>#REF!</v>
      </c>
      <c r="AF1063" s="1841" t="e">
        <f>'Notes- SK Template'!#REF!</f>
        <v>#REF!</v>
      </c>
      <c r="AG1063" s="1841" t="e">
        <f>'Notes- SK Template'!#REF!</f>
        <v>#REF!</v>
      </c>
    </row>
    <row r="1064" spans="4:33" ht="25.5" customHeight="1" x14ac:dyDescent="0.2">
      <c r="D1064" s="1840" t="e">
        <f>'Notes- SK Template'!#REF!</f>
        <v>#REF!</v>
      </c>
      <c r="E1064" s="1840" t="e">
        <f>'Notes- SK Template'!#REF!</f>
        <v>#REF!</v>
      </c>
      <c r="F1064" s="1840" t="e">
        <f>'Notes- SK Template'!#REF!</f>
        <v>#REF!</v>
      </c>
      <c r="G1064" s="1840" t="e">
        <f>'Notes- SK Template'!#REF!</f>
        <v>#REF!</v>
      </c>
      <c r="H1064" s="1840" t="e">
        <f>'Notes- SK Template'!#REF!</f>
        <v>#REF!</v>
      </c>
      <c r="I1064" s="1840" t="e">
        <f>'Notes- SK Template'!#REF!</f>
        <v>#REF!</v>
      </c>
      <c r="J1064" s="1840" t="e">
        <f>'Notes- SK Template'!#REF!</f>
        <v>#REF!</v>
      </c>
      <c r="K1064" s="1840" t="e">
        <f>'Notes- SK Template'!#REF!</f>
        <v>#REF!</v>
      </c>
      <c r="L1064" s="1840" t="e">
        <f>'Notes- SK Template'!#REF!</f>
        <v>#REF!</v>
      </c>
      <c r="M1064" s="1840" t="e">
        <f>'Notes- SK Template'!#REF!</f>
        <v>#REF!</v>
      </c>
      <c r="N1064" s="1841" t="e">
        <f>'Notes- SK Template'!#REF!</f>
        <v>#REF!</v>
      </c>
      <c r="O1064" s="1841" t="e">
        <f>'Notes- SK Template'!#REF!</f>
        <v>#REF!</v>
      </c>
      <c r="P1064" s="1841" t="e">
        <f>'Notes- SK Template'!#REF!</f>
        <v>#REF!</v>
      </c>
      <c r="Q1064" s="1841" t="e">
        <f>'Notes- SK Template'!#REF!</f>
        <v>#REF!</v>
      </c>
      <c r="R1064" s="1841" t="e">
        <f>'Notes- SK Template'!#REF!</f>
        <v>#REF!</v>
      </c>
      <c r="S1064" s="1841" t="e">
        <f>'Notes- SK Template'!#REF!</f>
        <v>#REF!</v>
      </c>
      <c r="T1064" s="1841" t="e">
        <f>'Notes- SK Template'!#REF!</f>
        <v>#REF!</v>
      </c>
      <c r="U1064" s="1841" t="e">
        <f>'Notes- SK Template'!#REF!</f>
        <v>#REF!</v>
      </c>
      <c r="V1064" s="1841" t="e">
        <f>'Notes- SK Template'!#REF!</f>
        <v>#REF!</v>
      </c>
      <c r="W1064" s="1841" t="e">
        <f>'Notes- SK Template'!#REF!</f>
        <v>#REF!</v>
      </c>
      <c r="X1064" s="1841" t="e">
        <f>'Notes- SK Template'!#REF!</f>
        <v>#REF!</v>
      </c>
      <c r="Y1064" s="1841" t="e">
        <f>'Notes- SK Template'!#REF!</f>
        <v>#REF!</v>
      </c>
      <c r="Z1064" s="1841" t="e">
        <f>'Notes- SK Template'!#REF!</f>
        <v>#REF!</v>
      </c>
      <c r="AA1064" s="1841" t="e">
        <f>'Notes- SK Template'!#REF!</f>
        <v>#REF!</v>
      </c>
      <c r="AB1064" s="1841" t="e">
        <f>'Notes- SK Template'!#REF!</f>
        <v>#REF!</v>
      </c>
      <c r="AC1064" s="1841" t="e">
        <f>'Notes- SK Template'!#REF!</f>
        <v>#REF!</v>
      </c>
      <c r="AD1064" s="1841" t="e">
        <f>'Notes- SK Template'!#REF!</f>
        <v>#REF!</v>
      </c>
      <c r="AE1064" s="1841" t="e">
        <f>'Notes- SK Template'!#REF!</f>
        <v>#REF!</v>
      </c>
      <c r="AF1064" s="1841" t="e">
        <f>'Notes- SK Template'!#REF!</f>
        <v>#REF!</v>
      </c>
      <c r="AG1064" s="1841" t="e">
        <f>'Notes- SK Template'!#REF!</f>
        <v>#REF!</v>
      </c>
    </row>
    <row r="1065" spans="4:33" ht="25.5" customHeight="1" thickBot="1" x14ac:dyDescent="0.25">
      <c r="D1065" s="2429" t="e">
        <f>'Notes- SK Template'!#REF!</f>
        <v>#REF!</v>
      </c>
      <c r="E1065" s="2429" t="e">
        <f>'Notes- SK Template'!#REF!</f>
        <v>#REF!</v>
      </c>
      <c r="F1065" s="2429" t="e">
        <f>'Notes- SK Template'!#REF!</f>
        <v>#REF!</v>
      </c>
      <c r="G1065" s="2429" t="e">
        <f>'Notes- SK Template'!#REF!</f>
        <v>#REF!</v>
      </c>
      <c r="H1065" s="2429" t="e">
        <f>'Notes- SK Template'!#REF!</f>
        <v>#REF!</v>
      </c>
      <c r="I1065" s="2429" t="e">
        <f>'Notes- SK Template'!#REF!</f>
        <v>#REF!</v>
      </c>
      <c r="J1065" s="2429" t="e">
        <f>'Notes- SK Template'!#REF!</f>
        <v>#REF!</v>
      </c>
      <c r="K1065" s="2429" t="e">
        <f>'Notes- SK Template'!#REF!</f>
        <v>#REF!</v>
      </c>
      <c r="L1065" s="2429" t="e">
        <f>'Notes- SK Template'!#REF!</f>
        <v>#REF!</v>
      </c>
      <c r="M1065" s="2429" t="e">
        <f>'Notes- SK Template'!#REF!</f>
        <v>#REF!</v>
      </c>
      <c r="N1065" s="1722" t="e">
        <f>'Notes- SK Template'!#REF!</f>
        <v>#REF!</v>
      </c>
      <c r="O1065" s="1722" t="e">
        <f>'Notes- SK Template'!#REF!</f>
        <v>#REF!</v>
      </c>
      <c r="P1065" s="1722" t="e">
        <f>'Notes- SK Template'!#REF!</f>
        <v>#REF!</v>
      </c>
      <c r="Q1065" s="1722" t="e">
        <f>'Notes- SK Template'!#REF!</f>
        <v>#REF!</v>
      </c>
      <c r="R1065" s="1722" t="e">
        <f>'Notes- SK Template'!#REF!</f>
        <v>#REF!</v>
      </c>
      <c r="S1065" s="1722" t="e">
        <f>'Notes- SK Template'!#REF!</f>
        <v>#REF!</v>
      </c>
      <c r="T1065" s="1722" t="e">
        <f>'Notes- SK Template'!#REF!</f>
        <v>#REF!</v>
      </c>
      <c r="U1065" s="1722" t="e">
        <f>'Notes- SK Template'!#REF!</f>
        <v>#REF!</v>
      </c>
      <c r="V1065" s="1722" t="e">
        <f>'Notes- SK Template'!#REF!</f>
        <v>#REF!</v>
      </c>
      <c r="W1065" s="1722" t="e">
        <f>'Notes- SK Template'!#REF!</f>
        <v>#REF!</v>
      </c>
      <c r="X1065" s="1722" t="e">
        <f>'Notes- SK Template'!#REF!</f>
        <v>#REF!</v>
      </c>
      <c r="Y1065" s="1722" t="e">
        <f>'Notes- SK Template'!#REF!</f>
        <v>#REF!</v>
      </c>
      <c r="Z1065" s="1722" t="e">
        <f>'Notes- SK Template'!#REF!</f>
        <v>#REF!</v>
      </c>
      <c r="AA1065" s="1722" t="e">
        <f>'Notes- SK Template'!#REF!</f>
        <v>#REF!</v>
      </c>
      <c r="AB1065" s="1722" t="e">
        <f>'Notes- SK Template'!#REF!</f>
        <v>#REF!</v>
      </c>
      <c r="AC1065" s="1722" t="e">
        <f>'Notes- SK Template'!#REF!</f>
        <v>#REF!</v>
      </c>
      <c r="AD1065" s="1722" t="e">
        <f>'Notes- SK Template'!#REF!</f>
        <v>#REF!</v>
      </c>
      <c r="AE1065" s="1722" t="e">
        <f>'Notes- SK Template'!#REF!</f>
        <v>#REF!</v>
      </c>
      <c r="AF1065" s="1722" t="e">
        <f>'Notes- SK Template'!#REF!</f>
        <v>#REF!</v>
      </c>
      <c r="AG1065" s="1722" t="e">
        <f>'Notes- SK Template'!#REF!</f>
        <v>#REF!</v>
      </c>
    </row>
    <row r="1066" spans="4:33" ht="27" customHeight="1" thickBot="1" x14ac:dyDescent="0.25">
      <c r="D1066" s="1842" t="s">
        <v>2194</v>
      </c>
      <c r="E1066" s="1842"/>
      <c r="F1066" s="1842"/>
      <c r="G1066" s="1842"/>
      <c r="H1066" s="1842"/>
      <c r="I1066" s="1842"/>
      <c r="J1066" s="1842"/>
      <c r="K1066" s="1842"/>
      <c r="L1066" s="1842"/>
      <c r="M1066" s="1842"/>
      <c r="N1066" s="1843" t="e">
        <f>'Notes- SK Template'!#REF!</f>
        <v>#REF!</v>
      </c>
      <c r="O1066" s="1843" t="e">
        <f>'Notes- SK Template'!#REF!</f>
        <v>#REF!</v>
      </c>
      <c r="P1066" s="1843" t="e">
        <f>'Notes- SK Template'!#REF!</f>
        <v>#REF!</v>
      </c>
      <c r="Q1066" s="1843" t="e">
        <f>'Notes- SK Template'!#REF!</f>
        <v>#REF!</v>
      </c>
      <c r="R1066" s="1843" t="e">
        <f>'Notes- SK Template'!#REF!</f>
        <v>#REF!</v>
      </c>
      <c r="S1066" s="1843" t="e">
        <f>'Notes- SK Template'!#REF!</f>
        <v>#REF!</v>
      </c>
      <c r="T1066" s="1843" t="e">
        <f>'Notes- SK Template'!#REF!</f>
        <v>#REF!</v>
      </c>
      <c r="U1066" s="1843" t="e">
        <f>'Notes- SK Template'!#REF!</f>
        <v>#REF!</v>
      </c>
      <c r="V1066" s="1843" t="e">
        <f>'Notes- SK Template'!#REF!</f>
        <v>#REF!</v>
      </c>
      <c r="W1066" s="1843" t="e">
        <f>'Notes- SK Template'!#REF!</f>
        <v>#REF!</v>
      </c>
      <c r="X1066" s="1843" t="e">
        <f>'Notes- SK Template'!#REF!</f>
        <v>#REF!</v>
      </c>
      <c r="Y1066" s="1843" t="e">
        <f>'Notes- SK Template'!#REF!</f>
        <v>#REF!</v>
      </c>
      <c r="Z1066" s="1843" t="e">
        <f>'Notes- SK Template'!#REF!</f>
        <v>#REF!</v>
      </c>
      <c r="AA1066" s="1843" t="e">
        <f>'Notes- SK Template'!#REF!</f>
        <v>#REF!</v>
      </c>
      <c r="AB1066" s="1843" t="e">
        <f>'Notes- SK Template'!#REF!</f>
        <v>#REF!</v>
      </c>
      <c r="AC1066" s="1843" t="e">
        <f>'Notes- SK Template'!#REF!</f>
        <v>#REF!</v>
      </c>
      <c r="AD1066" s="1843" t="e">
        <f>'Notes- SK Template'!#REF!</f>
        <v>#REF!</v>
      </c>
      <c r="AE1066" s="1843" t="e">
        <f>'Notes- SK Template'!#REF!</f>
        <v>#REF!</v>
      </c>
      <c r="AF1066" s="1843" t="e">
        <f>'Notes- SK Template'!#REF!</f>
        <v>#REF!</v>
      </c>
      <c r="AG1066" s="1843" t="e">
        <f>'Notes- SK Template'!#REF!</f>
        <v>#REF!</v>
      </c>
    </row>
    <row r="1067" spans="4:33" ht="25.5" customHeight="1" x14ac:dyDescent="0.2">
      <c r="D1067" s="1840" t="e">
        <f>'Notes- SK Template'!#REF!</f>
        <v>#REF!</v>
      </c>
      <c r="E1067" s="1840" t="e">
        <f>'Notes- SK Template'!#REF!</f>
        <v>#REF!</v>
      </c>
      <c r="F1067" s="1840" t="e">
        <f>'Notes- SK Template'!#REF!</f>
        <v>#REF!</v>
      </c>
      <c r="G1067" s="1840" t="e">
        <f>'Notes- SK Template'!#REF!</f>
        <v>#REF!</v>
      </c>
      <c r="H1067" s="1840" t="e">
        <f>'Notes- SK Template'!#REF!</f>
        <v>#REF!</v>
      </c>
      <c r="I1067" s="1840" t="e">
        <f>'Notes- SK Template'!#REF!</f>
        <v>#REF!</v>
      </c>
      <c r="J1067" s="1840" t="e">
        <f>'Notes- SK Template'!#REF!</f>
        <v>#REF!</v>
      </c>
      <c r="K1067" s="1840" t="e">
        <f>'Notes- SK Template'!#REF!</f>
        <v>#REF!</v>
      </c>
      <c r="L1067" s="1840" t="e">
        <f>'Notes- SK Template'!#REF!</f>
        <v>#REF!</v>
      </c>
      <c r="M1067" s="1840" t="e">
        <f>'Notes- SK Template'!#REF!</f>
        <v>#REF!</v>
      </c>
      <c r="N1067" s="1841" t="e">
        <f>'Notes- SK Template'!#REF!</f>
        <v>#REF!</v>
      </c>
      <c r="O1067" s="1841" t="e">
        <f>'Notes- SK Template'!#REF!</f>
        <v>#REF!</v>
      </c>
      <c r="P1067" s="1841" t="e">
        <f>'Notes- SK Template'!#REF!</f>
        <v>#REF!</v>
      </c>
      <c r="Q1067" s="1841" t="e">
        <f>'Notes- SK Template'!#REF!</f>
        <v>#REF!</v>
      </c>
      <c r="R1067" s="1841" t="e">
        <f>'Notes- SK Template'!#REF!</f>
        <v>#REF!</v>
      </c>
      <c r="S1067" s="1841" t="e">
        <f>'Notes- SK Template'!#REF!</f>
        <v>#REF!</v>
      </c>
      <c r="T1067" s="1841" t="e">
        <f>'Notes- SK Template'!#REF!</f>
        <v>#REF!</v>
      </c>
      <c r="U1067" s="1841" t="e">
        <f>'Notes- SK Template'!#REF!</f>
        <v>#REF!</v>
      </c>
      <c r="V1067" s="1841" t="e">
        <f>'Notes- SK Template'!#REF!</f>
        <v>#REF!</v>
      </c>
      <c r="W1067" s="1841" t="e">
        <f>'Notes- SK Template'!#REF!</f>
        <v>#REF!</v>
      </c>
      <c r="X1067" s="1841" t="e">
        <f>'Notes- SK Template'!#REF!</f>
        <v>#REF!</v>
      </c>
      <c r="Y1067" s="1841" t="e">
        <f>'Notes- SK Template'!#REF!</f>
        <v>#REF!</v>
      </c>
      <c r="Z1067" s="1841" t="e">
        <f>'Notes- SK Template'!#REF!</f>
        <v>#REF!</v>
      </c>
      <c r="AA1067" s="1841" t="e">
        <f>'Notes- SK Template'!#REF!</f>
        <v>#REF!</v>
      </c>
      <c r="AB1067" s="1841" t="e">
        <f>'Notes- SK Template'!#REF!</f>
        <v>#REF!</v>
      </c>
      <c r="AC1067" s="1841" t="e">
        <f>'Notes- SK Template'!#REF!</f>
        <v>#REF!</v>
      </c>
      <c r="AD1067" s="1841" t="e">
        <f>'Notes- SK Template'!#REF!</f>
        <v>#REF!</v>
      </c>
      <c r="AE1067" s="1841" t="e">
        <f>'Notes- SK Template'!#REF!</f>
        <v>#REF!</v>
      </c>
      <c r="AF1067" s="1841" t="e">
        <f>'Notes- SK Template'!#REF!</f>
        <v>#REF!</v>
      </c>
      <c r="AG1067" s="1841" t="e">
        <f>'Notes- SK Template'!#REF!</f>
        <v>#REF!</v>
      </c>
    </row>
    <row r="1068" spans="4:33" ht="25.5" customHeight="1" x14ac:dyDescent="0.2">
      <c r="D1068" s="1840" t="e">
        <f>'Notes- SK Template'!#REF!</f>
        <v>#REF!</v>
      </c>
      <c r="E1068" s="1840" t="e">
        <f>'Notes- SK Template'!#REF!</f>
        <v>#REF!</v>
      </c>
      <c r="F1068" s="1840" t="e">
        <f>'Notes- SK Template'!#REF!</f>
        <v>#REF!</v>
      </c>
      <c r="G1068" s="1840" t="e">
        <f>'Notes- SK Template'!#REF!</f>
        <v>#REF!</v>
      </c>
      <c r="H1068" s="1840" t="e">
        <f>'Notes- SK Template'!#REF!</f>
        <v>#REF!</v>
      </c>
      <c r="I1068" s="1840" t="e">
        <f>'Notes- SK Template'!#REF!</f>
        <v>#REF!</v>
      </c>
      <c r="J1068" s="1840" t="e">
        <f>'Notes- SK Template'!#REF!</f>
        <v>#REF!</v>
      </c>
      <c r="K1068" s="1840" t="e">
        <f>'Notes- SK Template'!#REF!</f>
        <v>#REF!</v>
      </c>
      <c r="L1068" s="1840" t="e">
        <f>'Notes- SK Template'!#REF!</f>
        <v>#REF!</v>
      </c>
      <c r="M1068" s="1840" t="e">
        <f>'Notes- SK Template'!#REF!</f>
        <v>#REF!</v>
      </c>
      <c r="N1068" s="1841" t="e">
        <f>'Notes- SK Template'!#REF!</f>
        <v>#REF!</v>
      </c>
      <c r="O1068" s="1841" t="e">
        <f>'Notes- SK Template'!#REF!</f>
        <v>#REF!</v>
      </c>
      <c r="P1068" s="1841" t="e">
        <f>'Notes- SK Template'!#REF!</f>
        <v>#REF!</v>
      </c>
      <c r="Q1068" s="1841" t="e">
        <f>'Notes- SK Template'!#REF!</f>
        <v>#REF!</v>
      </c>
      <c r="R1068" s="1841" t="e">
        <f>'Notes- SK Template'!#REF!</f>
        <v>#REF!</v>
      </c>
      <c r="S1068" s="1841" t="e">
        <f>'Notes- SK Template'!#REF!</f>
        <v>#REF!</v>
      </c>
      <c r="T1068" s="1841" t="e">
        <f>'Notes- SK Template'!#REF!</f>
        <v>#REF!</v>
      </c>
      <c r="U1068" s="1841" t="e">
        <f>'Notes- SK Template'!#REF!</f>
        <v>#REF!</v>
      </c>
      <c r="V1068" s="1841" t="e">
        <f>'Notes- SK Template'!#REF!</f>
        <v>#REF!</v>
      </c>
      <c r="W1068" s="1841" t="e">
        <f>'Notes- SK Template'!#REF!</f>
        <v>#REF!</v>
      </c>
      <c r="X1068" s="1841" t="e">
        <f>'Notes- SK Template'!#REF!</f>
        <v>#REF!</v>
      </c>
      <c r="Y1068" s="1841" t="e">
        <f>'Notes- SK Template'!#REF!</f>
        <v>#REF!</v>
      </c>
      <c r="Z1068" s="1841" t="e">
        <f>'Notes- SK Template'!#REF!</f>
        <v>#REF!</v>
      </c>
      <c r="AA1068" s="1841" t="e">
        <f>'Notes- SK Template'!#REF!</f>
        <v>#REF!</v>
      </c>
      <c r="AB1068" s="1841" t="e">
        <f>'Notes- SK Template'!#REF!</f>
        <v>#REF!</v>
      </c>
      <c r="AC1068" s="1841" t="e">
        <f>'Notes- SK Template'!#REF!</f>
        <v>#REF!</v>
      </c>
      <c r="AD1068" s="1841" t="e">
        <f>'Notes- SK Template'!#REF!</f>
        <v>#REF!</v>
      </c>
      <c r="AE1068" s="1841" t="e">
        <f>'Notes- SK Template'!#REF!</f>
        <v>#REF!</v>
      </c>
      <c r="AF1068" s="1841" t="e">
        <f>'Notes- SK Template'!#REF!</f>
        <v>#REF!</v>
      </c>
      <c r="AG1068" s="1841" t="e">
        <f>'Notes- SK Template'!#REF!</f>
        <v>#REF!</v>
      </c>
    </row>
    <row r="1069" spans="4:33" ht="25.5" customHeight="1" thickBot="1" x14ac:dyDescent="0.25">
      <c r="D1069" s="1814" t="e">
        <f>'Notes- SK Template'!#REF!</f>
        <v>#REF!</v>
      </c>
      <c r="E1069" s="1814" t="e">
        <f>'Notes- SK Template'!#REF!</f>
        <v>#REF!</v>
      </c>
      <c r="F1069" s="1814" t="e">
        <f>'Notes- SK Template'!#REF!</f>
        <v>#REF!</v>
      </c>
      <c r="G1069" s="1814" t="e">
        <f>'Notes- SK Template'!#REF!</f>
        <v>#REF!</v>
      </c>
      <c r="H1069" s="1814" t="e">
        <f>'Notes- SK Template'!#REF!</f>
        <v>#REF!</v>
      </c>
      <c r="I1069" s="1814" t="e">
        <f>'Notes- SK Template'!#REF!</f>
        <v>#REF!</v>
      </c>
      <c r="J1069" s="1814" t="e">
        <f>'Notes- SK Template'!#REF!</f>
        <v>#REF!</v>
      </c>
      <c r="K1069" s="1814" t="e">
        <f>'Notes- SK Template'!#REF!</f>
        <v>#REF!</v>
      </c>
      <c r="L1069" s="1814" t="e">
        <f>'Notes- SK Template'!#REF!</f>
        <v>#REF!</v>
      </c>
      <c r="M1069" s="1814" t="e">
        <f>'Notes- SK Template'!#REF!</f>
        <v>#REF!</v>
      </c>
      <c r="N1069" s="1931" t="e">
        <f>'Notes- SK Template'!#REF!</f>
        <v>#REF!</v>
      </c>
      <c r="O1069" s="1931" t="e">
        <f>'Notes- SK Template'!#REF!</f>
        <v>#REF!</v>
      </c>
      <c r="P1069" s="1931" t="e">
        <f>'Notes- SK Template'!#REF!</f>
        <v>#REF!</v>
      </c>
      <c r="Q1069" s="1931" t="e">
        <f>'Notes- SK Template'!#REF!</f>
        <v>#REF!</v>
      </c>
      <c r="R1069" s="1931" t="e">
        <f>'Notes- SK Template'!#REF!</f>
        <v>#REF!</v>
      </c>
      <c r="S1069" s="1931" t="e">
        <f>'Notes- SK Template'!#REF!</f>
        <v>#REF!</v>
      </c>
      <c r="T1069" s="1931" t="e">
        <f>'Notes- SK Template'!#REF!</f>
        <v>#REF!</v>
      </c>
      <c r="U1069" s="1931" t="e">
        <f>'Notes- SK Template'!#REF!</f>
        <v>#REF!</v>
      </c>
      <c r="V1069" s="1931" t="e">
        <f>'Notes- SK Template'!#REF!</f>
        <v>#REF!</v>
      </c>
      <c r="W1069" s="1931" t="e">
        <f>'Notes- SK Template'!#REF!</f>
        <v>#REF!</v>
      </c>
      <c r="X1069" s="1931" t="e">
        <f>'Notes- SK Template'!#REF!</f>
        <v>#REF!</v>
      </c>
      <c r="Y1069" s="1931" t="e">
        <f>'Notes- SK Template'!#REF!</f>
        <v>#REF!</v>
      </c>
      <c r="Z1069" s="1931" t="e">
        <f>'Notes- SK Template'!#REF!</f>
        <v>#REF!</v>
      </c>
      <c r="AA1069" s="1931" t="e">
        <f>'Notes- SK Template'!#REF!</f>
        <v>#REF!</v>
      </c>
      <c r="AB1069" s="1931" t="e">
        <f>'Notes- SK Template'!#REF!</f>
        <v>#REF!</v>
      </c>
      <c r="AC1069" s="1931" t="e">
        <f>'Notes- SK Template'!#REF!</f>
        <v>#REF!</v>
      </c>
      <c r="AD1069" s="1931" t="e">
        <f>'Notes- SK Template'!#REF!</f>
        <v>#REF!</v>
      </c>
      <c r="AE1069" s="1931" t="e">
        <f>'Notes- SK Template'!#REF!</f>
        <v>#REF!</v>
      </c>
      <c r="AF1069" s="1931" t="e">
        <f>'Notes- SK Template'!#REF!</f>
        <v>#REF!</v>
      </c>
      <c r="AG1069" s="1931" t="e">
        <f>'Notes- SK Template'!#REF!</f>
        <v>#REF!</v>
      </c>
    </row>
    <row r="1072" spans="4:33" ht="14.25" customHeight="1" x14ac:dyDescent="0.2">
      <c r="D1072" s="590" t="s">
        <v>2195</v>
      </c>
    </row>
    <row r="1074" spans="1:33" ht="14.25" customHeight="1" x14ac:dyDescent="0.2">
      <c r="D1074" s="1738" t="s">
        <v>3065</v>
      </c>
      <c r="E1074" s="1822"/>
      <c r="F1074" s="1822"/>
      <c r="G1074" s="1822"/>
      <c r="H1074" s="1822"/>
      <c r="I1074" s="1822"/>
      <c r="J1074" s="1822"/>
      <c r="K1074" s="1822"/>
      <c r="L1074" s="1822"/>
      <c r="M1074" s="1822"/>
      <c r="N1074" s="1822"/>
      <c r="O1074" s="1822"/>
      <c r="P1074" s="1822"/>
      <c r="Q1074" s="1822"/>
      <c r="R1074" s="1822"/>
      <c r="S1074" s="1822"/>
      <c r="T1074" s="1822"/>
      <c r="U1074" s="1822"/>
      <c r="V1074" s="1822"/>
      <c r="W1074" s="1822"/>
      <c r="X1074" s="1822"/>
      <c r="Y1074" s="1822"/>
      <c r="Z1074" s="1822"/>
      <c r="AA1074" s="1822"/>
      <c r="AB1074" s="1822"/>
      <c r="AC1074" s="1822"/>
      <c r="AD1074" s="1822"/>
      <c r="AE1074" s="1822"/>
      <c r="AF1074" s="1822"/>
      <c r="AG1074" s="1822"/>
    </row>
    <row r="1075" spans="1:33" ht="14.25" customHeight="1" x14ac:dyDescent="0.2">
      <c r="D1075" s="1822"/>
      <c r="E1075" s="1822"/>
      <c r="F1075" s="1822"/>
      <c r="G1075" s="1822"/>
      <c r="H1075" s="1822"/>
      <c r="I1075" s="1822"/>
      <c r="J1075" s="1822"/>
      <c r="K1075" s="1822"/>
      <c r="L1075" s="1822"/>
      <c r="M1075" s="1822"/>
      <c r="N1075" s="1822"/>
      <c r="O1075" s="1822"/>
      <c r="P1075" s="1822"/>
      <c r="Q1075" s="1822"/>
      <c r="R1075" s="1822"/>
      <c r="S1075" s="1822"/>
      <c r="T1075" s="1822"/>
      <c r="U1075" s="1822"/>
      <c r="V1075" s="1822"/>
      <c r="W1075" s="1822"/>
      <c r="X1075" s="1822"/>
      <c r="Y1075" s="1822"/>
      <c r="Z1075" s="1822"/>
      <c r="AA1075" s="1822"/>
      <c r="AB1075" s="1822"/>
      <c r="AC1075" s="1822"/>
      <c r="AD1075" s="1822"/>
      <c r="AE1075" s="1822"/>
      <c r="AF1075" s="1822"/>
      <c r="AG1075" s="1822"/>
    </row>
    <row r="1076" spans="1:33" ht="14.25" customHeight="1" x14ac:dyDescent="0.2">
      <c r="D1076" s="1822"/>
      <c r="E1076" s="1822"/>
      <c r="F1076" s="1822"/>
      <c r="G1076" s="1822"/>
      <c r="H1076" s="1822"/>
      <c r="I1076" s="1822"/>
      <c r="J1076" s="1822"/>
      <c r="K1076" s="1822"/>
      <c r="L1076" s="1822"/>
      <c r="M1076" s="1822"/>
      <c r="N1076" s="1822"/>
      <c r="O1076" s="1822"/>
      <c r="P1076" s="1822"/>
      <c r="Q1076" s="1822"/>
      <c r="R1076" s="1822"/>
      <c r="S1076" s="1822"/>
      <c r="T1076" s="1822"/>
      <c r="U1076" s="1822"/>
      <c r="V1076" s="1822"/>
      <c r="W1076" s="1822"/>
      <c r="X1076" s="1822"/>
      <c r="Y1076" s="1822"/>
      <c r="Z1076" s="1822"/>
      <c r="AA1076" s="1822"/>
      <c r="AB1076" s="1822"/>
      <c r="AC1076" s="1822"/>
      <c r="AD1076" s="1822"/>
      <c r="AE1076" s="1822"/>
      <c r="AF1076" s="1822"/>
      <c r="AG1076" s="1822"/>
    </row>
    <row r="1078" spans="1:33" ht="14.25" customHeight="1" x14ac:dyDescent="0.2">
      <c r="D1078" s="1717" t="s">
        <v>2196</v>
      </c>
      <c r="E1078" s="1718"/>
      <c r="F1078" s="1718"/>
      <c r="G1078" s="1718"/>
      <c r="H1078" s="1718"/>
      <c r="I1078" s="1718"/>
      <c r="J1078" s="1718"/>
      <c r="K1078" s="1718"/>
      <c r="L1078" s="1718"/>
      <c r="M1078" s="1718"/>
      <c r="N1078" s="1718"/>
      <c r="O1078" s="1718"/>
      <c r="P1078" s="1718"/>
      <c r="Q1078" s="1718"/>
      <c r="R1078" s="1718"/>
      <c r="S1078" s="1718"/>
      <c r="T1078" s="1718"/>
      <c r="U1078" s="1718"/>
      <c r="V1078" s="1718"/>
      <c r="W1078" s="1718"/>
      <c r="X1078" s="1718"/>
      <c r="Y1078" s="1718"/>
      <c r="Z1078" s="1718"/>
      <c r="AA1078" s="1718"/>
      <c r="AB1078" s="1718"/>
      <c r="AC1078" s="1718"/>
      <c r="AD1078" s="1718"/>
      <c r="AE1078" s="1718"/>
      <c r="AF1078" s="1718"/>
      <c r="AG1078" s="1718"/>
    </row>
    <row r="1079" spans="1:33" ht="14.25" customHeight="1" thickBot="1" x14ac:dyDescent="0.25"/>
    <row r="1080" spans="1:33" ht="14.25" customHeight="1" thickBot="1" x14ac:dyDescent="0.25">
      <c r="A1080" s="605" t="s">
        <v>1413</v>
      </c>
      <c r="D1080" s="1703" t="s">
        <v>1777</v>
      </c>
      <c r="E1080" s="1703"/>
      <c r="F1080" s="1703"/>
      <c r="G1080" s="1703"/>
      <c r="H1080" s="1703"/>
      <c r="I1080" s="1703"/>
      <c r="J1080" s="1703"/>
      <c r="K1080" s="1703"/>
      <c r="L1080" s="1703"/>
      <c r="M1080" s="2428" t="s">
        <v>2197</v>
      </c>
      <c r="N1080" s="2428"/>
      <c r="O1080" s="2428"/>
      <c r="P1080" s="2428"/>
      <c r="Q1080" s="2428"/>
      <c r="R1080" s="2428"/>
      <c r="S1080" s="2428"/>
      <c r="T1080" s="2428"/>
      <c r="U1080" s="2428"/>
      <c r="V1080" s="2428"/>
      <c r="W1080" s="2428"/>
      <c r="X1080" s="2428"/>
      <c r="Y1080" s="2428"/>
      <c r="Z1080" s="2428"/>
      <c r="AA1080" s="1704" t="s">
        <v>2199</v>
      </c>
      <c r="AB1080" s="1704"/>
      <c r="AC1080" s="1704"/>
      <c r="AD1080" s="1704"/>
      <c r="AE1080" s="1704"/>
      <c r="AF1080" s="1704"/>
      <c r="AG1080" s="1704"/>
    </row>
    <row r="1081" spans="1:33" ht="14.25" customHeight="1" thickBot="1" x14ac:dyDescent="0.25">
      <c r="D1081" s="1703"/>
      <c r="E1081" s="1703"/>
      <c r="F1081" s="1703"/>
      <c r="G1081" s="1703"/>
      <c r="H1081" s="1703"/>
      <c r="I1081" s="1703"/>
      <c r="J1081" s="1703"/>
      <c r="K1081" s="1703"/>
      <c r="L1081" s="1703"/>
      <c r="M1081" s="1704" t="s">
        <v>2029</v>
      </c>
      <c r="N1081" s="1704"/>
      <c r="O1081" s="1704"/>
      <c r="P1081" s="1704"/>
      <c r="Q1081" s="1704"/>
      <c r="R1081" s="1704"/>
      <c r="S1081" s="1704"/>
      <c r="T1081" s="1704" t="s">
        <v>2198</v>
      </c>
      <c r="U1081" s="1704"/>
      <c r="V1081" s="1704"/>
      <c r="W1081" s="1704"/>
      <c r="X1081" s="1704"/>
      <c r="Y1081" s="1704"/>
      <c r="Z1081" s="1704"/>
      <c r="AA1081" s="1704"/>
      <c r="AB1081" s="1704"/>
      <c r="AC1081" s="1704"/>
      <c r="AD1081" s="1704"/>
      <c r="AE1081" s="1704"/>
      <c r="AF1081" s="1704"/>
      <c r="AG1081" s="1704"/>
    </row>
    <row r="1082" spans="1:33" ht="25.5" customHeight="1" thickBot="1" x14ac:dyDescent="0.25">
      <c r="D1082" s="1704" t="s">
        <v>2200</v>
      </c>
      <c r="E1082" s="1704"/>
      <c r="F1082" s="1704"/>
      <c r="G1082" s="1704"/>
      <c r="H1082" s="1704"/>
      <c r="I1082" s="1704"/>
      <c r="J1082" s="1704"/>
      <c r="K1082" s="1704"/>
      <c r="L1082" s="1704"/>
      <c r="M1082" s="1954" t="e">
        <f>'Notes- SK Template'!#REF!</f>
        <v>#REF!</v>
      </c>
      <c r="N1082" s="1954" t="e">
        <f>'Notes- SK Template'!#REF!</f>
        <v>#REF!</v>
      </c>
      <c r="O1082" s="1954" t="e">
        <f>'Notes- SK Template'!#REF!</f>
        <v>#REF!</v>
      </c>
      <c r="P1082" s="1954" t="e">
        <f>'Notes- SK Template'!#REF!</f>
        <v>#REF!</v>
      </c>
      <c r="Q1082" s="1954" t="e">
        <f>'Notes- SK Template'!#REF!</f>
        <v>#REF!</v>
      </c>
      <c r="R1082" s="1954" t="e">
        <f>'Notes- SK Template'!#REF!</f>
        <v>#REF!</v>
      </c>
      <c r="S1082" s="1954" t="e">
        <f>'Notes- SK Template'!#REF!</f>
        <v>#REF!</v>
      </c>
      <c r="T1082" s="1954" t="e">
        <f>'Notes- SK Template'!#REF!</f>
        <v>#REF!</v>
      </c>
      <c r="U1082" s="1954" t="e">
        <f>'Notes- SK Template'!#REF!</f>
        <v>#REF!</v>
      </c>
      <c r="V1082" s="1954" t="e">
        <f>'Notes- SK Template'!#REF!</f>
        <v>#REF!</v>
      </c>
      <c r="W1082" s="1954" t="e">
        <f>'Notes- SK Template'!#REF!</f>
        <v>#REF!</v>
      </c>
      <c r="X1082" s="1954" t="e">
        <f>'Notes- SK Template'!#REF!</f>
        <v>#REF!</v>
      </c>
      <c r="Y1082" s="1954" t="e">
        <f>'Notes- SK Template'!#REF!</f>
        <v>#REF!</v>
      </c>
      <c r="Z1082" s="1954" t="e">
        <f>'Notes- SK Template'!#REF!</f>
        <v>#REF!</v>
      </c>
      <c r="AA1082" s="1954" t="e">
        <f>'Notes- SK Template'!#REF!</f>
        <v>#REF!</v>
      </c>
      <c r="AB1082" s="1954" t="e">
        <f>'Notes- SK Template'!#REF!</f>
        <v>#REF!</v>
      </c>
      <c r="AC1082" s="1954" t="e">
        <f>'Notes- SK Template'!#REF!</f>
        <v>#REF!</v>
      </c>
      <c r="AD1082" s="1954" t="e">
        <f>'Notes- SK Template'!#REF!</f>
        <v>#REF!</v>
      </c>
      <c r="AE1082" s="1954" t="e">
        <f>'Notes- SK Template'!#REF!</f>
        <v>#REF!</v>
      </c>
      <c r="AF1082" s="1954" t="e">
        <f>'Notes- SK Template'!#REF!</f>
        <v>#REF!</v>
      </c>
      <c r="AG1082" s="1954" t="e">
        <f>'Notes- SK Template'!#REF!</f>
        <v>#REF!</v>
      </c>
    </row>
    <row r="1083" spans="1:33" ht="20.25" customHeight="1" x14ac:dyDescent="0.2">
      <c r="D1083" s="2053" t="e">
        <f>'Notes- SK Template'!#REF!</f>
        <v>#REF!</v>
      </c>
      <c r="E1083" s="2053" t="e">
        <f>'Notes- SK Template'!#REF!</f>
        <v>#REF!</v>
      </c>
      <c r="F1083" s="2053" t="e">
        <f>'Notes- SK Template'!#REF!</f>
        <v>#REF!</v>
      </c>
      <c r="G1083" s="2053" t="e">
        <f>'Notes- SK Template'!#REF!</f>
        <v>#REF!</v>
      </c>
      <c r="H1083" s="2053" t="e">
        <f>'Notes- SK Template'!#REF!</f>
        <v>#REF!</v>
      </c>
      <c r="I1083" s="2053" t="e">
        <f>'Notes- SK Template'!#REF!</f>
        <v>#REF!</v>
      </c>
      <c r="J1083" s="2053" t="e">
        <f>'Notes- SK Template'!#REF!</f>
        <v>#REF!</v>
      </c>
      <c r="K1083" s="2053" t="e">
        <f>'Notes- SK Template'!#REF!</f>
        <v>#REF!</v>
      </c>
      <c r="L1083" s="2053" t="e">
        <f>'Notes- SK Template'!#REF!</f>
        <v>#REF!</v>
      </c>
      <c r="M1083" s="1797" t="e">
        <f>'Notes- SK Template'!#REF!</f>
        <v>#REF!</v>
      </c>
      <c r="N1083" s="1797" t="e">
        <f>'Notes- SK Template'!#REF!</f>
        <v>#REF!</v>
      </c>
      <c r="O1083" s="1797" t="e">
        <f>'Notes- SK Template'!#REF!</f>
        <v>#REF!</v>
      </c>
      <c r="P1083" s="1797" t="e">
        <f>'Notes- SK Template'!#REF!</f>
        <v>#REF!</v>
      </c>
      <c r="Q1083" s="1797" t="e">
        <f>'Notes- SK Template'!#REF!</f>
        <v>#REF!</v>
      </c>
      <c r="R1083" s="1797" t="e">
        <f>'Notes- SK Template'!#REF!</f>
        <v>#REF!</v>
      </c>
      <c r="S1083" s="1797" t="e">
        <f>'Notes- SK Template'!#REF!</f>
        <v>#REF!</v>
      </c>
      <c r="T1083" s="1797" t="e">
        <f>'Notes- SK Template'!#REF!</f>
        <v>#REF!</v>
      </c>
      <c r="U1083" s="1797" t="e">
        <f>'Notes- SK Template'!#REF!</f>
        <v>#REF!</v>
      </c>
      <c r="V1083" s="1797" t="e">
        <f>'Notes- SK Template'!#REF!</f>
        <v>#REF!</v>
      </c>
      <c r="W1083" s="1797" t="e">
        <f>'Notes- SK Template'!#REF!</f>
        <v>#REF!</v>
      </c>
      <c r="X1083" s="1797" t="e">
        <f>'Notes- SK Template'!#REF!</f>
        <v>#REF!</v>
      </c>
      <c r="Y1083" s="1797" t="e">
        <f>'Notes- SK Template'!#REF!</f>
        <v>#REF!</v>
      </c>
      <c r="Z1083" s="1797" t="e">
        <f>'Notes- SK Template'!#REF!</f>
        <v>#REF!</v>
      </c>
      <c r="AA1083" s="1797" t="e">
        <f>'Notes- SK Template'!#REF!</f>
        <v>#REF!</v>
      </c>
      <c r="AB1083" s="1797" t="e">
        <f>'Notes- SK Template'!#REF!</f>
        <v>#REF!</v>
      </c>
      <c r="AC1083" s="1797" t="e">
        <f>'Notes- SK Template'!#REF!</f>
        <v>#REF!</v>
      </c>
      <c r="AD1083" s="1797" t="e">
        <f>'Notes- SK Template'!#REF!</f>
        <v>#REF!</v>
      </c>
      <c r="AE1083" s="1797" t="e">
        <f>'Notes- SK Template'!#REF!</f>
        <v>#REF!</v>
      </c>
      <c r="AF1083" s="1797" t="e">
        <f>'Notes- SK Template'!#REF!</f>
        <v>#REF!</v>
      </c>
      <c r="AG1083" s="1797" t="e">
        <f>'Notes- SK Template'!#REF!</f>
        <v>#REF!</v>
      </c>
    </row>
    <row r="1084" spans="1:33" ht="20.25" customHeight="1" x14ac:dyDescent="0.2">
      <c r="D1084" s="1993" t="e">
        <f>'Notes- SK Template'!#REF!</f>
        <v>#REF!</v>
      </c>
      <c r="E1084" s="1993" t="e">
        <f>'Notes- SK Template'!#REF!</f>
        <v>#REF!</v>
      </c>
      <c r="F1084" s="1993" t="e">
        <f>'Notes- SK Template'!#REF!</f>
        <v>#REF!</v>
      </c>
      <c r="G1084" s="1993" t="e">
        <f>'Notes- SK Template'!#REF!</f>
        <v>#REF!</v>
      </c>
      <c r="H1084" s="1993" t="e">
        <f>'Notes- SK Template'!#REF!</f>
        <v>#REF!</v>
      </c>
      <c r="I1084" s="1993" t="e">
        <f>'Notes- SK Template'!#REF!</f>
        <v>#REF!</v>
      </c>
      <c r="J1084" s="1993" t="e">
        <f>'Notes- SK Template'!#REF!</f>
        <v>#REF!</v>
      </c>
      <c r="K1084" s="1993" t="e">
        <f>'Notes- SK Template'!#REF!</f>
        <v>#REF!</v>
      </c>
      <c r="L1084" s="1993" t="e">
        <f>'Notes- SK Template'!#REF!</f>
        <v>#REF!</v>
      </c>
      <c r="M1084" s="1716" t="e">
        <f>'Notes- SK Template'!#REF!</f>
        <v>#REF!</v>
      </c>
      <c r="N1084" s="1716" t="e">
        <f>'Notes- SK Template'!#REF!</f>
        <v>#REF!</v>
      </c>
      <c r="O1084" s="1716" t="e">
        <f>'Notes- SK Template'!#REF!</f>
        <v>#REF!</v>
      </c>
      <c r="P1084" s="1716" t="e">
        <f>'Notes- SK Template'!#REF!</f>
        <v>#REF!</v>
      </c>
      <c r="Q1084" s="1716" t="e">
        <f>'Notes- SK Template'!#REF!</f>
        <v>#REF!</v>
      </c>
      <c r="R1084" s="1716" t="e">
        <f>'Notes- SK Template'!#REF!</f>
        <v>#REF!</v>
      </c>
      <c r="S1084" s="1716" t="e">
        <f>'Notes- SK Template'!#REF!</f>
        <v>#REF!</v>
      </c>
      <c r="T1084" s="1716" t="e">
        <f>'Notes- SK Template'!#REF!</f>
        <v>#REF!</v>
      </c>
      <c r="U1084" s="1716" t="e">
        <f>'Notes- SK Template'!#REF!</f>
        <v>#REF!</v>
      </c>
      <c r="V1084" s="1716" t="e">
        <f>'Notes- SK Template'!#REF!</f>
        <v>#REF!</v>
      </c>
      <c r="W1084" s="1716" t="e">
        <f>'Notes- SK Template'!#REF!</f>
        <v>#REF!</v>
      </c>
      <c r="X1084" s="1716" t="e">
        <f>'Notes- SK Template'!#REF!</f>
        <v>#REF!</v>
      </c>
      <c r="Y1084" s="1716" t="e">
        <f>'Notes- SK Template'!#REF!</f>
        <v>#REF!</v>
      </c>
      <c r="Z1084" s="1716" t="e">
        <f>'Notes- SK Template'!#REF!</f>
        <v>#REF!</v>
      </c>
      <c r="AA1084" s="1716" t="e">
        <f>'Notes- SK Template'!#REF!</f>
        <v>#REF!</v>
      </c>
      <c r="AB1084" s="1716" t="e">
        <f>'Notes- SK Template'!#REF!</f>
        <v>#REF!</v>
      </c>
      <c r="AC1084" s="1716" t="e">
        <f>'Notes- SK Template'!#REF!</f>
        <v>#REF!</v>
      </c>
      <c r="AD1084" s="1716" t="e">
        <f>'Notes- SK Template'!#REF!</f>
        <v>#REF!</v>
      </c>
      <c r="AE1084" s="1716" t="e">
        <f>'Notes- SK Template'!#REF!</f>
        <v>#REF!</v>
      </c>
      <c r="AF1084" s="1716" t="e">
        <f>'Notes- SK Template'!#REF!</f>
        <v>#REF!</v>
      </c>
      <c r="AG1084" s="1716" t="e">
        <f>'Notes- SK Template'!#REF!</f>
        <v>#REF!</v>
      </c>
    </row>
    <row r="1085" spans="1:33" ht="20.25" customHeight="1" x14ac:dyDescent="0.2">
      <c r="D1085" s="1993" t="e">
        <f>'Notes- SK Template'!#REF!</f>
        <v>#REF!</v>
      </c>
      <c r="E1085" s="1993" t="e">
        <f>'Notes- SK Template'!#REF!</f>
        <v>#REF!</v>
      </c>
      <c r="F1085" s="1993" t="e">
        <f>'Notes- SK Template'!#REF!</f>
        <v>#REF!</v>
      </c>
      <c r="G1085" s="1993" t="e">
        <f>'Notes- SK Template'!#REF!</f>
        <v>#REF!</v>
      </c>
      <c r="H1085" s="1993" t="e">
        <f>'Notes- SK Template'!#REF!</f>
        <v>#REF!</v>
      </c>
      <c r="I1085" s="1993" t="e">
        <f>'Notes- SK Template'!#REF!</f>
        <v>#REF!</v>
      </c>
      <c r="J1085" s="1993" t="e">
        <f>'Notes- SK Template'!#REF!</f>
        <v>#REF!</v>
      </c>
      <c r="K1085" s="1993" t="e">
        <f>'Notes- SK Template'!#REF!</f>
        <v>#REF!</v>
      </c>
      <c r="L1085" s="1993" t="e">
        <f>'Notes- SK Template'!#REF!</f>
        <v>#REF!</v>
      </c>
      <c r="M1085" s="1716" t="e">
        <f>'Notes- SK Template'!#REF!</f>
        <v>#REF!</v>
      </c>
      <c r="N1085" s="1716" t="e">
        <f>'Notes- SK Template'!#REF!</f>
        <v>#REF!</v>
      </c>
      <c r="O1085" s="1716" t="e">
        <f>'Notes- SK Template'!#REF!</f>
        <v>#REF!</v>
      </c>
      <c r="P1085" s="1716" t="e">
        <f>'Notes- SK Template'!#REF!</f>
        <v>#REF!</v>
      </c>
      <c r="Q1085" s="1716" t="e">
        <f>'Notes- SK Template'!#REF!</f>
        <v>#REF!</v>
      </c>
      <c r="R1085" s="1716" t="e">
        <f>'Notes- SK Template'!#REF!</f>
        <v>#REF!</v>
      </c>
      <c r="S1085" s="1716" t="e">
        <f>'Notes- SK Template'!#REF!</f>
        <v>#REF!</v>
      </c>
      <c r="T1085" s="1716" t="e">
        <f>'Notes- SK Template'!#REF!</f>
        <v>#REF!</v>
      </c>
      <c r="U1085" s="1716" t="e">
        <f>'Notes- SK Template'!#REF!</f>
        <v>#REF!</v>
      </c>
      <c r="V1085" s="1716" t="e">
        <f>'Notes- SK Template'!#REF!</f>
        <v>#REF!</v>
      </c>
      <c r="W1085" s="1716" t="e">
        <f>'Notes- SK Template'!#REF!</f>
        <v>#REF!</v>
      </c>
      <c r="X1085" s="1716" t="e">
        <f>'Notes- SK Template'!#REF!</f>
        <v>#REF!</v>
      </c>
      <c r="Y1085" s="1716" t="e">
        <f>'Notes- SK Template'!#REF!</f>
        <v>#REF!</v>
      </c>
      <c r="Z1085" s="1716" t="e">
        <f>'Notes- SK Template'!#REF!</f>
        <v>#REF!</v>
      </c>
      <c r="AA1085" s="1716" t="e">
        <f>'Notes- SK Template'!#REF!</f>
        <v>#REF!</v>
      </c>
      <c r="AB1085" s="1716" t="e">
        <f>'Notes- SK Template'!#REF!</f>
        <v>#REF!</v>
      </c>
      <c r="AC1085" s="1716" t="e">
        <f>'Notes- SK Template'!#REF!</f>
        <v>#REF!</v>
      </c>
      <c r="AD1085" s="1716" t="e">
        <f>'Notes- SK Template'!#REF!</f>
        <v>#REF!</v>
      </c>
      <c r="AE1085" s="1716" t="e">
        <f>'Notes- SK Template'!#REF!</f>
        <v>#REF!</v>
      </c>
      <c r="AF1085" s="1716" t="e">
        <f>'Notes- SK Template'!#REF!</f>
        <v>#REF!</v>
      </c>
      <c r="AG1085" s="1716" t="e">
        <f>'Notes- SK Template'!#REF!</f>
        <v>#REF!</v>
      </c>
    </row>
    <row r="1086" spans="1:33" ht="20.25" customHeight="1" thickBot="1" x14ac:dyDescent="0.25">
      <c r="D1086" s="1986" t="e">
        <f>'Notes- SK Template'!#REF!</f>
        <v>#REF!</v>
      </c>
      <c r="E1086" s="1986" t="e">
        <f>'Notes- SK Template'!#REF!</f>
        <v>#REF!</v>
      </c>
      <c r="F1086" s="1986" t="e">
        <f>'Notes- SK Template'!#REF!</f>
        <v>#REF!</v>
      </c>
      <c r="G1086" s="1986" t="e">
        <f>'Notes- SK Template'!#REF!</f>
        <v>#REF!</v>
      </c>
      <c r="H1086" s="1986" t="e">
        <f>'Notes- SK Template'!#REF!</f>
        <v>#REF!</v>
      </c>
      <c r="I1086" s="1986" t="e">
        <f>'Notes- SK Template'!#REF!</f>
        <v>#REF!</v>
      </c>
      <c r="J1086" s="1986" t="e">
        <f>'Notes- SK Template'!#REF!</f>
        <v>#REF!</v>
      </c>
      <c r="K1086" s="1986" t="e">
        <f>'Notes- SK Template'!#REF!</f>
        <v>#REF!</v>
      </c>
      <c r="L1086" s="1986" t="e">
        <f>'Notes- SK Template'!#REF!</f>
        <v>#REF!</v>
      </c>
      <c r="M1086" s="1817" t="e">
        <f>'Notes- SK Template'!#REF!</f>
        <v>#REF!</v>
      </c>
      <c r="N1086" s="1817" t="e">
        <f>'Notes- SK Template'!#REF!</f>
        <v>#REF!</v>
      </c>
      <c r="O1086" s="1817" t="e">
        <f>'Notes- SK Template'!#REF!</f>
        <v>#REF!</v>
      </c>
      <c r="P1086" s="1817" t="e">
        <f>'Notes- SK Template'!#REF!</f>
        <v>#REF!</v>
      </c>
      <c r="Q1086" s="1817" t="e">
        <f>'Notes- SK Template'!#REF!</f>
        <v>#REF!</v>
      </c>
      <c r="R1086" s="1817" t="e">
        <f>'Notes- SK Template'!#REF!</f>
        <v>#REF!</v>
      </c>
      <c r="S1086" s="1817" t="e">
        <f>'Notes- SK Template'!#REF!</f>
        <v>#REF!</v>
      </c>
      <c r="T1086" s="1817" t="e">
        <f>'Notes- SK Template'!#REF!</f>
        <v>#REF!</v>
      </c>
      <c r="U1086" s="1817" t="e">
        <f>'Notes- SK Template'!#REF!</f>
        <v>#REF!</v>
      </c>
      <c r="V1086" s="1817" t="e">
        <f>'Notes- SK Template'!#REF!</f>
        <v>#REF!</v>
      </c>
      <c r="W1086" s="1817" t="e">
        <f>'Notes- SK Template'!#REF!</f>
        <v>#REF!</v>
      </c>
      <c r="X1086" s="1817" t="e">
        <f>'Notes- SK Template'!#REF!</f>
        <v>#REF!</v>
      </c>
      <c r="Y1086" s="1817" t="e">
        <f>'Notes- SK Template'!#REF!</f>
        <v>#REF!</v>
      </c>
      <c r="Z1086" s="1817" t="e">
        <f>'Notes- SK Template'!#REF!</f>
        <v>#REF!</v>
      </c>
      <c r="AA1086" s="1817" t="e">
        <f>'Notes- SK Template'!#REF!</f>
        <v>#REF!</v>
      </c>
      <c r="AB1086" s="1817" t="e">
        <f>'Notes- SK Template'!#REF!</f>
        <v>#REF!</v>
      </c>
      <c r="AC1086" s="1817" t="e">
        <f>'Notes- SK Template'!#REF!</f>
        <v>#REF!</v>
      </c>
      <c r="AD1086" s="1817" t="e">
        <f>'Notes- SK Template'!#REF!</f>
        <v>#REF!</v>
      </c>
      <c r="AE1086" s="1817" t="e">
        <f>'Notes- SK Template'!#REF!</f>
        <v>#REF!</v>
      </c>
      <c r="AF1086" s="1817" t="e">
        <f>'Notes- SK Template'!#REF!</f>
        <v>#REF!</v>
      </c>
      <c r="AG1086" s="1817" t="e">
        <f>'Notes- SK Template'!#REF!</f>
        <v>#REF!</v>
      </c>
    </row>
    <row r="1087" spans="1:33" ht="25.5" customHeight="1" thickBot="1" x14ac:dyDescent="0.25">
      <c r="D1087" s="1704" t="s">
        <v>2201</v>
      </c>
      <c r="E1087" s="1704"/>
      <c r="F1087" s="1704"/>
      <c r="G1087" s="1704"/>
      <c r="H1087" s="1704"/>
      <c r="I1087" s="1704"/>
      <c r="J1087" s="1704"/>
      <c r="K1087" s="1704"/>
      <c r="L1087" s="1704"/>
      <c r="M1087" s="1954" t="e">
        <f>'Notes- SK Template'!#REF!</f>
        <v>#REF!</v>
      </c>
      <c r="N1087" s="1954" t="e">
        <f>'Notes- SK Template'!#REF!</f>
        <v>#REF!</v>
      </c>
      <c r="O1087" s="1954" t="e">
        <f>'Notes- SK Template'!#REF!</f>
        <v>#REF!</v>
      </c>
      <c r="P1087" s="1954" t="e">
        <f>'Notes- SK Template'!#REF!</f>
        <v>#REF!</v>
      </c>
      <c r="Q1087" s="1954" t="e">
        <f>'Notes- SK Template'!#REF!</f>
        <v>#REF!</v>
      </c>
      <c r="R1087" s="1954" t="e">
        <f>'Notes- SK Template'!#REF!</f>
        <v>#REF!</v>
      </c>
      <c r="S1087" s="1954" t="e">
        <f>'Notes- SK Template'!#REF!</f>
        <v>#REF!</v>
      </c>
      <c r="T1087" s="1954" t="e">
        <f>'Notes- SK Template'!#REF!</f>
        <v>#REF!</v>
      </c>
      <c r="U1087" s="1954" t="e">
        <f>'Notes- SK Template'!#REF!</f>
        <v>#REF!</v>
      </c>
      <c r="V1087" s="1954" t="e">
        <f>'Notes- SK Template'!#REF!</f>
        <v>#REF!</v>
      </c>
      <c r="W1087" s="1954" t="e">
        <f>'Notes- SK Template'!#REF!</f>
        <v>#REF!</v>
      </c>
      <c r="X1087" s="1954" t="e">
        <f>'Notes- SK Template'!#REF!</f>
        <v>#REF!</v>
      </c>
      <c r="Y1087" s="1954" t="e">
        <f>'Notes- SK Template'!#REF!</f>
        <v>#REF!</v>
      </c>
      <c r="Z1087" s="1954" t="e">
        <f>'Notes- SK Template'!#REF!</f>
        <v>#REF!</v>
      </c>
      <c r="AA1087" s="1954" t="e">
        <f>'Notes- SK Template'!#REF!</f>
        <v>#REF!</v>
      </c>
      <c r="AB1087" s="1954" t="e">
        <f>'Notes- SK Template'!#REF!</f>
        <v>#REF!</v>
      </c>
      <c r="AC1087" s="1954" t="e">
        <f>'Notes- SK Template'!#REF!</f>
        <v>#REF!</v>
      </c>
      <c r="AD1087" s="1954" t="e">
        <f>'Notes- SK Template'!#REF!</f>
        <v>#REF!</v>
      </c>
      <c r="AE1087" s="1954" t="e">
        <f>'Notes- SK Template'!#REF!</f>
        <v>#REF!</v>
      </c>
      <c r="AF1087" s="1954" t="e">
        <f>'Notes- SK Template'!#REF!</f>
        <v>#REF!</v>
      </c>
      <c r="AG1087" s="1954" t="e">
        <f>'Notes- SK Template'!#REF!</f>
        <v>#REF!</v>
      </c>
    </row>
    <row r="1088" spans="1:33" ht="20.25" customHeight="1" x14ac:dyDescent="0.2">
      <c r="D1088" s="2053" t="e">
        <f>'Notes- SK Template'!#REF!</f>
        <v>#REF!</v>
      </c>
      <c r="E1088" s="2053" t="e">
        <f>'Notes- SK Template'!#REF!</f>
        <v>#REF!</v>
      </c>
      <c r="F1088" s="2053" t="e">
        <f>'Notes- SK Template'!#REF!</f>
        <v>#REF!</v>
      </c>
      <c r="G1088" s="2053" t="e">
        <f>'Notes- SK Template'!#REF!</f>
        <v>#REF!</v>
      </c>
      <c r="H1088" s="2053" t="e">
        <f>'Notes- SK Template'!#REF!</f>
        <v>#REF!</v>
      </c>
      <c r="I1088" s="2053" t="e">
        <f>'Notes- SK Template'!#REF!</f>
        <v>#REF!</v>
      </c>
      <c r="J1088" s="2053" t="e">
        <f>'Notes- SK Template'!#REF!</f>
        <v>#REF!</v>
      </c>
      <c r="K1088" s="2053" t="e">
        <f>'Notes- SK Template'!#REF!</f>
        <v>#REF!</v>
      </c>
      <c r="L1088" s="2053" t="e">
        <f>'Notes- SK Template'!#REF!</f>
        <v>#REF!</v>
      </c>
      <c r="M1088" s="1797" t="e">
        <f>'Notes- SK Template'!#REF!</f>
        <v>#REF!</v>
      </c>
      <c r="N1088" s="1797" t="e">
        <f>'Notes- SK Template'!#REF!</f>
        <v>#REF!</v>
      </c>
      <c r="O1088" s="1797" t="e">
        <f>'Notes- SK Template'!#REF!</f>
        <v>#REF!</v>
      </c>
      <c r="P1088" s="1797" t="e">
        <f>'Notes- SK Template'!#REF!</f>
        <v>#REF!</v>
      </c>
      <c r="Q1088" s="1797" t="e">
        <f>'Notes- SK Template'!#REF!</f>
        <v>#REF!</v>
      </c>
      <c r="R1088" s="1797" t="e">
        <f>'Notes- SK Template'!#REF!</f>
        <v>#REF!</v>
      </c>
      <c r="S1088" s="1797" t="e">
        <f>'Notes- SK Template'!#REF!</f>
        <v>#REF!</v>
      </c>
      <c r="T1088" s="1797" t="e">
        <f>'Notes- SK Template'!#REF!</f>
        <v>#REF!</v>
      </c>
      <c r="U1088" s="1797" t="e">
        <f>'Notes- SK Template'!#REF!</f>
        <v>#REF!</v>
      </c>
      <c r="V1088" s="1797" t="e">
        <f>'Notes- SK Template'!#REF!</f>
        <v>#REF!</v>
      </c>
      <c r="W1088" s="1797" t="e">
        <f>'Notes- SK Template'!#REF!</f>
        <v>#REF!</v>
      </c>
      <c r="X1088" s="1797" t="e">
        <f>'Notes- SK Template'!#REF!</f>
        <v>#REF!</v>
      </c>
      <c r="Y1088" s="1797" t="e">
        <f>'Notes- SK Template'!#REF!</f>
        <v>#REF!</v>
      </c>
      <c r="Z1088" s="1797" t="e">
        <f>'Notes- SK Template'!#REF!</f>
        <v>#REF!</v>
      </c>
      <c r="AA1088" s="1797" t="e">
        <f>'Notes- SK Template'!#REF!</f>
        <v>#REF!</v>
      </c>
      <c r="AB1088" s="1797" t="e">
        <f>'Notes- SK Template'!#REF!</f>
        <v>#REF!</v>
      </c>
      <c r="AC1088" s="1797" t="e">
        <f>'Notes- SK Template'!#REF!</f>
        <v>#REF!</v>
      </c>
      <c r="AD1088" s="1797" t="e">
        <f>'Notes- SK Template'!#REF!</f>
        <v>#REF!</v>
      </c>
      <c r="AE1088" s="1797" t="e">
        <f>'Notes- SK Template'!#REF!</f>
        <v>#REF!</v>
      </c>
      <c r="AF1088" s="1797" t="e">
        <f>'Notes- SK Template'!#REF!</f>
        <v>#REF!</v>
      </c>
      <c r="AG1088" s="1797" t="e">
        <f>'Notes- SK Template'!#REF!</f>
        <v>#REF!</v>
      </c>
    </row>
    <row r="1089" spans="1:33" ht="20.25" customHeight="1" x14ac:dyDescent="0.2">
      <c r="D1089" s="1993" t="e">
        <f>'Notes- SK Template'!#REF!</f>
        <v>#REF!</v>
      </c>
      <c r="E1089" s="1993" t="e">
        <f>'Notes- SK Template'!#REF!</f>
        <v>#REF!</v>
      </c>
      <c r="F1089" s="1993" t="e">
        <f>'Notes- SK Template'!#REF!</f>
        <v>#REF!</v>
      </c>
      <c r="G1089" s="1993" t="e">
        <f>'Notes- SK Template'!#REF!</f>
        <v>#REF!</v>
      </c>
      <c r="H1089" s="1993" t="e">
        <f>'Notes- SK Template'!#REF!</f>
        <v>#REF!</v>
      </c>
      <c r="I1089" s="1993" t="e">
        <f>'Notes- SK Template'!#REF!</f>
        <v>#REF!</v>
      </c>
      <c r="J1089" s="1993" t="e">
        <f>'Notes- SK Template'!#REF!</f>
        <v>#REF!</v>
      </c>
      <c r="K1089" s="1993" t="e">
        <f>'Notes- SK Template'!#REF!</f>
        <v>#REF!</v>
      </c>
      <c r="L1089" s="1993" t="e">
        <f>'Notes- SK Template'!#REF!</f>
        <v>#REF!</v>
      </c>
      <c r="M1089" s="1716" t="e">
        <f>'Notes- SK Template'!#REF!</f>
        <v>#REF!</v>
      </c>
      <c r="N1089" s="1716" t="e">
        <f>'Notes- SK Template'!#REF!</f>
        <v>#REF!</v>
      </c>
      <c r="O1089" s="1716" t="e">
        <f>'Notes- SK Template'!#REF!</f>
        <v>#REF!</v>
      </c>
      <c r="P1089" s="1716" t="e">
        <f>'Notes- SK Template'!#REF!</f>
        <v>#REF!</v>
      </c>
      <c r="Q1089" s="1716" t="e">
        <f>'Notes- SK Template'!#REF!</f>
        <v>#REF!</v>
      </c>
      <c r="R1089" s="1716" t="e">
        <f>'Notes- SK Template'!#REF!</f>
        <v>#REF!</v>
      </c>
      <c r="S1089" s="1716" t="e">
        <f>'Notes- SK Template'!#REF!</f>
        <v>#REF!</v>
      </c>
      <c r="T1089" s="1716" t="e">
        <f>'Notes- SK Template'!#REF!</f>
        <v>#REF!</v>
      </c>
      <c r="U1089" s="1716" t="e">
        <f>'Notes- SK Template'!#REF!</f>
        <v>#REF!</v>
      </c>
      <c r="V1089" s="1716" t="e">
        <f>'Notes- SK Template'!#REF!</f>
        <v>#REF!</v>
      </c>
      <c r="W1089" s="1716" t="e">
        <f>'Notes- SK Template'!#REF!</f>
        <v>#REF!</v>
      </c>
      <c r="X1089" s="1716" t="e">
        <f>'Notes- SK Template'!#REF!</f>
        <v>#REF!</v>
      </c>
      <c r="Y1089" s="1716" t="e">
        <f>'Notes- SK Template'!#REF!</f>
        <v>#REF!</v>
      </c>
      <c r="Z1089" s="1716" t="e">
        <f>'Notes- SK Template'!#REF!</f>
        <v>#REF!</v>
      </c>
      <c r="AA1089" s="1716" t="e">
        <f>'Notes- SK Template'!#REF!</f>
        <v>#REF!</v>
      </c>
      <c r="AB1089" s="1716" t="e">
        <f>'Notes- SK Template'!#REF!</f>
        <v>#REF!</v>
      </c>
      <c r="AC1089" s="1716" t="e">
        <f>'Notes- SK Template'!#REF!</f>
        <v>#REF!</v>
      </c>
      <c r="AD1089" s="1716" t="e">
        <f>'Notes- SK Template'!#REF!</f>
        <v>#REF!</v>
      </c>
      <c r="AE1089" s="1716" t="e">
        <f>'Notes- SK Template'!#REF!</f>
        <v>#REF!</v>
      </c>
      <c r="AF1089" s="1716" t="e">
        <f>'Notes- SK Template'!#REF!</f>
        <v>#REF!</v>
      </c>
      <c r="AG1089" s="1716" t="e">
        <f>'Notes- SK Template'!#REF!</f>
        <v>#REF!</v>
      </c>
    </row>
    <row r="1090" spans="1:33" ht="20.25" customHeight="1" x14ac:dyDescent="0.2">
      <c r="D1090" s="1993" t="e">
        <f>'Notes- SK Template'!#REF!</f>
        <v>#REF!</v>
      </c>
      <c r="E1090" s="1993" t="e">
        <f>'Notes- SK Template'!#REF!</f>
        <v>#REF!</v>
      </c>
      <c r="F1090" s="1993" t="e">
        <f>'Notes- SK Template'!#REF!</f>
        <v>#REF!</v>
      </c>
      <c r="G1090" s="1993" t="e">
        <f>'Notes- SK Template'!#REF!</f>
        <v>#REF!</v>
      </c>
      <c r="H1090" s="1993" t="e">
        <f>'Notes- SK Template'!#REF!</f>
        <v>#REF!</v>
      </c>
      <c r="I1090" s="1993" t="e">
        <f>'Notes- SK Template'!#REF!</f>
        <v>#REF!</v>
      </c>
      <c r="J1090" s="1993" t="e">
        <f>'Notes- SK Template'!#REF!</f>
        <v>#REF!</v>
      </c>
      <c r="K1090" s="1993" t="e">
        <f>'Notes- SK Template'!#REF!</f>
        <v>#REF!</v>
      </c>
      <c r="L1090" s="1993" t="e">
        <f>'Notes- SK Template'!#REF!</f>
        <v>#REF!</v>
      </c>
      <c r="M1090" s="1716" t="e">
        <f>'Notes- SK Template'!#REF!</f>
        <v>#REF!</v>
      </c>
      <c r="N1090" s="1716" t="e">
        <f>'Notes- SK Template'!#REF!</f>
        <v>#REF!</v>
      </c>
      <c r="O1090" s="1716" t="e">
        <f>'Notes- SK Template'!#REF!</f>
        <v>#REF!</v>
      </c>
      <c r="P1090" s="1716" t="e">
        <f>'Notes- SK Template'!#REF!</f>
        <v>#REF!</v>
      </c>
      <c r="Q1090" s="1716" t="e">
        <f>'Notes- SK Template'!#REF!</f>
        <v>#REF!</v>
      </c>
      <c r="R1090" s="1716" t="e">
        <f>'Notes- SK Template'!#REF!</f>
        <v>#REF!</v>
      </c>
      <c r="S1090" s="1716" t="e">
        <f>'Notes- SK Template'!#REF!</f>
        <v>#REF!</v>
      </c>
      <c r="T1090" s="1716" t="e">
        <f>'Notes- SK Template'!#REF!</f>
        <v>#REF!</v>
      </c>
      <c r="U1090" s="1716" t="e">
        <f>'Notes- SK Template'!#REF!</f>
        <v>#REF!</v>
      </c>
      <c r="V1090" s="1716" t="e">
        <f>'Notes- SK Template'!#REF!</f>
        <v>#REF!</v>
      </c>
      <c r="W1090" s="1716" t="e">
        <f>'Notes- SK Template'!#REF!</f>
        <v>#REF!</v>
      </c>
      <c r="X1090" s="1716" t="e">
        <f>'Notes- SK Template'!#REF!</f>
        <v>#REF!</v>
      </c>
      <c r="Y1090" s="1716" t="e">
        <f>'Notes- SK Template'!#REF!</f>
        <v>#REF!</v>
      </c>
      <c r="Z1090" s="1716" t="e">
        <f>'Notes- SK Template'!#REF!</f>
        <v>#REF!</v>
      </c>
      <c r="AA1090" s="1716" t="e">
        <f>'Notes- SK Template'!#REF!</f>
        <v>#REF!</v>
      </c>
      <c r="AB1090" s="1716" t="e">
        <f>'Notes- SK Template'!#REF!</f>
        <v>#REF!</v>
      </c>
      <c r="AC1090" s="1716" t="e">
        <f>'Notes- SK Template'!#REF!</f>
        <v>#REF!</v>
      </c>
      <c r="AD1090" s="1716" t="e">
        <f>'Notes- SK Template'!#REF!</f>
        <v>#REF!</v>
      </c>
      <c r="AE1090" s="1716" t="e">
        <f>'Notes- SK Template'!#REF!</f>
        <v>#REF!</v>
      </c>
      <c r="AF1090" s="1716" t="e">
        <f>'Notes- SK Template'!#REF!</f>
        <v>#REF!</v>
      </c>
      <c r="AG1090" s="1716" t="e">
        <f>'Notes- SK Template'!#REF!</f>
        <v>#REF!</v>
      </c>
    </row>
    <row r="1091" spans="1:33" ht="20.25" customHeight="1" thickBot="1" x14ac:dyDescent="0.25">
      <c r="D1091" s="1986" t="e">
        <f>'Notes- SK Template'!#REF!</f>
        <v>#REF!</v>
      </c>
      <c r="E1091" s="1986" t="e">
        <f>'Notes- SK Template'!#REF!</f>
        <v>#REF!</v>
      </c>
      <c r="F1091" s="1986" t="e">
        <f>'Notes- SK Template'!#REF!</f>
        <v>#REF!</v>
      </c>
      <c r="G1091" s="1986" t="e">
        <f>'Notes- SK Template'!#REF!</f>
        <v>#REF!</v>
      </c>
      <c r="H1091" s="1986" t="e">
        <f>'Notes- SK Template'!#REF!</f>
        <v>#REF!</v>
      </c>
      <c r="I1091" s="1986" t="e">
        <f>'Notes- SK Template'!#REF!</f>
        <v>#REF!</v>
      </c>
      <c r="J1091" s="1986" t="e">
        <f>'Notes- SK Template'!#REF!</f>
        <v>#REF!</v>
      </c>
      <c r="K1091" s="1986" t="e">
        <f>'Notes- SK Template'!#REF!</f>
        <v>#REF!</v>
      </c>
      <c r="L1091" s="1986" t="e">
        <f>'Notes- SK Template'!#REF!</f>
        <v>#REF!</v>
      </c>
      <c r="M1091" s="1817" t="e">
        <f>'Notes- SK Template'!#REF!</f>
        <v>#REF!</v>
      </c>
      <c r="N1091" s="1817" t="e">
        <f>'Notes- SK Template'!#REF!</f>
        <v>#REF!</v>
      </c>
      <c r="O1091" s="1817" t="e">
        <f>'Notes- SK Template'!#REF!</f>
        <v>#REF!</v>
      </c>
      <c r="P1091" s="1817" t="e">
        <f>'Notes- SK Template'!#REF!</f>
        <v>#REF!</v>
      </c>
      <c r="Q1091" s="1817" t="e">
        <f>'Notes- SK Template'!#REF!</f>
        <v>#REF!</v>
      </c>
      <c r="R1091" s="1817" t="e">
        <f>'Notes- SK Template'!#REF!</f>
        <v>#REF!</v>
      </c>
      <c r="S1091" s="1817" t="e">
        <f>'Notes- SK Template'!#REF!</f>
        <v>#REF!</v>
      </c>
      <c r="T1091" s="1817" t="e">
        <f>'Notes- SK Template'!#REF!</f>
        <v>#REF!</v>
      </c>
      <c r="U1091" s="1817" t="e">
        <f>'Notes- SK Template'!#REF!</f>
        <v>#REF!</v>
      </c>
      <c r="V1091" s="1817" t="e">
        <f>'Notes- SK Template'!#REF!</f>
        <v>#REF!</v>
      </c>
      <c r="W1091" s="1817" t="e">
        <f>'Notes- SK Template'!#REF!</f>
        <v>#REF!</v>
      </c>
      <c r="X1091" s="1817" t="e">
        <f>'Notes- SK Template'!#REF!</f>
        <v>#REF!</v>
      </c>
      <c r="Y1091" s="1817" t="e">
        <f>'Notes- SK Template'!#REF!</f>
        <v>#REF!</v>
      </c>
      <c r="Z1091" s="1817" t="e">
        <f>'Notes- SK Template'!#REF!</f>
        <v>#REF!</v>
      </c>
      <c r="AA1091" s="1817" t="e">
        <f>'Notes- SK Template'!#REF!</f>
        <v>#REF!</v>
      </c>
      <c r="AB1091" s="1817" t="e">
        <f>'Notes- SK Template'!#REF!</f>
        <v>#REF!</v>
      </c>
      <c r="AC1091" s="1817" t="e">
        <f>'Notes- SK Template'!#REF!</f>
        <v>#REF!</v>
      </c>
      <c r="AD1091" s="1817" t="e">
        <f>'Notes- SK Template'!#REF!</f>
        <v>#REF!</v>
      </c>
      <c r="AE1091" s="1817" t="e">
        <f>'Notes- SK Template'!#REF!</f>
        <v>#REF!</v>
      </c>
      <c r="AF1091" s="1817" t="e">
        <f>'Notes- SK Template'!#REF!</f>
        <v>#REF!</v>
      </c>
      <c r="AG1091" s="1817" t="e">
        <f>'Notes- SK Template'!#REF!</f>
        <v>#REF!</v>
      </c>
    </row>
    <row r="1092" spans="1:33" ht="14.25" customHeight="1" x14ac:dyDescent="0.2">
      <c r="D1092" s="663"/>
      <c r="E1092" s="663"/>
      <c r="F1092" s="663"/>
      <c r="G1092" s="663"/>
      <c r="H1092" s="663"/>
      <c r="I1092" s="663"/>
      <c r="J1092" s="663"/>
      <c r="K1092" s="663"/>
      <c r="L1092" s="663"/>
      <c r="M1092" s="663"/>
      <c r="N1092" s="663"/>
      <c r="O1092" s="663"/>
      <c r="P1092" s="663"/>
      <c r="Q1092" s="663"/>
      <c r="R1092" s="663"/>
      <c r="S1092" s="663"/>
    </row>
    <row r="1093" spans="1:33" ht="14.25" customHeight="1" thickBot="1" x14ac:dyDescent="0.25"/>
    <row r="1094" spans="1:33" ht="14.25" customHeight="1" thickBot="1" x14ac:dyDescent="0.25">
      <c r="A1094" s="605" t="s">
        <v>1414</v>
      </c>
      <c r="D1094" s="1703" t="s">
        <v>1777</v>
      </c>
      <c r="E1094" s="1703"/>
      <c r="F1094" s="1703"/>
      <c r="G1094" s="1703"/>
      <c r="H1094" s="1703"/>
      <c r="I1094" s="1703"/>
      <c r="J1094" s="1704" t="s">
        <v>1778</v>
      </c>
      <c r="K1094" s="1704"/>
      <c r="L1094" s="1704"/>
      <c r="M1094" s="1704"/>
      <c r="N1094" s="1704"/>
      <c r="O1094" s="1704"/>
      <c r="P1094" s="1704"/>
      <c r="Q1094" s="1704"/>
      <c r="R1094" s="1704"/>
      <c r="S1094" s="1704"/>
      <c r="T1094" s="1704"/>
      <c r="U1094" s="1704"/>
      <c r="V1094" s="1704" t="s">
        <v>1923</v>
      </c>
      <c r="W1094" s="1704"/>
      <c r="X1094" s="1704"/>
      <c r="Y1094" s="1704"/>
      <c r="Z1094" s="1704"/>
      <c r="AA1094" s="1704"/>
      <c r="AB1094" s="1704"/>
      <c r="AC1094" s="1704"/>
      <c r="AD1094" s="1704"/>
      <c r="AE1094" s="1704"/>
      <c r="AF1094" s="1704"/>
      <c r="AG1094" s="1704"/>
    </row>
    <row r="1095" spans="1:33" ht="14.25" customHeight="1" thickBot="1" x14ac:dyDescent="0.25">
      <c r="D1095" s="1703"/>
      <c r="E1095" s="1703"/>
      <c r="F1095" s="1703"/>
      <c r="G1095" s="1703"/>
      <c r="H1095" s="1703"/>
      <c r="I1095" s="1703"/>
      <c r="J1095" s="1704" t="s">
        <v>2204</v>
      </c>
      <c r="K1095" s="1704"/>
      <c r="L1095" s="1704"/>
      <c r="M1095" s="1704"/>
      <c r="N1095" s="1704"/>
      <c r="O1095" s="1704"/>
      <c r="P1095" s="1704"/>
      <c r="Q1095" s="1704"/>
      <c r="R1095" s="1704"/>
      <c r="S1095" s="1704"/>
      <c r="T1095" s="1704"/>
      <c r="U1095" s="1704"/>
      <c r="V1095" s="1704" t="s">
        <v>2204</v>
      </c>
      <c r="W1095" s="1704"/>
      <c r="X1095" s="1704"/>
      <c r="Y1095" s="1704"/>
      <c r="Z1095" s="1704"/>
      <c r="AA1095" s="1704"/>
      <c r="AB1095" s="1704"/>
      <c r="AC1095" s="1704"/>
      <c r="AD1095" s="1704"/>
      <c r="AE1095" s="1704"/>
      <c r="AF1095" s="1704"/>
      <c r="AG1095" s="1704"/>
    </row>
    <row r="1096" spans="1:33" ht="14.25" customHeight="1" thickBot="1" x14ac:dyDescent="0.25">
      <c r="D1096" s="1703"/>
      <c r="E1096" s="1703"/>
      <c r="F1096" s="1703"/>
      <c r="G1096" s="1703"/>
      <c r="H1096" s="1703"/>
      <c r="I1096" s="1703"/>
      <c r="J1096" s="1704" t="s">
        <v>2205</v>
      </c>
      <c r="K1096" s="1704"/>
      <c r="L1096" s="1704"/>
      <c r="M1096" s="1704"/>
      <c r="N1096" s="1704"/>
      <c r="O1096" s="1704"/>
      <c r="P1096" s="1704" t="s">
        <v>2206</v>
      </c>
      <c r="Q1096" s="1704"/>
      <c r="R1096" s="1704"/>
      <c r="S1096" s="1704"/>
      <c r="T1096" s="1704"/>
      <c r="U1096" s="1704"/>
      <c r="V1096" s="1704" t="s">
        <v>2205</v>
      </c>
      <c r="W1096" s="1704"/>
      <c r="X1096" s="1704"/>
      <c r="Y1096" s="1704"/>
      <c r="Z1096" s="1704"/>
      <c r="AA1096" s="1704"/>
      <c r="AB1096" s="1704" t="s">
        <v>2206</v>
      </c>
      <c r="AC1096" s="1704"/>
      <c r="AD1096" s="1704"/>
      <c r="AE1096" s="1704"/>
      <c r="AF1096" s="1704"/>
      <c r="AG1096" s="1704"/>
    </row>
    <row r="1097" spans="1:33" ht="30" customHeight="1" thickBot="1" x14ac:dyDescent="0.25">
      <c r="D1097" s="1842" t="s">
        <v>2202</v>
      </c>
      <c r="E1097" s="1842"/>
      <c r="F1097" s="1842"/>
      <c r="G1097" s="1842"/>
      <c r="H1097" s="1842"/>
      <c r="I1097" s="1842"/>
      <c r="J1097" s="1954" t="e">
        <f>'Notes- SK Template'!#REF!</f>
        <v>#REF!</v>
      </c>
      <c r="K1097" s="1954" t="e">
        <f>'Notes- SK Template'!#REF!</f>
        <v>#REF!</v>
      </c>
      <c r="L1097" s="1954" t="e">
        <f>'Notes- SK Template'!#REF!</f>
        <v>#REF!</v>
      </c>
      <c r="M1097" s="1954" t="e">
        <f>'Notes- SK Template'!#REF!</f>
        <v>#REF!</v>
      </c>
      <c r="N1097" s="1954" t="e">
        <f>'Notes- SK Template'!#REF!</f>
        <v>#REF!</v>
      </c>
      <c r="O1097" s="1954" t="e">
        <f>'Notes- SK Template'!#REF!</f>
        <v>#REF!</v>
      </c>
      <c r="P1097" s="1954" t="e">
        <f>'Notes- SK Template'!#REF!</f>
        <v>#REF!</v>
      </c>
      <c r="Q1097" s="1954" t="e">
        <f>'Notes- SK Template'!#REF!</f>
        <v>#REF!</v>
      </c>
      <c r="R1097" s="1954" t="e">
        <f>'Notes- SK Template'!#REF!</f>
        <v>#REF!</v>
      </c>
      <c r="S1097" s="1954" t="e">
        <f>'Notes- SK Template'!#REF!</f>
        <v>#REF!</v>
      </c>
      <c r="T1097" s="1954" t="e">
        <f>'Notes- SK Template'!#REF!</f>
        <v>#REF!</v>
      </c>
      <c r="U1097" s="1954" t="e">
        <f>'Notes- SK Template'!#REF!</f>
        <v>#REF!</v>
      </c>
      <c r="V1097" s="1954" t="e">
        <f>'Notes- SK Template'!#REF!</f>
        <v>#REF!</v>
      </c>
      <c r="W1097" s="1954" t="e">
        <f>'Notes- SK Template'!#REF!</f>
        <v>#REF!</v>
      </c>
      <c r="X1097" s="1954" t="e">
        <f>'Notes- SK Template'!#REF!</f>
        <v>#REF!</v>
      </c>
      <c r="Y1097" s="1954" t="e">
        <f>'Notes- SK Template'!#REF!</f>
        <v>#REF!</v>
      </c>
      <c r="Z1097" s="1954" t="e">
        <f>'Notes- SK Template'!#REF!</f>
        <v>#REF!</v>
      </c>
      <c r="AA1097" s="1954" t="e">
        <f>'Notes- SK Template'!#REF!</f>
        <v>#REF!</v>
      </c>
      <c r="AB1097" s="1954" t="e">
        <f>'Notes- SK Template'!#REF!</f>
        <v>#REF!</v>
      </c>
      <c r="AC1097" s="1954" t="e">
        <f>'Notes- SK Template'!#REF!</f>
        <v>#REF!</v>
      </c>
      <c r="AD1097" s="1954" t="e">
        <f>'Notes- SK Template'!#REF!</f>
        <v>#REF!</v>
      </c>
      <c r="AE1097" s="1954" t="e">
        <f>'Notes- SK Template'!#REF!</f>
        <v>#REF!</v>
      </c>
      <c r="AF1097" s="1954" t="e">
        <f>'Notes- SK Template'!#REF!</f>
        <v>#REF!</v>
      </c>
      <c r="AG1097" s="1954" t="e">
        <f>'Notes- SK Template'!#REF!</f>
        <v>#REF!</v>
      </c>
    </row>
    <row r="1098" spans="1:33" ht="17.25" customHeight="1" x14ac:dyDescent="0.2">
      <c r="D1098" s="1802" t="e">
        <f>'Notes- SK Template'!#REF!</f>
        <v>#REF!</v>
      </c>
      <c r="E1098" s="1802" t="e">
        <f>'Notes- SK Template'!#REF!</f>
        <v>#REF!</v>
      </c>
      <c r="F1098" s="1802" t="e">
        <f>'Notes- SK Template'!#REF!</f>
        <v>#REF!</v>
      </c>
      <c r="G1098" s="1802" t="e">
        <f>'Notes- SK Template'!#REF!</f>
        <v>#REF!</v>
      </c>
      <c r="H1098" s="1802" t="e">
        <f>'Notes- SK Template'!#REF!</f>
        <v>#REF!</v>
      </c>
      <c r="I1098" s="1802" t="e">
        <f>'Notes- SK Template'!#REF!</f>
        <v>#REF!</v>
      </c>
      <c r="J1098" s="1797" t="e">
        <f>'Notes- SK Template'!#REF!</f>
        <v>#REF!</v>
      </c>
      <c r="K1098" s="1797" t="e">
        <f>'Notes- SK Template'!#REF!</f>
        <v>#REF!</v>
      </c>
      <c r="L1098" s="1797" t="e">
        <f>'Notes- SK Template'!#REF!</f>
        <v>#REF!</v>
      </c>
      <c r="M1098" s="1797" t="e">
        <f>'Notes- SK Template'!#REF!</f>
        <v>#REF!</v>
      </c>
      <c r="N1098" s="1797" t="e">
        <f>'Notes- SK Template'!#REF!</f>
        <v>#REF!</v>
      </c>
      <c r="O1098" s="1797" t="e">
        <f>'Notes- SK Template'!#REF!</f>
        <v>#REF!</v>
      </c>
      <c r="P1098" s="1797" t="e">
        <f>'Notes- SK Template'!#REF!</f>
        <v>#REF!</v>
      </c>
      <c r="Q1098" s="1797" t="e">
        <f>'Notes- SK Template'!#REF!</f>
        <v>#REF!</v>
      </c>
      <c r="R1098" s="1797" t="e">
        <f>'Notes- SK Template'!#REF!</f>
        <v>#REF!</v>
      </c>
      <c r="S1098" s="1797" t="e">
        <f>'Notes- SK Template'!#REF!</f>
        <v>#REF!</v>
      </c>
      <c r="T1098" s="1797" t="e">
        <f>'Notes- SK Template'!#REF!</f>
        <v>#REF!</v>
      </c>
      <c r="U1098" s="1797" t="e">
        <f>'Notes- SK Template'!#REF!</f>
        <v>#REF!</v>
      </c>
      <c r="V1098" s="1797" t="e">
        <f>'Notes- SK Template'!#REF!</f>
        <v>#REF!</v>
      </c>
      <c r="W1098" s="1797" t="e">
        <f>'Notes- SK Template'!#REF!</f>
        <v>#REF!</v>
      </c>
      <c r="X1098" s="1797" t="e">
        <f>'Notes- SK Template'!#REF!</f>
        <v>#REF!</v>
      </c>
      <c r="Y1098" s="1797" t="e">
        <f>'Notes- SK Template'!#REF!</f>
        <v>#REF!</v>
      </c>
      <c r="Z1098" s="1797" t="e">
        <f>'Notes- SK Template'!#REF!</f>
        <v>#REF!</v>
      </c>
      <c r="AA1098" s="1797" t="e">
        <f>'Notes- SK Template'!#REF!</f>
        <v>#REF!</v>
      </c>
      <c r="AB1098" s="1797" t="e">
        <f>'Notes- SK Template'!#REF!</f>
        <v>#REF!</v>
      </c>
      <c r="AC1098" s="1797" t="e">
        <f>'Notes- SK Template'!#REF!</f>
        <v>#REF!</v>
      </c>
      <c r="AD1098" s="1797" t="e">
        <f>'Notes- SK Template'!#REF!</f>
        <v>#REF!</v>
      </c>
      <c r="AE1098" s="1797" t="e">
        <f>'Notes- SK Template'!#REF!</f>
        <v>#REF!</v>
      </c>
      <c r="AF1098" s="1797" t="e">
        <f>'Notes- SK Template'!#REF!</f>
        <v>#REF!</v>
      </c>
      <c r="AG1098" s="1797" t="e">
        <f>'Notes- SK Template'!#REF!</f>
        <v>#REF!</v>
      </c>
    </row>
    <row r="1099" spans="1:33" ht="17.25" customHeight="1" x14ac:dyDescent="0.2">
      <c r="D1099" s="2399" t="e">
        <f>'Notes- SK Template'!#REF!</f>
        <v>#REF!</v>
      </c>
      <c r="E1099" s="2399" t="e">
        <f>'Notes- SK Template'!#REF!</f>
        <v>#REF!</v>
      </c>
      <c r="F1099" s="2399" t="e">
        <f>'Notes- SK Template'!#REF!</f>
        <v>#REF!</v>
      </c>
      <c r="G1099" s="2399" t="e">
        <f>'Notes- SK Template'!#REF!</f>
        <v>#REF!</v>
      </c>
      <c r="H1099" s="2399" t="e">
        <f>'Notes- SK Template'!#REF!</f>
        <v>#REF!</v>
      </c>
      <c r="I1099" s="2399" t="e">
        <f>'Notes- SK Template'!#REF!</f>
        <v>#REF!</v>
      </c>
      <c r="J1099" s="1716" t="e">
        <f>'Notes- SK Template'!#REF!</f>
        <v>#REF!</v>
      </c>
      <c r="K1099" s="1716" t="e">
        <f>'Notes- SK Template'!#REF!</f>
        <v>#REF!</v>
      </c>
      <c r="L1099" s="1716" t="e">
        <f>'Notes- SK Template'!#REF!</f>
        <v>#REF!</v>
      </c>
      <c r="M1099" s="1716" t="e">
        <f>'Notes- SK Template'!#REF!</f>
        <v>#REF!</v>
      </c>
      <c r="N1099" s="1716" t="e">
        <f>'Notes- SK Template'!#REF!</f>
        <v>#REF!</v>
      </c>
      <c r="O1099" s="1716" t="e">
        <f>'Notes- SK Template'!#REF!</f>
        <v>#REF!</v>
      </c>
      <c r="P1099" s="1716" t="e">
        <f>'Notes- SK Template'!#REF!</f>
        <v>#REF!</v>
      </c>
      <c r="Q1099" s="1716" t="e">
        <f>'Notes- SK Template'!#REF!</f>
        <v>#REF!</v>
      </c>
      <c r="R1099" s="1716" t="e">
        <f>'Notes- SK Template'!#REF!</f>
        <v>#REF!</v>
      </c>
      <c r="S1099" s="1716" t="e">
        <f>'Notes- SK Template'!#REF!</f>
        <v>#REF!</v>
      </c>
      <c r="T1099" s="1716" t="e">
        <f>'Notes- SK Template'!#REF!</f>
        <v>#REF!</v>
      </c>
      <c r="U1099" s="1716" t="e">
        <f>'Notes- SK Template'!#REF!</f>
        <v>#REF!</v>
      </c>
      <c r="V1099" s="1716" t="e">
        <f>'Notes- SK Template'!#REF!</f>
        <v>#REF!</v>
      </c>
      <c r="W1099" s="1716" t="e">
        <f>'Notes- SK Template'!#REF!</f>
        <v>#REF!</v>
      </c>
      <c r="X1099" s="1716" t="e">
        <f>'Notes- SK Template'!#REF!</f>
        <v>#REF!</v>
      </c>
      <c r="Y1099" s="1716" t="e">
        <f>'Notes- SK Template'!#REF!</f>
        <v>#REF!</v>
      </c>
      <c r="Z1099" s="1716" t="e">
        <f>'Notes- SK Template'!#REF!</f>
        <v>#REF!</v>
      </c>
      <c r="AA1099" s="1716" t="e">
        <f>'Notes- SK Template'!#REF!</f>
        <v>#REF!</v>
      </c>
      <c r="AB1099" s="1716" t="e">
        <f>'Notes- SK Template'!#REF!</f>
        <v>#REF!</v>
      </c>
      <c r="AC1099" s="1716" t="e">
        <f>'Notes- SK Template'!#REF!</f>
        <v>#REF!</v>
      </c>
      <c r="AD1099" s="1716" t="e">
        <f>'Notes- SK Template'!#REF!</f>
        <v>#REF!</v>
      </c>
      <c r="AE1099" s="1716" t="e">
        <f>'Notes- SK Template'!#REF!</f>
        <v>#REF!</v>
      </c>
      <c r="AF1099" s="1716" t="e">
        <f>'Notes- SK Template'!#REF!</f>
        <v>#REF!</v>
      </c>
      <c r="AG1099" s="1716" t="e">
        <f>'Notes- SK Template'!#REF!</f>
        <v>#REF!</v>
      </c>
    </row>
    <row r="1100" spans="1:33" ht="17.25" customHeight="1" x14ac:dyDescent="0.2">
      <c r="D1100" s="2399" t="e">
        <f>'Notes- SK Template'!#REF!</f>
        <v>#REF!</v>
      </c>
      <c r="E1100" s="2399" t="e">
        <f>'Notes- SK Template'!#REF!</f>
        <v>#REF!</v>
      </c>
      <c r="F1100" s="2399" t="e">
        <f>'Notes- SK Template'!#REF!</f>
        <v>#REF!</v>
      </c>
      <c r="G1100" s="2399" t="e">
        <f>'Notes- SK Template'!#REF!</f>
        <v>#REF!</v>
      </c>
      <c r="H1100" s="2399" t="e">
        <f>'Notes- SK Template'!#REF!</f>
        <v>#REF!</v>
      </c>
      <c r="I1100" s="2399" t="e">
        <f>'Notes- SK Template'!#REF!</f>
        <v>#REF!</v>
      </c>
      <c r="J1100" s="1716" t="e">
        <f>'Notes- SK Template'!#REF!</f>
        <v>#REF!</v>
      </c>
      <c r="K1100" s="1716" t="e">
        <f>'Notes- SK Template'!#REF!</f>
        <v>#REF!</v>
      </c>
      <c r="L1100" s="1716" t="e">
        <f>'Notes- SK Template'!#REF!</f>
        <v>#REF!</v>
      </c>
      <c r="M1100" s="1716" t="e">
        <f>'Notes- SK Template'!#REF!</f>
        <v>#REF!</v>
      </c>
      <c r="N1100" s="1716" t="e">
        <f>'Notes- SK Template'!#REF!</f>
        <v>#REF!</v>
      </c>
      <c r="O1100" s="1716" t="e">
        <f>'Notes- SK Template'!#REF!</f>
        <v>#REF!</v>
      </c>
      <c r="P1100" s="1716" t="e">
        <f>'Notes- SK Template'!#REF!</f>
        <v>#REF!</v>
      </c>
      <c r="Q1100" s="1716" t="e">
        <f>'Notes- SK Template'!#REF!</f>
        <v>#REF!</v>
      </c>
      <c r="R1100" s="1716" t="e">
        <f>'Notes- SK Template'!#REF!</f>
        <v>#REF!</v>
      </c>
      <c r="S1100" s="1716" t="e">
        <f>'Notes- SK Template'!#REF!</f>
        <v>#REF!</v>
      </c>
      <c r="T1100" s="1716" t="e">
        <f>'Notes- SK Template'!#REF!</f>
        <v>#REF!</v>
      </c>
      <c r="U1100" s="1716" t="e">
        <f>'Notes- SK Template'!#REF!</f>
        <v>#REF!</v>
      </c>
      <c r="V1100" s="1716" t="e">
        <f>'Notes- SK Template'!#REF!</f>
        <v>#REF!</v>
      </c>
      <c r="W1100" s="1716" t="e">
        <f>'Notes- SK Template'!#REF!</f>
        <v>#REF!</v>
      </c>
      <c r="X1100" s="1716" t="e">
        <f>'Notes- SK Template'!#REF!</f>
        <v>#REF!</v>
      </c>
      <c r="Y1100" s="1716" t="e">
        <f>'Notes- SK Template'!#REF!</f>
        <v>#REF!</v>
      </c>
      <c r="Z1100" s="1716" t="e">
        <f>'Notes- SK Template'!#REF!</f>
        <v>#REF!</v>
      </c>
      <c r="AA1100" s="1716" t="e">
        <f>'Notes- SK Template'!#REF!</f>
        <v>#REF!</v>
      </c>
      <c r="AB1100" s="1716" t="e">
        <f>'Notes- SK Template'!#REF!</f>
        <v>#REF!</v>
      </c>
      <c r="AC1100" s="1716" t="e">
        <f>'Notes- SK Template'!#REF!</f>
        <v>#REF!</v>
      </c>
      <c r="AD1100" s="1716" t="e">
        <f>'Notes- SK Template'!#REF!</f>
        <v>#REF!</v>
      </c>
      <c r="AE1100" s="1716" t="e">
        <f>'Notes- SK Template'!#REF!</f>
        <v>#REF!</v>
      </c>
      <c r="AF1100" s="1716" t="e">
        <f>'Notes- SK Template'!#REF!</f>
        <v>#REF!</v>
      </c>
      <c r="AG1100" s="1716" t="e">
        <f>'Notes- SK Template'!#REF!</f>
        <v>#REF!</v>
      </c>
    </row>
    <row r="1101" spans="1:33" ht="17.25" customHeight="1" thickBot="1" x14ac:dyDescent="0.25">
      <c r="D1101" s="2427" t="e">
        <f>'Notes- SK Template'!#REF!</f>
        <v>#REF!</v>
      </c>
      <c r="E1101" s="2427" t="e">
        <f>'Notes- SK Template'!#REF!</f>
        <v>#REF!</v>
      </c>
      <c r="F1101" s="2427" t="e">
        <f>'Notes- SK Template'!#REF!</f>
        <v>#REF!</v>
      </c>
      <c r="G1101" s="2427" t="e">
        <f>'Notes- SK Template'!#REF!</f>
        <v>#REF!</v>
      </c>
      <c r="H1101" s="2427" t="e">
        <f>'Notes- SK Template'!#REF!</f>
        <v>#REF!</v>
      </c>
      <c r="I1101" s="2427" t="e">
        <f>'Notes- SK Template'!#REF!</f>
        <v>#REF!</v>
      </c>
      <c r="J1101" s="1817" t="e">
        <f>'Notes- SK Template'!#REF!</f>
        <v>#REF!</v>
      </c>
      <c r="K1101" s="1817" t="e">
        <f>'Notes- SK Template'!#REF!</f>
        <v>#REF!</v>
      </c>
      <c r="L1101" s="1817" t="e">
        <f>'Notes- SK Template'!#REF!</f>
        <v>#REF!</v>
      </c>
      <c r="M1101" s="1817" t="e">
        <f>'Notes- SK Template'!#REF!</f>
        <v>#REF!</v>
      </c>
      <c r="N1101" s="1817" t="e">
        <f>'Notes- SK Template'!#REF!</f>
        <v>#REF!</v>
      </c>
      <c r="O1101" s="1817" t="e">
        <f>'Notes- SK Template'!#REF!</f>
        <v>#REF!</v>
      </c>
      <c r="P1101" s="1817" t="e">
        <f>'Notes- SK Template'!#REF!</f>
        <v>#REF!</v>
      </c>
      <c r="Q1101" s="1817" t="e">
        <f>'Notes- SK Template'!#REF!</f>
        <v>#REF!</v>
      </c>
      <c r="R1101" s="1817" t="e">
        <f>'Notes- SK Template'!#REF!</f>
        <v>#REF!</v>
      </c>
      <c r="S1101" s="1817" t="e">
        <f>'Notes- SK Template'!#REF!</f>
        <v>#REF!</v>
      </c>
      <c r="T1101" s="1817" t="e">
        <f>'Notes- SK Template'!#REF!</f>
        <v>#REF!</v>
      </c>
      <c r="U1101" s="1817" t="e">
        <f>'Notes- SK Template'!#REF!</f>
        <v>#REF!</v>
      </c>
      <c r="V1101" s="1817" t="e">
        <f>'Notes- SK Template'!#REF!</f>
        <v>#REF!</v>
      </c>
      <c r="W1101" s="1817" t="e">
        <f>'Notes- SK Template'!#REF!</f>
        <v>#REF!</v>
      </c>
      <c r="X1101" s="1817" t="e">
        <f>'Notes- SK Template'!#REF!</f>
        <v>#REF!</v>
      </c>
      <c r="Y1101" s="1817" t="e">
        <f>'Notes- SK Template'!#REF!</f>
        <v>#REF!</v>
      </c>
      <c r="Z1101" s="1817" t="e">
        <f>'Notes- SK Template'!#REF!</f>
        <v>#REF!</v>
      </c>
      <c r="AA1101" s="1817" t="e">
        <f>'Notes- SK Template'!#REF!</f>
        <v>#REF!</v>
      </c>
      <c r="AB1101" s="1817" t="e">
        <f>'Notes- SK Template'!#REF!</f>
        <v>#REF!</v>
      </c>
      <c r="AC1101" s="1817" t="e">
        <f>'Notes- SK Template'!#REF!</f>
        <v>#REF!</v>
      </c>
      <c r="AD1101" s="1817" t="e">
        <f>'Notes- SK Template'!#REF!</f>
        <v>#REF!</v>
      </c>
      <c r="AE1101" s="1817" t="e">
        <f>'Notes- SK Template'!#REF!</f>
        <v>#REF!</v>
      </c>
      <c r="AF1101" s="1817" t="e">
        <f>'Notes- SK Template'!#REF!</f>
        <v>#REF!</v>
      </c>
      <c r="AG1101" s="1817" t="e">
        <f>'Notes- SK Template'!#REF!</f>
        <v>#REF!</v>
      </c>
    </row>
    <row r="1102" spans="1:33" ht="30" customHeight="1" thickBot="1" x14ac:dyDescent="0.25">
      <c r="D1102" s="1842" t="s">
        <v>2203</v>
      </c>
      <c r="E1102" s="1842"/>
      <c r="F1102" s="1842"/>
      <c r="G1102" s="1842"/>
      <c r="H1102" s="1842"/>
      <c r="I1102" s="1842"/>
      <c r="J1102" s="1954" t="e">
        <f>'Notes- SK Template'!#REF!</f>
        <v>#REF!</v>
      </c>
      <c r="K1102" s="1954" t="e">
        <f>'Notes- SK Template'!#REF!</f>
        <v>#REF!</v>
      </c>
      <c r="L1102" s="1954" t="e">
        <f>'Notes- SK Template'!#REF!</f>
        <v>#REF!</v>
      </c>
      <c r="M1102" s="1954" t="e">
        <f>'Notes- SK Template'!#REF!</f>
        <v>#REF!</v>
      </c>
      <c r="N1102" s="1954" t="e">
        <f>'Notes- SK Template'!#REF!</f>
        <v>#REF!</v>
      </c>
      <c r="O1102" s="1954" t="e">
        <f>'Notes- SK Template'!#REF!</f>
        <v>#REF!</v>
      </c>
      <c r="P1102" s="1954" t="e">
        <f>'Notes- SK Template'!#REF!</f>
        <v>#REF!</v>
      </c>
      <c r="Q1102" s="1954" t="e">
        <f>'Notes- SK Template'!#REF!</f>
        <v>#REF!</v>
      </c>
      <c r="R1102" s="1954" t="e">
        <f>'Notes- SK Template'!#REF!</f>
        <v>#REF!</v>
      </c>
      <c r="S1102" s="1954" t="e">
        <f>'Notes- SK Template'!#REF!</f>
        <v>#REF!</v>
      </c>
      <c r="T1102" s="1954" t="e">
        <f>'Notes- SK Template'!#REF!</f>
        <v>#REF!</v>
      </c>
      <c r="U1102" s="1954" t="e">
        <f>'Notes- SK Template'!#REF!</f>
        <v>#REF!</v>
      </c>
      <c r="V1102" s="1954" t="e">
        <f>'Notes- SK Template'!#REF!</f>
        <v>#REF!</v>
      </c>
      <c r="W1102" s="1954" t="e">
        <f>'Notes- SK Template'!#REF!</f>
        <v>#REF!</v>
      </c>
      <c r="X1102" s="1954" t="e">
        <f>'Notes- SK Template'!#REF!</f>
        <v>#REF!</v>
      </c>
      <c r="Y1102" s="1954" t="e">
        <f>'Notes- SK Template'!#REF!</f>
        <v>#REF!</v>
      </c>
      <c r="Z1102" s="1954" t="e">
        <f>'Notes- SK Template'!#REF!</f>
        <v>#REF!</v>
      </c>
      <c r="AA1102" s="1954" t="e">
        <f>'Notes- SK Template'!#REF!</f>
        <v>#REF!</v>
      </c>
      <c r="AB1102" s="1954" t="e">
        <f>'Notes- SK Template'!#REF!</f>
        <v>#REF!</v>
      </c>
      <c r="AC1102" s="1954" t="e">
        <f>'Notes- SK Template'!#REF!</f>
        <v>#REF!</v>
      </c>
      <c r="AD1102" s="1954" t="e">
        <f>'Notes- SK Template'!#REF!</f>
        <v>#REF!</v>
      </c>
      <c r="AE1102" s="1954" t="e">
        <f>'Notes- SK Template'!#REF!</f>
        <v>#REF!</v>
      </c>
      <c r="AF1102" s="1954" t="e">
        <f>'Notes- SK Template'!#REF!</f>
        <v>#REF!</v>
      </c>
      <c r="AG1102" s="1954" t="e">
        <f>'Notes- SK Template'!#REF!</f>
        <v>#REF!</v>
      </c>
    </row>
    <row r="1103" spans="1:33" ht="17.25" customHeight="1" x14ac:dyDescent="0.2">
      <c r="D1103" s="1802" t="e">
        <f>'Notes- SK Template'!#REF!</f>
        <v>#REF!</v>
      </c>
      <c r="E1103" s="1802" t="e">
        <f>'Notes- SK Template'!#REF!</f>
        <v>#REF!</v>
      </c>
      <c r="F1103" s="1802" t="e">
        <f>'Notes- SK Template'!#REF!</f>
        <v>#REF!</v>
      </c>
      <c r="G1103" s="1802" t="e">
        <f>'Notes- SK Template'!#REF!</f>
        <v>#REF!</v>
      </c>
      <c r="H1103" s="1802" t="e">
        <f>'Notes- SK Template'!#REF!</f>
        <v>#REF!</v>
      </c>
      <c r="I1103" s="1802" t="e">
        <f>'Notes- SK Template'!#REF!</f>
        <v>#REF!</v>
      </c>
      <c r="J1103" s="1797" t="e">
        <f>'Notes- SK Template'!#REF!</f>
        <v>#REF!</v>
      </c>
      <c r="K1103" s="1797" t="e">
        <f>'Notes- SK Template'!#REF!</f>
        <v>#REF!</v>
      </c>
      <c r="L1103" s="1797" t="e">
        <f>'Notes- SK Template'!#REF!</f>
        <v>#REF!</v>
      </c>
      <c r="M1103" s="1797" t="e">
        <f>'Notes- SK Template'!#REF!</f>
        <v>#REF!</v>
      </c>
      <c r="N1103" s="1797" t="e">
        <f>'Notes- SK Template'!#REF!</f>
        <v>#REF!</v>
      </c>
      <c r="O1103" s="1797" t="e">
        <f>'Notes- SK Template'!#REF!</f>
        <v>#REF!</v>
      </c>
      <c r="P1103" s="1797" t="e">
        <f>'Notes- SK Template'!#REF!</f>
        <v>#REF!</v>
      </c>
      <c r="Q1103" s="1797" t="e">
        <f>'Notes- SK Template'!#REF!</f>
        <v>#REF!</v>
      </c>
      <c r="R1103" s="1797" t="e">
        <f>'Notes- SK Template'!#REF!</f>
        <v>#REF!</v>
      </c>
      <c r="S1103" s="1797" t="e">
        <f>'Notes- SK Template'!#REF!</f>
        <v>#REF!</v>
      </c>
      <c r="T1103" s="1797" t="e">
        <f>'Notes- SK Template'!#REF!</f>
        <v>#REF!</v>
      </c>
      <c r="U1103" s="1797" t="e">
        <f>'Notes- SK Template'!#REF!</f>
        <v>#REF!</v>
      </c>
      <c r="V1103" s="1797" t="e">
        <f>'Notes- SK Template'!#REF!</f>
        <v>#REF!</v>
      </c>
      <c r="W1103" s="1797" t="e">
        <f>'Notes- SK Template'!#REF!</f>
        <v>#REF!</v>
      </c>
      <c r="X1103" s="1797" t="e">
        <f>'Notes- SK Template'!#REF!</f>
        <v>#REF!</v>
      </c>
      <c r="Y1103" s="1797" t="e">
        <f>'Notes- SK Template'!#REF!</f>
        <v>#REF!</v>
      </c>
      <c r="Z1103" s="1797" t="e">
        <f>'Notes- SK Template'!#REF!</f>
        <v>#REF!</v>
      </c>
      <c r="AA1103" s="1797" t="e">
        <f>'Notes- SK Template'!#REF!</f>
        <v>#REF!</v>
      </c>
      <c r="AB1103" s="1797" t="e">
        <f>'Notes- SK Template'!#REF!</f>
        <v>#REF!</v>
      </c>
      <c r="AC1103" s="1797" t="e">
        <f>'Notes- SK Template'!#REF!</f>
        <v>#REF!</v>
      </c>
      <c r="AD1103" s="1797" t="e">
        <f>'Notes- SK Template'!#REF!</f>
        <v>#REF!</v>
      </c>
      <c r="AE1103" s="1797" t="e">
        <f>'Notes- SK Template'!#REF!</f>
        <v>#REF!</v>
      </c>
      <c r="AF1103" s="1797" t="e">
        <f>'Notes- SK Template'!#REF!</f>
        <v>#REF!</v>
      </c>
      <c r="AG1103" s="1797" t="e">
        <f>'Notes- SK Template'!#REF!</f>
        <v>#REF!</v>
      </c>
    </row>
    <row r="1104" spans="1:33" ht="17.25" customHeight="1" x14ac:dyDescent="0.2">
      <c r="D1104" s="2399" t="e">
        <f>'Notes- SK Template'!#REF!</f>
        <v>#REF!</v>
      </c>
      <c r="E1104" s="2399" t="e">
        <f>'Notes- SK Template'!#REF!</f>
        <v>#REF!</v>
      </c>
      <c r="F1104" s="2399" t="e">
        <f>'Notes- SK Template'!#REF!</f>
        <v>#REF!</v>
      </c>
      <c r="G1104" s="2399" t="e">
        <f>'Notes- SK Template'!#REF!</f>
        <v>#REF!</v>
      </c>
      <c r="H1104" s="2399" t="e">
        <f>'Notes- SK Template'!#REF!</f>
        <v>#REF!</v>
      </c>
      <c r="I1104" s="2399" t="e">
        <f>'Notes- SK Template'!#REF!</f>
        <v>#REF!</v>
      </c>
      <c r="J1104" s="1716" t="e">
        <f>'Notes- SK Template'!#REF!</f>
        <v>#REF!</v>
      </c>
      <c r="K1104" s="1716" t="e">
        <f>'Notes- SK Template'!#REF!</f>
        <v>#REF!</v>
      </c>
      <c r="L1104" s="1716" t="e">
        <f>'Notes- SK Template'!#REF!</f>
        <v>#REF!</v>
      </c>
      <c r="M1104" s="1716" t="e">
        <f>'Notes- SK Template'!#REF!</f>
        <v>#REF!</v>
      </c>
      <c r="N1104" s="1716" t="e">
        <f>'Notes- SK Template'!#REF!</f>
        <v>#REF!</v>
      </c>
      <c r="O1104" s="1716" t="e">
        <f>'Notes- SK Template'!#REF!</f>
        <v>#REF!</v>
      </c>
      <c r="P1104" s="1716" t="e">
        <f>'Notes- SK Template'!#REF!</f>
        <v>#REF!</v>
      </c>
      <c r="Q1104" s="1716" t="e">
        <f>'Notes- SK Template'!#REF!</f>
        <v>#REF!</v>
      </c>
      <c r="R1104" s="1716" t="e">
        <f>'Notes- SK Template'!#REF!</f>
        <v>#REF!</v>
      </c>
      <c r="S1104" s="1716" t="e">
        <f>'Notes- SK Template'!#REF!</f>
        <v>#REF!</v>
      </c>
      <c r="T1104" s="1716" t="e">
        <f>'Notes- SK Template'!#REF!</f>
        <v>#REF!</v>
      </c>
      <c r="U1104" s="1716" t="e">
        <f>'Notes- SK Template'!#REF!</f>
        <v>#REF!</v>
      </c>
      <c r="V1104" s="1716" t="e">
        <f>'Notes- SK Template'!#REF!</f>
        <v>#REF!</v>
      </c>
      <c r="W1104" s="1716" t="e">
        <f>'Notes- SK Template'!#REF!</f>
        <v>#REF!</v>
      </c>
      <c r="X1104" s="1716" t="e">
        <f>'Notes- SK Template'!#REF!</f>
        <v>#REF!</v>
      </c>
      <c r="Y1104" s="1716" t="e">
        <f>'Notes- SK Template'!#REF!</f>
        <v>#REF!</v>
      </c>
      <c r="Z1104" s="1716" t="e">
        <f>'Notes- SK Template'!#REF!</f>
        <v>#REF!</v>
      </c>
      <c r="AA1104" s="1716" t="e">
        <f>'Notes- SK Template'!#REF!</f>
        <v>#REF!</v>
      </c>
      <c r="AB1104" s="1716" t="e">
        <f>'Notes- SK Template'!#REF!</f>
        <v>#REF!</v>
      </c>
      <c r="AC1104" s="1716" t="e">
        <f>'Notes- SK Template'!#REF!</f>
        <v>#REF!</v>
      </c>
      <c r="AD1104" s="1716" t="e">
        <f>'Notes- SK Template'!#REF!</f>
        <v>#REF!</v>
      </c>
      <c r="AE1104" s="1716" t="e">
        <f>'Notes- SK Template'!#REF!</f>
        <v>#REF!</v>
      </c>
      <c r="AF1104" s="1716" t="e">
        <f>'Notes- SK Template'!#REF!</f>
        <v>#REF!</v>
      </c>
      <c r="AG1104" s="1716" t="e">
        <f>'Notes- SK Template'!#REF!</f>
        <v>#REF!</v>
      </c>
    </row>
    <row r="1105" spans="1:33" ht="17.25" customHeight="1" x14ac:dyDescent="0.2">
      <c r="D1105" s="2399" t="e">
        <f>'Notes- SK Template'!#REF!</f>
        <v>#REF!</v>
      </c>
      <c r="E1105" s="2399" t="e">
        <f>'Notes- SK Template'!#REF!</f>
        <v>#REF!</v>
      </c>
      <c r="F1105" s="2399" t="e">
        <f>'Notes- SK Template'!#REF!</f>
        <v>#REF!</v>
      </c>
      <c r="G1105" s="2399" t="e">
        <f>'Notes- SK Template'!#REF!</f>
        <v>#REF!</v>
      </c>
      <c r="H1105" s="2399" t="e">
        <f>'Notes- SK Template'!#REF!</f>
        <v>#REF!</v>
      </c>
      <c r="I1105" s="2399" t="e">
        <f>'Notes- SK Template'!#REF!</f>
        <v>#REF!</v>
      </c>
      <c r="J1105" s="1716" t="e">
        <f>'Notes- SK Template'!#REF!</f>
        <v>#REF!</v>
      </c>
      <c r="K1105" s="1716" t="e">
        <f>'Notes- SK Template'!#REF!</f>
        <v>#REF!</v>
      </c>
      <c r="L1105" s="1716" t="e">
        <f>'Notes- SK Template'!#REF!</f>
        <v>#REF!</v>
      </c>
      <c r="M1105" s="1716" t="e">
        <f>'Notes- SK Template'!#REF!</f>
        <v>#REF!</v>
      </c>
      <c r="N1105" s="1716" t="e">
        <f>'Notes- SK Template'!#REF!</f>
        <v>#REF!</v>
      </c>
      <c r="O1105" s="1716" t="e">
        <f>'Notes- SK Template'!#REF!</f>
        <v>#REF!</v>
      </c>
      <c r="P1105" s="1716" t="e">
        <f>'Notes- SK Template'!#REF!</f>
        <v>#REF!</v>
      </c>
      <c r="Q1105" s="1716" t="e">
        <f>'Notes- SK Template'!#REF!</f>
        <v>#REF!</v>
      </c>
      <c r="R1105" s="1716" t="e">
        <f>'Notes- SK Template'!#REF!</f>
        <v>#REF!</v>
      </c>
      <c r="S1105" s="1716" t="e">
        <f>'Notes- SK Template'!#REF!</f>
        <v>#REF!</v>
      </c>
      <c r="T1105" s="1716" t="e">
        <f>'Notes- SK Template'!#REF!</f>
        <v>#REF!</v>
      </c>
      <c r="U1105" s="1716" t="e">
        <f>'Notes- SK Template'!#REF!</f>
        <v>#REF!</v>
      </c>
      <c r="V1105" s="1716" t="e">
        <f>'Notes- SK Template'!#REF!</f>
        <v>#REF!</v>
      </c>
      <c r="W1105" s="1716" t="e">
        <f>'Notes- SK Template'!#REF!</f>
        <v>#REF!</v>
      </c>
      <c r="X1105" s="1716" t="e">
        <f>'Notes- SK Template'!#REF!</f>
        <v>#REF!</v>
      </c>
      <c r="Y1105" s="1716" t="e">
        <f>'Notes- SK Template'!#REF!</f>
        <v>#REF!</v>
      </c>
      <c r="Z1105" s="1716" t="e">
        <f>'Notes- SK Template'!#REF!</f>
        <v>#REF!</v>
      </c>
      <c r="AA1105" s="1716" t="e">
        <f>'Notes- SK Template'!#REF!</f>
        <v>#REF!</v>
      </c>
      <c r="AB1105" s="1716" t="e">
        <f>'Notes- SK Template'!#REF!</f>
        <v>#REF!</v>
      </c>
      <c r="AC1105" s="1716" t="e">
        <f>'Notes- SK Template'!#REF!</f>
        <v>#REF!</v>
      </c>
      <c r="AD1105" s="1716" t="e">
        <f>'Notes- SK Template'!#REF!</f>
        <v>#REF!</v>
      </c>
      <c r="AE1105" s="1716" t="e">
        <f>'Notes- SK Template'!#REF!</f>
        <v>#REF!</v>
      </c>
      <c r="AF1105" s="1716" t="e">
        <f>'Notes- SK Template'!#REF!</f>
        <v>#REF!</v>
      </c>
      <c r="AG1105" s="1716" t="e">
        <f>'Notes- SK Template'!#REF!</f>
        <v>#REF!</v>
      </c>
    </row>
    <row r="1106" spans="1:33" ht="17.25" customHeight="1" thickBot="1" x14ac:dyDescent="0.25">
      <c r="D1106" s="2427" t="e">
        <f>'Notes- SK Template'!#REF!</f>
        <v>#REF!</v>
      </c>
      <c r="E1106" s="2427" t="e">
        <f>'Notes- SK Template'!#REF!</f>
        <v>#REF!</v>
      </c>
      <c r="F1106" s="2427" t="e">
        <f>'Notes- SK Template'!#REF!</f>
        <v>#REF!</v>
      </c>
      <c r="G1106" s="2427" t="e">
        <f>'Notes- SK Template'!#REF!</f>
        <v>#REF!</v>
      </c>
      <c r="H1106" s="2427" t="e">
        <f>'Notes- SK Template'!#REF!</f>
        <v>#REF!</v>
      </c>
      <c r="I1106" s="2427" t="e">
        <f>'Notes- SK Template'!#REF!</f>
        <v>#REF!</v>
      </c>
      <c r="J1106" s="1817" t="e">
        <f>'Notes- SK Template'!#REF!</f>
        <v>#REF!</v>
      </c>
      <c r="K1106" s="1817" t="e">
        <f>'Notes- SK Template'!#REF!</f>
        <v>#REF!</v>
      </c>
      <c r="L1106" s="1817" t="e">
        <f>'Notes- SK Template'!#REF!</f>
        <v>#REF!</v>
      </c>
      <c r="M1106" s="1817" t="e">
        <f>'Notes- SK Template'!#REF!</f>
        <v>#REF!</v>
      </c>
      <c r="N1106" s="1817" t="e">
        <f>'Notes- SK Template'!#REF!</f>
        <v>#REF!</v>
      </c>
      <c r="O1106" s="1817" t="e">
        <f>'Notes- SK Template'!#REF!</f>
        <v>#REF!</v>
      </c>
      <c r="P1106" s="1817" t="e">
        <f>'Notes- SK Template'!#REF!</f>
        <v>#REF!</v>
      </c>
      <c r="Q1106" s="1817" t="e">
        <f>'Notes- SK Template'!#REF!</f>
        <v>#REF!</v>
      </c>
      <c r="R1106" s="1817" t="e">
        <f>'Notes- SK Template'!#REF!</f>
        <v>#REF!</v>
      </c>
      <c r="S1106" s="1817" t="e">
        <f>'Notes- SK Template'!#REF!</f>
        <v>#REF!</v>
      </c>
      <c r="T1106" s="1817" t="e">
        <f>'Notes- SK Template'!#REF!</f>
        <v>#REF!</v>
      </c>
      <c r="U1106" s="1817" t="e">
        <f>'Notes- SK Template'!#REF!</f>
        <v>#REF!</v>
      </c>
      <c r="V1106" s="1817" t="e">
        <f>'Notes- SK Template'!#REF!</f>
        <v>#REF!</v>
      </c>
      <c r="W1106" s="1817" t="e">
        <f>'Notes- SK Template'!#REF!</f>
        <v>#REF!</v>
      </c>
      <c r="X1106" s="1817" t="e">
        <f>'Notes- SK Template'!#REF!</f>
        <v>#REF!</v>
      </c>
      <c r="Y1106" s="1817" t="e">
        <f>'Notes- SK Template'!#REF!</f>
        <v>#REF!</v>
      </c>
      <c r="Z1106" s="1817" t="e">
        <f>'Notes- SK Template'!#REF!</f>
        <v>#REF!</v>
      </c>
      <c r="AA1106" s="1817" t="e">
        <f>'Notes- SK Template'!#REF!</f>
        <v>#REF!</v>
      </c>
      <c r="AB1106" s="1817" t="e">
        <f>'Notes- SK Template'!#REF!</f>
        <v>#REF!</v>
      </c>
      <c r="AC1106" s="1817" t="e">
        <f>'Notes- SK Template'!#REF!</f>
        <v>#REF!</v>
      </c>
      <c r="AD1106" s="1817" t="e">
        <f>'Notes- SK Template'!#REF!</f>
        <v>#REF!</v>
      </c>
      <c r="AE1106" s="1817" t="e">
        <f>'Notes- SK Template'!#REF!</f>
        <v>#REF!</v>
      </c>
      <c r="AF1106" s="1817" t="e">
        <f>'Notes- SK Template'!#REF!</f>
        <v>#REF!</v>
      </c>
      <c r="AG1106" s="1817" t="e">
        <f>'Notes- SK Template'!#REF!</f>
        <v>#REF!</v>
      </c>
    </row>
    <row r="1107" spans="1:33" ht="14.25" customHeight="1" x14ac:dyDescent="0.2">
      <c r="D1107" s="663"/>
      <c r="E1107" s="663"/>
      <c r="F1107" s="663"/>
      <c r="G1107" s="663"/>
      <c r="H1107" s="663"/>
      <c r="I1107" s="663"/>
      <c r="J1107" s="663"/>
      <c r="K1107" s="663"/>
      <c r="L1107" s="663"/>
      <c r="M1107" s="663"/>
      <c r="N1107" s="663"/>
      <c r="O1107" s="663"/>
      <c r="P1107" s="663"/>
      <c r="Q1107" s="663"/>
      <c r="R1107" s="663"/>
      <c r="S1107" s="663"/>
      <c r="T1107" s="663"/>
      <c r="U1107" s="663"/>
      <c r="V1107" s="663"/>
      <c r="W1107" s="663"/>
      <c r="X1107" s="663"/>
      <c r="Y1107" s="663"/>
      <c r="Z1107" s="663"/>
      <c r="AA1107" s="663"/>
      <c r="AB1107" s="663"/>
      <c r="AC1107" s="663"/>
      <c r="AD1107" s="663"/>
      <c r="AE1107" s="663"/>
      <c r="AF1107" s="663"/>
      <c r="AG1107" s="663"/>
    </row>
    <row r="1109" spans="1:33" ht="14.25" customHeight="1" x14ac:dyDescent="0.2">
      <c r="D1109" s="1738" t="s">
        <v>2207</v>
      </c>
      <c r="E1109" s="1822"/>
      <c r="F1109" s="1822"/>
      <c r="G1109" s="1822"/>
      <c r="H1109" s="1822"/>
      <c r="I1109" s="1822"/>
      <c r="J1109" s="1822"/>
      <c r="K1109" s="1822"/>
      <c r="L1109" s="1822"/>
      <c r="M1109" s="1822"/>
      <c r="N1109" s="1822"/>
      <c r="O1109" s="1822"/>
      <c r="P1109" s="1822"/>
      <c r="Q1109" s="1822"/>
      <c r="R1109" s="1822"/>
      <c r="S1109" s="1822"/>
      <c r="T1109" s="1822"/>
      <c r="U1109" s="1822"/>
      <c r="V1109" s="1822"/>
      <c r="W1109" s="1822"/>
      <c r="X1109" s="1822"/>
      <c r="Y1109" s="1822"/>
      <c r="Z1109" s="1822"/>
      <c r="AA1109" s="1822"/>
      <c r="AB1109" s="1822"/>
      <c r="AC1109" s="1822"/>
      <c r="AD1109" s="1822"/>
      <c r="AE1109" s="1822"/>
      <c r="AF1109" s="1822"/>
      <c r="AG1109" s="1822"/>
    </row>
    <row r="1110" spans="1:33" ht="14.25" customHeight="1" x14ac:dyDescent="0.2">
      <c r="D1110" s="1822"/>
      <c r="E1110" s="1822"/>
      <c r="F1110" s="1822"/>
      <c r="G1110" s="1822"/>
      <c r="H1110" s="1822"/>
      <c r="I1110" s="1822"/>
      <c r="J1110" s="1822"/>
      <c r="K1110" s="1822"/>
      <c r="L1110" s="1822"/>
      <c r="M1110" s="1822"/>
      <c r="N1110" s="1822"/>
      <c r="O1110" s="1822"/>
      <c r="P1110" s="1822"/>
      <c r="Q1110" s="1822"/>
      <c r="R1110" s="1822"/>
      <c r="S1110" s="1822"/>
      <c r="T1110" s="1822"/>
      <c r="U1110" s="1822"/>
      <c r="V1110" s="1822"/>
      <c r="W1110" s="1822"/>
      <c r="X1110" s="1822"/>
      <c r="Y1110" s="1822"/>
      <c r="Z1110" s="1822"/>
      <c r="AA1110" s="1822"/>
      <c r="AB1110" s="1822"/>
      <c r="AC1110" s="1822"/>
      <c r="AD1110" s="1822"/>
      <c r="AE1110" s="1822"/>
      <c r="AF1110" s="1822"/>
      <c r="AG1110" s="1822"/>
    </row>
    <row r="1112" spans="1:33" ht="14.25" customHeight="1" x14ac:dyDescent="0.2">
      <c r="D1112" s="1717" t="s">
        <v>2208</v>
      </c>
      <c r="E1112" s="1718"/>
      <c r="F1112" s="1718"/>
      <c r="G1112" s="1718"/>
      <c r="H1112" s="1718"/>
      <c r="I1112" s="1718"/>
      <c r="J1112" s="1718"/>
      <c r="K1112" s="1718"/>
      <c r="L1112" s="1718"/>
      <c r="M1112" s="1718"/>
      <c r="N1112" s="1718"/>
      <c r="O1112" s="1718"/>
      <c r="P1112" s="1718"/>
      <c r="Q1112" s="1718"/>
      <c r="R1112" s="1718"/>
      <c r="S1112" s="1718"/>
      <c r="T1112" s="1718"/>
      <c r="U1112" s="1718"/>
      <c r="V1112" s="1718"/>
      <c r="W1112" s="1718"/>
      <c r="X1112" s="1718"/>
      <c r="Y1112" s="1718"/>
      <c r="Z1112" s="1718"/>
      <c r="AA1112" s="1718"/>
      <c r="AB1112" s="1718"/>
      <c r="AC1112" s="1718"/>
      <c r="AD1112" s="1718"/>
      <c r="AE1112" s="1718"/>
      <c r="AF1112" s="1718"/>
      <c r="AG1112" s="1718"/>
    </row>
    <row r="1113" spans="1:33" ht="14.25" customHeight="1" thickBot="1" x14ac:dyDescent="0.25"/>
    <row r="1114" spans="1:33" ht="14.25" customHeight="1" thickBot="1" x14ac:dyDescent="0.25">
      <c r="A1114" s="605">
        <v>33</v>
      </c>
      <c r="D1114" s="1767" t="s">
        <v>2209</v>
      </c>
      <c r="E1114" s="1768"/>
      <c r="F1114" s="1768"/>
      <c r="G1114" s="1768"/>
      <c r="H1114" s="1768"/>
      <c r="I1114" s="1768"/>
      <c r="J1114" s="1768"/>
      <c r="K1114" s="1768"/>
      <c r="L1114" s="1768"/>
      <c r="M1114" s="1768"/>
      <c r="N1114" s="1873" t="s">
        <v>2197</v>
      </c>
      <c r="O1114" s="1874"/>
      <c r="P1114" s="1874"/>
      <c r="Q1114" s="1874"/>
      <c r="R1114" s="1874"/>
      <c r="S1114" s="1874"/>
      <c r="T1114" s="1874"/>
      <c r="U1114" s="1874"/>
      <c r="V1114" s="1874"/>
      <c r="W1114" s="1874"/>
      <c r="X1114" s="1874"/>
      <c r="Y1114" s="1874"/>
      <c r="Z1114" s="1874"/>
      <c r="AA1114" s="1874"/>
      <c r="AB1114" s="1874"/>
      <c r="AC1114" s="1874"/>
      <c r="AD1114" s="1874"/>
      <c r="AE1114" s="1874"/>
      <c r="AF1114" s="1874"/>
      <c r="AG1114" s="1875"/>
    </row>
    <row r="1115" spans="1:33" ht="25.5" customHeight="1" thickBot="1" x14ac:dyDescent="0.25">
      <c r="D1115" s="1770"/>
      <c r="E1115" s="1771"/>
      <c r="F1115" s="1771"/>
      <c r="G1115" s="1771"/>
      <c r="H1115" s="1771"/>
      <c r="I1115" s="1771"/>
      <c r="J1115" s="1771"/>
      <c r="K1115" s="1771"/>
      <c r="L1115" s="1771"/>
      <c r="M1115" s="1771"/>
      <c r="N1115" s="1704" t="s">
        <v>1778</v>
      </c>
      <c r="O1115" s="1704"/>
      <c r="P1115" s="1704"/>
      <c r="Q1115" s="1704"/>
      <c r="R1115" s="1704"/>
      <c r="S1115" s="1704"/>
      <c r="T1115" s="1704"/>
      <c r="U1115" s="1704"/>
      <c r="V1115" s="1704"/>
      <c r="W1115" s="1704"/>
      <c r="X1115" s="1704" t="s">
        <v>2063</v>
      </c>
      <c r="Y1115" s="1704"/>
      <c r="Z1115" s="1704"/>
      <c r="AA1115" s="1704"/>
      <c r="AB1115" s="1704"/>
      <c r="AC1115" s="1704"/>
      <c r="AD1115" s="1704"/>
      <c r="AE1115" s="1704"/>
      <c r="AF1115" s="1704"/>
      <c r="AG1115" s="1704"/>
    </row>
    <row r="1116" spans="1:33" ht="27" customHeight="1" x14ac:dyDescent="0.2">
      <c r="D1116" s="2405" t="s">
        <v>2210</v>
      </c>
      <c r="E1116" s="2406"/>
      <c r="F1116" s="2406"/>
      <c r="G1116" s="2406"/>
      <c r="H1116" s="2406"/>
      <c r="I1116" s="2406"/>
      <c r="J1116" s="2406"/>
      <c r="K1116" s="2406"/>
      <c r="L1116" s="2406"/>
      <c r="M1116" s="2407"/>
      <c r="N1116" s="2426" t="e">
        <f>'Notes- SK Template'!#REF!</f>
        <v>#REF!</v>
      </c>
      <c r="O1116" s="2415" t="e">
        <f>'Notes- SK Template'!#REF!</f>
        <v>#REF!</v>
      </c>
      <c r="P1116" s="2415" t="e">
        <f>'Notes- SK Template'!#REF!</f>
        <v>#REF!</v>
      </c>
      <c r="Q1116" s="2415" t="e">
        <f>'Notes- SK Template'!#REF!</f>
        <v>#REF!</v>
      </c>
      <c r="R1116" s="2415" t="e">
        <f>'Notes- SK Template'!#REF!</f>
        <v>#REF!</v>
      </c>
      <c r="S1116" s="2415" t="e">
        <f>'Notes- SK Template'!#REF!</f>
        <v>#REF!</v>
      </c>
      <c r="T1116" s="2415" t="e">
        <f>'Notes- SK Template'!#REF!</f>
        <v>#REF!</v>
      </c>
      <c r="U1116" s="2415" t="e">
        <f>'Notes- SK Template'!#REF!</f>
        <v>#REF!</v>
      </c>
      <c r="V1116" s="2415" t="e">
        <f>'Notes- SK Template'!#REF!</f>
        <v>#REF!</v>
      </c>
      <c r="W1116" s="2415" t="e">
        <f>'Notes- SK Template'!#REF!</f>
        <v>#REF!</v>
      </c>
      <c r="X1116" s="2415" t="e">
        <f>'Notes- SK Template'!#REF!</f>
        <v>#REF!</v>
      </c>
      <c r="Y1116" s="2415" t="e">
        <f>'Notes- SK Template'!#REF!</f>
        <v>#REF!</v>
      </c>
      <c r="Z1116" s="2415" t="e">
        <f>'Notes- SK Template'!#REF!</f>
        <v>#REF!</v>
      </c>
      <c r="AA1116" s="2415" t="e">
        <f>'Notes- SK Template'!#REF!</f>
        <v>#REF!</v>
      </c>
      <c r="AB1116" s="2415" t="e">
        <f>'Notes- SK Template'!#REF!</f>
        <v>#REF!</v>
      </c>
      <c r="AC1116" s="2415" t="e">
        <f>'Notes- SK Template'!#REF!</f>
        <v>#REF!</v>
      </c>
      <c r="AD1116" s="2415" t="e">
        <f>'Notes- SK Template'!#REF!</f>
        <v>#REF!</v>
      </c>
      <c r="AE1116" s="2415" t="e">
        <f>'Notes- SK Template'!#REF!</f>
        <v>#REF!</v>
      </c>
      <c r="AF1116" s="2415" t="e">
        <f>'Notes- SK Template'!#REF!</f>
        <v>#REF!</v>
      </c>
      <c r="AG1116" s="2415" t="e">
        <f>'Notes- SK Template'!#REF!</f>
        <v>#REF!</v>
      </c>
    </row>
    <row r="1117" spans="1:33" ht="27" customHeight="1" x14ac:dyDescent="0.2">
      <c r="D1117" s="2404" t="s">
        <v>2211</v>
      </c>
      <c r="E1117" s="2382"/>
      <c r="F1117" s="2382"/>
      <c r="G1117" s="2382"/>
      <c r="H1117" s="2382"/>
      <c r="I1117" s="2382"/>
      <c r="J1117" s="2382"/>
      <c r="K1117" s="2382"/>
      <c r="L1117" s="2382"/>
      <c r="M1117" s="2383"/>
      <c r="N1117" s="1784" t="e">
        <f>'Notes- SK Template'!#REF!</f>
        <v>#REF!</v>
      </c>
      <c r="O1117" s="1716" t="e">
        <f>'Notes- SK Template'!#REF!</f>
        <v>#REF!</v>
      </c>
      <c r="P1117" s="1716" t="e">
        <f>'Notes- SK Template'!#REF!</f>
        <v>#REF!</v>
      </c>
      <c r="Q1117" s="1716" t="e">
        <f>'Notes- SK Template'!#REF!</f>
        <v>#REF!</v>
      </c>
      <c r="R1117" s="1716" t="e">
        <f>'Notes- SK Template'!#REF!</f>
        <v>#REF!</v>
      </c>
      <c r="S1117" s="1716" t="e">
        <f>'Notes- SK Template'!#REF!</f>
        <v>#REF!</v>
      </c>
      <c r="T1117" s="1716" t="e">
        <f>'Notes- SK Template'!#REF!</f>
        <v>#REF!</v>
      </c>
      <c r="U1117" s="1716" t="e">
        <f>'Notes- SK Template'!#REF!</f>
        <v>#REF!</v>
      </c>
      <c r="V1117" s="1716" t="e">
        <f>'Notes- SK Template'!#REF!</f>
        <v>#REF!</v>
      </c>
      <c r="W1117" s="1716" t="e">
        <f>'Notes- SK Template'!#REF!</f>
        <v>#REF!</v>
      </c>
      <c r="X1117" s="1716" t="e">
        <f>'Notes- SK Template'!#REF!</f>
        <v>#REF!</v>
      </c>
      <c r="Y1117" s="1716" t="e">
        <f>'Notes- SK Template'!#REF!</f>
        <v>#REF!</v>
      </c>
      <c r="Z1117" s="1716" t="e">
        <f>'Notes- SK Template'!#REF!</f>
        <v>#REF!</v>
      </c>
      <c r="AA1117" s="1716" t="e">
        <f>'Notes- SK Template'!#REF!</f>
        <v>#REF!</v>
      </c>
      <c r="AB1117" s="1716" t="e">
        <f>'Notes- SK Template'!#REF!</f>
        <v>#REF!</v>
      </c>
      <c r="AC1117" s="1716" t="e">
        <f>'Notes- SK Template'!#REF!</f>
        <v>#REF!</v>
      </c>
      <c r="AD1117" s="1716" t="e">
        <f>'Notes- SK Template'!#REF!</f>
        <v>#REF!</v>
      </c>
      <c r="AE1117" s="1716" t="e">
        <f>'Notes- SK Template'!#REF!</f>
        <v>#REF!</v>
      </c>
      <c r="AF1117" s="1716" t="e">
        <f>'Notes- SK Template'!#REF!</f>
        <v>#REF!</v>
      </c>
      <c r="AG1117" s="1716" t="e">
        <f>'Notes- SK Template'!#REF!</f>
        <v>#REF!</v>
      </c>
    </row>
    <row r="1118" spans="1:33" ht="27" customHeight="1" x14ac:dyDescent="0.2">
      <c r="D1118" s="2404" t="s">
        <v>2212</v>
      </c>
      <c r="E1118" s="2382"/>
      <c r="F1118" s="2382"/>
      <c r="G1118" s="2382"/>
      <c r="H1118" s="2382"/>
      <c r="I1118" s="2382"/>
      <c r="J1118" s="2382"/>
      <c r="K1118" s="2382"/>
      <c r="L1118" s="2382"/>
      <c r="M1118" s="2383"/>
      <c r="N1118" s="1784" t="e">
        <f>'Notes- SK Template'!#REF!</f>
        <v>#REF!</v>
      </c>
      <c r="O1118" s="1716" t="e">
        <f>'Notes- SK Template'!#REF!</f>
        <v>#REF!</v>
      </c>
      <c r="P1118" s="1716" t="e">
        <f>'Notes- SK Template'!#REF!</f>
        <v>#REF!</v>
      </c>
      <c r="Q1118" s="1716" t="e">
        <f>'Notes- SK Template'!#REF!</f>
        <v>#REF!</v>
      </c>
      <c r="R1118" s="1716" t="e">
        <f>'Notes- SK Template'!#REF!</f>
        <v>#REF!</v>
      </c>
      <c r="S1118" s="1716" t="e">
        <f>'Notes- SK Template'!#REF!</f>
        <v>#REF!</v>
      </c>
      <c r="T1118" s="1716" t="e">
        <f>'Notes- SK Template'!#REF!</f>
        <v>#REF!</v>
      </c>
      <c r="U1118" s="1716" t="e">
        <f>'Notes- SK Template'!#REF!</f>
        <v>#REF!</v>
      </c>
      <c r="V1118" s="1716" t="e">
        <f>'Notes- SK Template'!#REF!</f>
        <v>#REF!</v>
      </c>
      <c r="W1118" s="1716" t="e">
        <f>'Notes- SK Template'!#REF!</f>
        <v>#REF!</v>
      </c>
      <c r="X1118" s="1716" t="e">
        <f>'Notes- SK Template'!#REF!</f>
        <v>#REF!</v>
      </c>
      <c r="Y1118" s="1716" t="e">
        <f>'Notes- SK Template'!#REF!</f>
        <v>#REF!</v>
      </c>
      <c r="Z1118" s="1716" t="e">
        <f>'Notes- SK Template'!#REF!</f>
        <v>#REF!</v>
      </c>
      <c r="AA1118" s="1716" t="e">
        <f>'Notes- SK Template'!#REF!</f>
        <v>#REF!</v>
      </c>
      <c r="AB1118" s="1716" t="e">
        <f>'Notes- SK Template'!#REF!</f>
        <v>#REF!</v>
      </c>
      <c r="AC1118" s="1716" t="e">
        <f>'Notes- SK Template'!#REF!</f>
        <v>#REF!</v>
      </c>
      <c r="AD1118" s="1716" t="e">
        <f>'Notes- SK Template'!#REF!</f>
        <v>#REF!</v>
      </c>
      <c r="AE1118" s="1716" t="e">
        <f>'Notes- SK Template'!#REF!</f>
        <v>#REF!</v>
      </c>
      <c r="AF1118" s="1716" t="e">
        <f>'Notes- SK Template'!#REF!</f>
        <v>#REF!</v>
      </c>
      <c r="AG1118" s="1716" t="e">
        <f>'Notes- SK Template'!#REF!</f>
        <v>#REF!</v>
      </c>
    </row>
    <row r="1119" spans="1:33" ht="27" customHeight="1" x14ac:dyDescent="0.2">
      <c r="D1119" s="2425" t="s">
        <v>2421</v>
      </c>
      <c r="E1119" s="2382"/>
      <c r="F1119" s="2382"/>
      <c r="G1119" s="2382"/>
      <c r="H1119" s="2382"/>
      <c r="I1119" s="2382"/>
      <c r="J1119" s="2382"/>
      <c r="K1119" s="2382"/>
      <c r="L1119" s="2382"/>
      <c r="M1119" s="2383"/>
      <c r="N1119" s="1865" t="e">
        <f>'Notes- SK Template'!#REF!</f>
        <v>#REF!</v>
      </c>
      <c r="O1119" s="1837" t="e">
        <f>'Notes- SK Template'!#REF!</f>
        <v>#REF!</v>
      </c>
      <c r="P1119" s="1837" t="e">
        <f>'Notes- SK Template'!#REF!</f>
        <v>#REF!</v>
      </c>
      <c r="Q1119" s="1837" t="e">
        <f>'Notes- SK Template'!#REF!</f>
        <v>#REF!</v>
      </c>
      <c r="R1119" s="1837" t="e">
        <f>'Notes- SK Template'!#REF!</f>
        <v>#REF!</v>
      </c>
      <c r="S1119" s="1837" t="e">
        <f>'Notes- SK Template'!#REF!</f>
        <v>#REF!</v>
      </c>
      <c r="T1119" s="1837" t="e">
        <f>'Notes- SK Template'!#REF!</f>
        <v>#REF!</v>
      </c>
      <c r="U1119" s="1837" t="e">
        <f>'Notes- SK Template'!#REF!</f>
        <v>#REF!</v>
      </c>
      <c r="V1119" s="1837" t="e">
        <f>'Notes- SK Template'!#REF!</f>
        <v>#REF!</v>
      </c>
      <c r="W1119" s="1837" t="e">
        <f>'Notes- SK Template'!#REF!</f>
        <v>#REF!</v>
      </c>
      <c r="X1119" s="1837" t="e">
        <f>'Notes- SK Template'!#REF!</f>
        <v>#REF!</v>
      </c>
      <c r="Y1119" s="1837" t="e">
        <f>'Notes- SK Template'!#REF!</f>
        <v>#REF!</v>
      </c>
      <c r="Z1119" s="1837" t="e">
        <f>'Notes- SK Template'!#REF!</f>
        <v>#REF!</v>
      </c>
      <c r="AA1119" s="1837" t="e">
        <f>'Notes- SK Template'!#REF!</f>
        <v>#REF!</v>
      </c>
      <c r="AB1119" s="1837" t="e">
        <f>'Notes- SK Template'!#REF!</f>
        <v>#REF!</v>
      </c>
      <c r="AC1119" s="1837" t="e">
        <f>'Notes- SK Template'!#REF!</f>
        <v>#REF!</v>
      </c>
      <c r="AD1119" s="1837" t="e">
        <f>'Notes- SK Template'!#REF!</f>
        <v>#REF!</v>
      </c>
      <c r="AE1119" s="1837" t="e">
        <f>'Notes- SK Template'!#REF!</f>
        <v>#REF!</v>
      </c>
      <c r="AF1119" s="1837" t="e">
        <f>'Notes- SK Template'!#REF!</f>
        <v>#REF!</v>
      </c>
      <c r="AG1119" s="1837" t="e">
        <f>'Notes- SK Template'!#REF!</f>
        <v>#REF!</v>
      </c>
    </row>
    <row r="1120" spans="1:33" ht="27" customHeight="1" thickBot="1" x14ac:dyDescent="0.25">
      <c r="D1120" s="2421" t="s">
        <v>1790</v>
      </c>
      <c r="E1120" s="2422"/>
      <c r="F1120" s="2422"/>
      <c r="G1120" s="2422"/>
      <c r="H1120" s="2422"/>
      <c r="I1120" s="2422"/>
      <c r="J1120" s="2422"/>
      <c r="K1120" s="2422"/>
      <c r="L1120" s="2422"/>
      <c r="M1120" s="2423"/>
      <c r="N1120" s="2424" t="e">
        <f>'Notes- SK Template'!#REF!</f>
        <v>#REF!</v>
      </c>
      <c r="O1120" s="1723" t="e">
        <f>'Notes- SK Template'!#REF!</f>
        <v>#REF!</v>
      </c>
      <c r="P1120" s="1723" t="e">
        <f>'Notes- SK Template'!#REF!</f>
        <v>#REF!</v>
      </c>
      <c r="Q1120" s="1723" t="e">
        <f>'Notes- SK Template'!#REF!</f>
        <v>#REF!</v>
      </c>
      <c r="R1120" s="1723" t="e">
        <f>'Notes- SK Template'!#REF!</f>
        <v>#REF!</v>
      </c>
      <c r="S1120" s="1723" t="e">
        <f>'Notes- SK Template'!#REF!</f>
        <v>#REF!</v>
      </c>
      <c r="T1120" s="1723" t="e">
        <f>'Notes- SK Template'!#REF!</f>
        <v>#REF!</v>
      </c>
      <c r="U1120" s="1723" t="e">
        <f>'Notes- SK Template'!#REF!</f>
        <v>#REF!</v>
      </c>
      <c r="V1120" s="1723" t="e">
        <f>'Notes- SK Template'!#REF!</f>
        <v>#REF!</v>
      </c>
      <c r="W1120" s="1723" t="e">
        <f>'Notes- SK Template'!#REF!</f>
        <v>#REF!</v>
      </c>
      <c r="X1120" s="1723" t="e">
        <f>'Notes- SK Template'!#REF!</f>
        <v>#REF!</v>
      </c>
      <c r="Y1120" s="1723" t="e">
        <f>'Notes- SK Template'!#REF!</f>
        <v>#REF!</v>
      </c>
      <c r="Z1120" s="1723" t="e">
        <f>'Notes- SK Template'!#REF!</f>
        <v>#REF!</v>
      </c>
      <c r="AA1120" s="1723" t="e">
        <f>'Notes- SK Template'!#REF!</f>
        <v>#REF!</v>
      </c>
      <c r="AB1120" s="1723" t="e">
        <f>'Notes- SK Template'!#REF!</f>
        <v>#REF!</v>
      </c>
      <c r="AC1120" s="1723" t="e">
        <f>'Notes- SK Template'!#REF!</f>
        <v>#REF!</v>
      </c>
      <c r="AD1120" s="1723" t="e">
        <f>'Notes- SK Template'!#REF!</f>
        <v>#REF!</v>
      </c>
      <c r="AE1120" s="1723" t="e">
        <f>'Notes- SK Template'!#REF!</f>
        <v>#REF!</v>
      </c>
      <c r="AF1120" s="1723" t="e">
        <f>'Notes- SK Template'!#REF!</f>
        <v>#REF!</v>
      </c>
      <c r="AG1120" s="1723" t="e">
        <f>'Notes- SK Template'!#REF!</f>
        <v>#REF!</v>
      </c>
    </row>
    <row r="1123" spans="1:33" ht="14.25" customHeight="1" x14ac:dyDescent="0.2">
      <c r="D1123" s="590" t="s">
        <v>2213</v>
      </c>
    </row>
    <row r="1125" spans="1:33" ht="14.25" customHeight="1" x14ac:dyDescent="0.2">
      <c r="D1125" s="1717" t="s">
        <v>2094</v>
      </c>
      <c r="E1125" s="1718"/>
      <c r="F1125" s="1718"/>
      <c r="G1125" s="1718"/>
      <c r="H1125" s="1718"/>
      <c r="I1125" s="1718"/>
      <c r="J1125" s="1718"/>
      <c r="K1125" s="1718"/>
      <c r="L1125" s="1718"/>
      <c r="M1125" s="1718"/>
      <c r="N1125" s="1718"/>
      <c r="O1125" s="1718"/>
      <c r="P1125" s="1718"/>
      <c r="Q1125" s="1718"/>
      <c r="R1125" s="1718"/>
      <c r="S1125" s="1718"/>
      <c r="T1125" s="1718"/>
      <c r="U1125" s="1718"/>
      <c r="V1125" s="1718"/>
      <c r="W1125" s="1718"/>
      <c r="X1125" s="1718"/>
      <c r="Y1125" s="1718"/>
      <c r="Z1125" s="1718"/>
      <c r="AA1125" s="1718"/>
      <c r="AB1125" s="1718"/>
      <c r="AC1125" s="1718"/>
      <c r="AD1125" s="1718"/>
      <c r="AE1125" s="1718"/>
      <c r="AF1125" s="1718"/>
      <c r="AG1125" s="1718"/>
    </row>
    <row r="1126" spans="1:33" ht="14.25" customHeight="1" thickBot="1" x14ac:dyDescent="0.25"/>
    <row r="1127" spans="1:33" ht="25.5" customHeight="1" thickBot="1" x14ac:dyDescent="0.25">
      <c r="A1127" s="605">
        <v>34</v>
      </c>
      <c r="D1127" s="1703" t="s">
        <v>1777</v>
      </c>
      <c r="E1127" s="1703"/>
      <c r="F1127" s="1703"/>
      <c r="G1127" s="1703"/>
      <c r="H1127" s="1703"/>
      <c r="I1127" s="1703"/>
      <c r="J1127" s="1704" t="s">
        <v>1778</v>
      </c>
      <c r="K1127" s="1704"/>
      <c r="L1127" s="1704"/>
      <c r="M1127" s="1704"/>
      <c r="N1127" s="1704"/>
      <c r="O1127" s="1704"/>
      <c r="P1127" s="1704"/>
      <c r="Q1127" s="1704"/>
      <c r="R1127" s="1704"/>
      <c r="S1127" s="1704"/>
      <c r="T1127" s="1704"/>
      <c r="U1127" s="1704"/>
      <c r="V1127" s="1704" t="s">
        <v>1923</v>
      </c>
      <c r="W1127" s="1704"/>
      <c r="X1127" s="1704"/>
      <c r="Y1127" s="1704"/>
      <c r="Z1127" s="1704"/>
      <c r="AA1127" s="1704"/>
      <c r="AB1127" s="1704"/>
      <c r="AC1127" s="1704"/>
      <c r="AD1127" s="1704"/>
      <c r="AE1127" s="1704"/>
      <c r="AF1127" s="1704"/>
      <c r="AG1127" s="1704"/>
    </row>
    <row r="1128" spans="1:33" ht="14.25" customHeight="1" thickBot="1" x14ac:dyDescent="0.25">
      <c r="D1128" s="1703"/>
      <c r="E1128" s="1703"/>
      <c r="F1128" s="1703"/>
      <c r="G1128" s="1703"/>
      <c r="H1128" s="1703"/>
      <c r="I1128" s="1703"/>
      <c r="J1128" s="1703" t="s">
        <v>2097</v>
      </c>
      <c r="K1128" s="1703"/>
      <c r="L1128" s="1703"/>
      <c r="M1128" s="1703"/>
      <c r="N1128" s="1703"/>
      <c r="O1128" s="1703"/>
      <c r="P1128" s="1703"/>
      <c r="Q1128" s="1703"/>
      <c r="R1128" s="1703"/>
      <c r="S1128" s="1703"/>
      <c r="T1128" s="1703"/>
      <c r="U1128" s="1703"/>
      <c r="V1128" s="1703" t="s">
        <v>2097</v>
      </c>
      <c r="W1128" s="1703"/>
      <c r="X1128" s="1703"/>
      <c r="Y1128" s="1703"/>
      <c r="Z1128" s="1703"/>
      <c r="AA1128" s="1703"/>
      <c r="AB1128" s="1703"/>
      <c r="AC1128" s="1703"/>
      <c r="AD1128" s="1703"/>
      <c r="AE1128" s="1703"/>
      <c r="AF1128" s="1703"/>
      <c r="AG1128" s="1703"/>
    </row>
    <row r="1129" spans="1:33" ht="40.5" customHeight="1" thickBot="1" x14ac:dyDescent="0.25">
      <c r="D1129" s="1703"/>
      <c r="E1129" s="1703"/>
      <c r="F1129" s="1703"/>
      <c r="G1129" s="1703"/>
      <c r="H1129" s="1703"/>
      <c r="I1129" s="1703"/>
      <c r="J1129" s="1704" t="s">
        <v>2098</v>
      </c>
      <c r="K1129" s="1704"/>
      <c r="L1129" s="1704"/>
      <c r="M1129" s="1704"/>
      <c r="N1129" s="1704" t="s">
        <v>2099</v>
      </c>
      <c r="O1129" s="1704"/>
      <c r="P1129" s="1704"/>
      <c r="Q1129" s="1704"/>
      <c r="R1129" s="1704" t="s">
        <v>2100</v>
      </c>
      <c r="S1129" s="1704"/>
      <c r="T1129" s="1704"/>
      <c r="U1129" s="1704"/>
      <c r="V1129" s="1704" t="s">
        <v>2098</v>
      </c>
      <c r="W1129" s="1704"/>
      <c r="X1129" s="1704"/>
      <c r="Y1129" s="1704"/>
      <c r="Z1129" s="1704" t="s">
        <v>2099</v>
      </c>
      <c r="AA1129" s="1704"/>
      <c r="AB1129" s="1704"/>
      <c r="AC1129" s="1704"/>
      <c r="AD1129" s="1704" t="s">
        <v>2100</v>
      </c>
      <c r="AE1129" s="1704"/>
      <c r="AF1129" s="1704"/>
      <c r="AG1129" s="1704"/>
    </row>
    <row r="1130" spans="1:33" ht="14.25" customHeight="1" x14ac:dyDescent="0.2">
      <c r="D1130" s="2419" t="s">
        <v>2095</v>
      </c>
      <c r="E1130" s="2420"/>
      <c r="F1130" s="2420"/>
      <c r="G1130" s="2420"/>
      <c r="H1130" s="2420"/>
      <c r="I1130" s="2420"/>
      <c r="J1130" s="1797" t="e">
        <f>'Notes- SK Template'!#REF!</f>
        <v>#REF!</v>
      </c>
      <c r="K1130" s="1797" t="e">
        <f>'Notes- SK Template'!#REF!</f>
        <v>#REF!</v>
      </c>
      <c r="L1130" s="1797" t="e">
        <f>'Notes- SK Template'!#REF!</f>
        <v>#REF!</v>
      </c>
      <c r="M1130" s="1797" t="e">
        <f>'Notes- SK Template'!#REF!</f>
        <v>#REF!</v>
      </c>
      <c r="N1130" s="1797" t="e">
        <f>'Notes- SK Template'!#REF!</f>
        <v>#REF!</v>
      </c>
      <c r="O1130" s="1797" t="e">
        <f>'Notes- SK Template'!#REF!</f>
        <v>#REF!</v>
      </c>
      <c r="P1130" s="1797" t="e">
        <f>'Notes- SK Template'!#REF!</f>
        <v>#REF!</v>
      </c>
      <c r="Q1130" s="1797" t="e">
        <f>'Notes- SK Template'!#REF!</f>
        <v>#REF!</v>
      </c>
      <c r="R1130" s="1797" t="e">
        <f>'Notes- SK Template'!#REF!</f>
        <v>#REF!</v>
      </c>
      <c r="S1130" s="1797" t="e">
        <f>'Notes- SK Template'!#REF!</f>
        <v>#REF!</v>
      </c>
      <c r="T1130" s="1797" t="e">
        <f>'Notes- SK Template'!#REF!</f>
        <v>#REF!</v>
      </c>
      <c r="U1130" s="1797" t="e">
        <f>'Notes- SK Template'!#REF!</f>
        <v>#REF!</v>
      </c>
      <c r="V1130" s="1797" t="e">
        <f>'Notes- SK Template'!#REF!</f>
        <v>#REF!</v>
      </c>
      <c r="W1130" s="1797" t="e">
        <f>'Notes- SK Template'!#REF!</f>
        <v>#REF!</v>
      </c>
      <c r="X1130" s="1797" t="e">
        <f>'Notes- SK Template'!#REF!</f>
        <v>#REF!</v>
      </c>
      <c r="Y1130" s="1797" t="e">
        <f>'Notes- SK Template'!#REF!</f>
        <v>#REF!</v>
      </c>
      <c r="Z1130" s="1797" t="e">
        <f>'Notes- SK Template'!#REF!</f>
        <v>#REF!</v>
      </c>
      <c r="AA1130" s="1797" t="e">
        <f>'Notes- SK Template'!#REF!</f>
        <v>#REF!</v>
      </c>
      <c r="AB1130" s="1797" t="e">
        <f>'Notes- SK Template'!#REF!</f>
        <v>#REF!</v>
      </c>
      <c r="AC1130" s="1797" t="e">
        <f>'Notes- SK Template'!#REF!</f>
        <v>#REF!</v>
      </c>
      <c r="AD1130" s="1797" t="e">
        <f>'Notes- SK Template'!#REF!</f>
        <v>#REF!</v>
      </c>
      <c r="AE1130" s="1797" t="e">
        <f>'Notes- SK Template'!#REF!</f>
        <v>#REF!</v>
      </c>
      <c r="AF1130" s="1797" t="e">
        <f>'Notes- SK Template'!#REF!</f>
        <v>#REF!</v>
      </c>
      <c r="AG1130" s="1797" t="e">
        <f>'Notes- SK Template'!#REF!</f>
        <v>#REF!</v>
      </c>
    </row>
    <row r="1131" spans="1:33" ht="14.25" customHeight="1" x14ac:dyDescent="0.2">
      <c r="D1131" s="2417" t="s">
        <v>2374</v>
      </c>
      <c r="E1131" s="2418"/>
      <c r="F1131" s="2418"/>
      <c r="G1131" s="2418"/>
      <c r="H1131" s="2418"/>
      <c r="I1131" s="2418"/>
      <c r="J1131" s="1716" t="e">
        <f>'Notes- SK Template'!#REF!</f>
        <v>#REF!</v>
      </c>
      <c r="K1131" s="1716" t="e">
        <f>'Notes- SK Template'!#REF!</f>
        <v>#REF!</v>
      </c>
      <c r="L1131" s="1716" t="e">
        <f>'Notes- SK Template'!#REF!</f>
        <v>#REF!</v>
      </c>
      <c r="M1131" s="1716" t="e">
        <f>'Notes- SK Template'!#REF!</f>
        <v>#REF!</v>
      </c>
      <c r="N1131" s="1716" t="e">
        <f>'Notes- SK Template'!#REF!</f>
        <v>#REF!</v>
      </c>
      <c r="O1131" s="1716" t="e">
        <f>'Notes- SK Template'!#REF!</f>
        <v>#REF!</v>
      </c>
      <c r="P1131" s="1716" t="e">
        <f>'Notes- SK Template'!#REF!</f>
        <v>#REF!</v>
      </c>
      <c r="Q1131" s="1716" t="e">
        <f>'Notes- SK Template'!#REF!</f>
        <v>#REF!</v>
      </c>
      <c r="R1131" s="1716" t="e">
        <f>'Notes- SK Template'!#REF!</f>
        <v>#REF!</v>
      </c>
      <c r="S1131" s="1716" t="e">
        <f>'Notes- SK Template'!#REF!</f>
        <v>#REF!</v>
      </c>
      <c r="T1131" s="1716" t="e">
        <f>'Notes- SK Template'!#REF!</f>
        <v>#REF!</v>
      </c>
      <c r="U1131" s="1716" t="e">
        <f>'Notes- SK Template'!#REF!</f>
        <v>#REF!</v>
      </c>
      <c r="V1131" s="1716" t="e">
        <f>'Notes- SK Template'!#REF!</f>
        <v>#REF!</v>
      </c>
      <c r="W1131" s="1716" t="e">
        <f>'Notes- SK Template'!#REF!</f>
        <v>#REF!</v>
      </c>
      <c r="X1131" s="1716" t="e">
        <f>'Notes- SK Template'!#REF!</f>
        <v>#REF!</v>
      </c>
      <c r="Y1131" s="1716" t="e">
        <f>'Notes- SK Template'!#REF!</f>
        <v>#REF!</v>
      </c>
      <c r="Z1131" s="1716" t="e">
        <f>'Notes- SK Template'!#REF!</f>
        <v>#REF!</v>
      </c>
      <c r="AA1131" s="1716" t="e">
        <f>'Notes- SK Template'!#REF!</f>
        <v>#REF!</v>
      </c>
      <c r="AB1131" s="1716" t="e">
        <f>'Notes- SK Template'!#REF!</f>
        <v>#REF!</v>
      </c>
      <c r="AC1131" s="1716" t="e">
        <f>'Notes- SK Template'!#REF!</f>
        <v>#REF!</v>
      </c>
      <c r="AD1131" s="1716" t="e">
        <f>'Notes- SK Template'!#REF!</f>
        <v>#REF!</v>
      </c>
      <c r="AE1131" s="1716" t="e">
        <f>'Notes- SK Template'!#REF!</f>
        <v>#REF!</v>
      </c>
      <c r="AF1131" s="1716" t="e">
        <f>'Notes- SK Template'!#REF!</f>
        <v>#REF!</v>
      </c>
      <c r="AG1131" s="1716" t="e">
        <f>'Notes- SK Template'!#REF!</f>
        <v>#REF!</v>
      </c>
    </row>
    <row r="1132" spans="1:33" ht="14.25" customHeight="1" thickBot="1" x14ac:dyDescent="0.25">
      <c r="D1132" s="2416" t="s">
        <v>1790</v>
      </c>
      <c r="E1132" s="2416"/>
      <c r="F1132" s="2416"/>
      <c r="G1132" s="2416"/>
      <c r="H1132" s="2416"/>
      <c r="I1132" s="2416"/>
      <c r="J1132" s="1872" t="e">
        <f>'Notes- SK Template'!#REF!</f>
        <v>#REF!</v>
      </c>
      <c r="K1132" s="1872" t="e">
        <f>'Notes- SK Template'!#REF!</f>
        <v>#REF!</v>
      </c>
      <c r="L1132" s="1872" t="e">
        <f>'Notes- SK Template'!#REF!</f>
        <v>#REF!</v>
      </c>
      <c r="M1132" s="1872" t="e">
        <f>'Notes- SK Template'!#REF!</f>
        <v>#REF!</v>
      </c>
      <c r="N1132" s="1872" t="e">
        <f>'Notes- SK Template'!#REF!</f>
        <v>#REF!</v>
      </c>
      <c r="O1132" s="1872" t="e">
        <f>'Notes- SK Template'!#REF!</f>
        <v>#REF!</v>
      </c>
      <c r="P1132" s="1872" t="e">
        <f>'Notes- SK Template'!#REF!</f>
        <v>#REF!</v>
      </c>
      <c r="Q1132" s="1872" t="e">
        <f>'Notes- SK Template'!#REF!</f>
        <v>#REF!</v>
      </c>
      <c r="R1132" s="1872" t="e">
        <f>'Notes- SK Template'!#REF!</f>
        <v>#REF!</v>
      </c>
      <c r="S1132" s="1872" t="e">
        <f>'Notes- SK Template'!#REF!</f>
        <v>#REF!</v>
      </c>
      <c r="T1132" s="1872" t="e">
        <f>'Notes- SK Template'!#REF!</f>
        <v>#REF!</v>
      </c>
      <c r="U1132" s="1872" t="e">
        <f>'Notes- SK Template'!#REF!</f>
        <v>#REF!</v>
      </c>
      <c r="V1132" s="1872" t="e">
        <f>'Notes- SK Template'!#REF!</f>
        <v>#REF!</v>
      </c>
      <c r="W1132" s="1872" t="e">
        <f>'Notes- SK Template'!#REF!</f>
        <v>#REF!</v>
      </c>
      <c r="X1132" s="1872" t="e">
        <f>'Notes- SK Template'!#REF!</f>
        <v>#REF!</v>
      </c>
      <c r="Y1132" s="1872" t="e">
        <f>'Notes- SK Template'!#REF!</f>
        <v>#REF!</v>
      </c>
      <c r="Z1132" s="1872" t="e">
        <f>'Notes- SK Template'!#REF!</f>
        <v>#REF!</v>
      </c>
      <c r="AA1132" s="1872" t="e">
        <f>'Notes- SK Template'!#REF!</f>
        <v>#REF!</v>
      </c>
      <c r="AB1132" s="1872" t="e">
        <f>'Notes- SK Template'!#REF!</f>
        <v>#REF!</v>
      </c>
      <c r="AC1132" s="1872" t="e">
        <f>'Notes- SK Template'!#REF!</f>
        <v>#REF!</v>
      </c>
      <c r="AD1132" s="1872" t="e">
        <f>'Notes- SK Template'!#REF!</f>
        <v>#REF!</v>
      </c>
      <c r="AE1132" s="1872" t="e">
        <f>'Notes- SK Template'!#REF!</f>
        <v>#REF!</v>
      </c>
      <c r="AF1132" s="1872" t="e">
        <f>'Notes- SK Template'!#REF!</f>
        <v>#REF!</v>
      </c>
      <c r="AG1132" s="1872" t="e">
        <f>'Notes- SK Template'!#REF!</f>
        <v>#REF!</v>
      </c>
    </row>
    <row r="1134" spans="1:33" ht="14.25" customHeight="1" x14ac:dyDescent="0.2">
      <c r="D1134" s="1733" t="s">
        <v>3066</v>
      </c>
      <c r="E1134" s="1831"/>
      <c r="F1134" s="1831"/>
      <c r="G1134" s="1831"/>
      <c r="H1134" s="1831"/>
      <c r="I1134" s="1831"/>
      <c r="J1134" s="1831"/>
      <c r="K1134" s="1831"/>
      <c r="L1134" s="1831"/>
      <c r="M1134" s="1831"/>
      <c r="N1134" s="1831"/>
      <c r="O1134" s="1831"/>
      <c r="P1134" s="1831"/>
      <c r="Q1134" s="1831"/>
      <c r="R1134" s="1831"/>
      <c r="S1134" s="1831"/>
      <c r="T1134" s="1831"/>
      <c r="U1134" s="1831"/>
      <c r="V1134" s="1831"/>
      <c r="W1134" s="1831"/>
      <c r="X1134" s="1831"/>
      <c r="Y1134" s="1831"/>
      <c r="Z1134" s="1831"/>
      <c r="AA1134" s="1831"/>
      <c r="AB1134" s="1831"/>
      <c r="AC1134" s="1831"/>
      <c r="AD1134" s="1831"/>
      <c r="AE1134" s="1831"/>
      <c r="AF1134" s="1831"/>
      <c r="AG1134" s="1831"/>
    </row>
    <row r="1135" spans="1:33" ht="14.25" customHeight="1" x14ac:dyDescent="0.2">
      <c r="D1135" s="1831"/>
      <c r="E1135" s="1831"/>
      <c r="F1135" s="1831"/>
      <c r="G1135" s="1831"/>
      <c r="H1135" s="1831"/>
      <c r="I1135" s="1831"/>
      <c r="J1135" s="1831"/>
      <c r="K1135" s="1831"/>
      <c r="L1135" s="1831"/>
      <c r="M1135" s="1831"/>
      <c r="N1135" s="1831"/>
      <c r="O1135" s="1831"/>
      <c r="P1135" s="1831"/>
      <c r="Q1135" s="1831"/>
      <c r="R1135" s="1831"/>
      <c r="S1135" s="1831"/>
      <c r="T1135" s="1831"/>
      <c r="U1135" s="1831"/>
      <c r="V1135" s="1831"/>
      <c r="W1135" s="1831"/>
      <c r="X1135" s="1831"/>
      <c r="Y1135" s="1831"/>
      <c r="Z1135" s="1831"/>
      <c r="AA1135" s="1831"/>
      <c r="AB1135" s="1831"/>
      <c r="AC1135" s="1831"/>
      <c r="AD1135" s="1831"/>
      <c r="AE1135" s="1831"/>
      <c r="AF1135" s="1831"/>
      <c r="AG1135" s="1831"/>
    </row>
    <row r="1137" spans="4:33" ht="14.25" customHeight="1" x14ac:dyDescent="0.2">
      <c r="D1137" s="1733" t="s">
        <v>3067</v>
      </c>
      <c r="E1137" s="1831"/>
      <c r="F1137" s="1831"/>
      <c r="G1137" s="1831"/>
      <c r="H1137" s="1831"/>
      <c r="I1137" s="1831"/>
      <c r="J1137" s="1831"/>
      <c r="K1137" s="1831"/>
      <c r="L1137" s="1831"/>
      <c r="M1137" s="1831"/>
      <c r="N1137" s="1831"/>
      <c r="O1137" s="1831"/>
      <c r="P1137" s="1831"/>
      <c r="Q1137" s="1831"/>
      <c r="R1137" s="1831"/>
      <c r="S1137" s="1831"/>
      <c r="T1137" s="1831"/>
      <c r="U1137" s="1831"/>
      <c r="V1137" s="1831"/>
      <c r="W1137" s="1831"/>
      <c r="X1137" s="1831"/>
      <c r="Y1137" s="1831"/>
      <c r="Z1137" s="1831"/>
      <c r="AA1137" s="1831"/>
      <c r="AB1137" s="1831"/>
      <c r="AC1137" s="1831"/>
      <c r="AD1137" s="1831"/>
      <c r="AE1137" s="1831"/>
      <c r="AF1137" s="1831"/>
      <c r="AG1137" s="1831"/>
    </row>
    <row r="1140" spans="4:33" ht="14.25" customHeight="1" x14ac:dyDescent="0.2">
      <c r="D1140" s="590" t="s">
        <v>2214</v>
      </c>
    </row>
    <row r="1142" spans="4:33" ht="14.25" customHeight="1" x14ac:dyDescent="0.2">
      <c r="D1142" s="1733" t="s">
        <v>2215</v>
      </c>
      <c r="E1142" s="1831"/>
      <c r="F1142" s="1831"/>
      <c r="G1142" s="1831"/>
      <c r="H1142" s="1831"/>
      <c r="I1142" s="1831"/>
      <c r="J1142" s="1831"/>
      <c r="K1142" s="1831"/>
      <c r="L1142" s="1831"/>
      <c r="M1142" s="1831"/>
      <c r="N1142" s="1831"/>
      <c r="O1142" s="1831"/>
      <c r="P1142" s="1831"/>
      <c r="Q1142" s="1831"/>
      <c r="R1142" s="1831"/>
      <c r="S1142" s="1831"/>
      <c r="T1142" s="1831"/>
      <c r="U1142" s="1831"/>
      <c r="V1142" s="1831"/>
      <c r="W1142" s="1831"/>
      <c r="X1142" s="1831"/>
      <c r="Y1142" s="1831"/>
      <c r="Z1142" s="1831"/>
      <c r="AA1142" s="1831"/>
      <c r="AB1142" s="1831"/>
      <c r="AC1142" s="1831"/>
      <c r="AD1142" s="1831"/>
      <c r="AE1142" s="1831"/>
      <c r="AF1142" s="1831"/>
      <c r="AG1142" s="1831"/>
    </row>
    <row r="1144" spans="4:33" ht="14.25" customHeight="1" x14ac:dyDescent="0.2">
      <c r="D1144" s="1733" t="s">
        <v>2216</v>
      </c>
      <c r="E1144" s="1831"/>
      <c r="F1144" s="1831"/>
      <c r="G1144" s="1831"/>
      <c r="H1144" s="1831"/>
      <c r="I1144" s="1831"/>
      <c r="J1144" s="1831"/>
      <c r="K1144" s="1831"/>
      <c r="L1144" s="1831"/>
      <c r="M1144" s="1831"/>
      <c r="N1144" s="1831"/>
      <c r="O1144" s="1831"/>
      <c r="P1144" s="1831"/>
      <c r="Q1144" s="1831"/>
      <c r="R1144" s="1831"/>
      <c r="S1144" s="1831"/>
      <c r="T1144" s="1831"/>
      <c r="U1144" s="1831"/>
      <c r="V1144" s="1831"/>
      <c r="W1144" s="1831"/>
      <c r="X1144" s="1831"/>
      <c r="Y1144" s="1831"/>
      <c r="Z1144" s="1831"/>
      <c r="AA1144" s="1831"/>
      <c r="AB1144" s="1831"/>
      <c r="AC1144" s="1831"/>
      <c r="AD1144" s="1831"/>
      <c r="AE1144" s="1831"/>
      <c r="AF1144" s="1831"/>
      <c r="AG1144" s="1831"/>
    </row>
    <row r="1146" spans="4:33" ht="14.25" customHeight="1" x14ac:dyDescent="0.2">
      <c r="D1146" s="1738" t="s">
        <v>2217</v>
      </c>
      <c r="E1146" s="1822"/>
      <c r="F1146" s="1822"/>
      <c r="G1146" s="1822"/>
      <c r="H1146" s="1822"/>
      <c r="I1146" s="1822"/>
      <c r="J1146" s="1822"/>
      <c r="K1146" s="1822"/>
      <c r="L1146" s="1822"/>
      <c r="M1146" s="1822"/>
      <c r="N1146" s="1822"/>
      <c r="O1146" s="1822"/>
      <c r="P1146" s="1822"/>
      <c r="Q1146" s="1822"/>
      <c r="R1146" s="1822"/>
      <c r="S1146" s="1822"/>
      <c r="T1146" s="1822"/>
      <c r="U1146" s="1822"/>
      <c r="V1146" s="1822"/>
      <c r="W1146" s="1822"/>
      <c r="X1146" s="1822"/>
      <c r="Y1146" s="1822"/>
      <c r="Z1146" s="1822"/>
      <c r="AA1146" s="1822"/>
      <c r="AB1146" s="1822"/>
      <c r="AC1146" s="1822"/>
      <c r="AD1146" s="1822"/>
      <c r="AE1146" s="1822"/>
      <c r="AF1146" s="1822"/>
      <c r="AG1146" s="1822"/>
    </row>
    <row r="1147" spans="4:33" ht="14.25" customHeight="1" x14ac:dyDescent="0.2">
      <c r="D1147" s="1822"/>
      <c r="E1147" s="1822"/>
      <c r="F1147" s="1822"/>
      <c r="G1147" s="1822"/>
      <c r="H1147" s="1822"/>
      <c r="I1147" s="1822"/>
      <c r="J1147" s="1822"/>
      <c r="K1147" s="1822"/>
      <c r="L1147" s="1822"/>
      <c r="M1147" s="1822"/>
      <c r="N1147" s="1822"/>
      <c r="O1147" s="1822"/>
      <c r="P1147" s="1822"/>
      <c r="Q1147" s="1822"/>
      <c r="R1147" s="1822"/>
      <c r="S1147" s="1822"/>
      <c r="T1147" s="1822"/>
      <c r="U1147" s="1822"/>
      <c r="V1147" s="1822"/>
      <c r="W1147" s="1822"/>
      <c r="X1147" s="1822"/>
      <c r="Y1147" s="1822"/>
      <c r="Z1147" s="1822"/>
      <c r="AA1147" s="1822"/>
      <c r="AB1147" s="1822"/>
      <c r="AC1147" s="1822"/>
      <c r="AD1147" s="1822"/>
      <c r="AE1147" s="1822"/>
      <c r="AF1147" s="1822"/>
      <c r="AG1147" s="1822"/>
    </row>
    <row r="1149" spans="4:33" ht="14.25" customHeight="1" x14ac:dyDescent="0.2">
      <c r="D1149" s="1738" t="s">
        <v>3068</v>
      </c>
      <c r="E1149" s="1822"/>
      <c r="F1149" s="1822"/>
      <c r="G1149" s="1822"/>
      <c r="H1149" s="1822"/>
      <c r="I1149" s="1822"/>
      <c r="J1149" s="1822"/>
      <c r="K1149" s="1822"/>
      <c r="L1149" s="1822"/>
      <c r="M1149" s="1822"/>
      <c r="N1149" s="1822"/>
      <c r="O1149" s="1822"/>
      <c r="P1149" s="1822"/>
      <c r="Q1149" s="1822"/>
      <c r="R1149" s="1822"/>
      <c r="S1149" s="1822"/>
      <c r="T1149" s="1822"/>
      <c r="U1149" s="1822"/>
      <c r="V1149" s="1822"/>
      <c r="W1149" s="1822"/>
      <c r="X1149" s="1822"/>
      <c r="Y1149" s="1822"/>
      <c r="Z1149" s="1822"/>
      <c r="AA1149" s="1822"/>
      <c r="AB1149" s="1822"/>
      <c r="AC1149" s="1822"/>
      <c r="AD1149" s="1822"/>
      <c r="AE1149" s="1822"/>
      <c r="AF1149" s="1822"/>
      <c r="AG1149" s="1822"/>
    </row>
    <row r="1150" spans="4:33" ht="14.25" customHeight="1" x14ac:dyDescent="0.2">
      <c r="D1150" s="1822"/>
      <c r="E1150" s="1822"/>
      <c r="F1150" s="1822"/>
      <c r="G1150" s="1822"/>
      <c r="H1150" s="1822"/>
      <c r="I1150" s="1822"/>
      <c r="J1150" s="1822"/>
      <c r="K1150" s="1822"/>
      <c r="L1150" s="1822"/>
      <c r="M1150" s="1822"/>
      <c r="N1150" s="1822"/>
      <c r="O1150" s="1822"/>
      <c r="P1150" s="1822"/>
      <c r="Q1150" s="1822"/>
      <c r="R1150" s="1822"/>
      <c r="S1150" s="1822"/>
      <c r="T1150" s="1822"/>
      <c r="U1150" s="1822"/>
      <c r="V1150" s="1822"/>
      <c r="W1150" s="1822"/>
      <c r="X1150" s="1822"/>
      <c r="Y1150" s="1822"/>
      <c r="Z1150" s="1822"/>
      <c r="AA1150" s="1822"/>
      <c r="AB1150" s="1822"/>
      <c r="AC1150" s="1822"/>
      <c r="AD1150" s="1822"/>
      <c r="AE1150" s="1822"/>
      <c r="AF1150" s="1822"/>
      <c r="AG1150" s="1822"/>
    </row>
    <row r="1152" spans="4:33" ht="14.25" customHeight="1" x14ac:dyDescent="0.2">
      <c r="D1152" s="1733" t="s">
        <v>2218</v>
      </c>
      <c r="E1152" s="1831"/>
      <c r="F1152" s="1831"/>
      <c r="G1152" s="1831"/>
      <c r="H1152" s="1831"/>
      <c r="I1152" s="1831"/>
      <c r="J1152" s="1831"/>
      <c r="K1152" s="1831"/>
      <c r="L1152" s="1831"/>
      <c r="M1152" s="1831"/>
      <c r="N1152" s="1831"/>
      <c r="O1152" s="1831"/>
      <c r="P1152" s="1831"/>
      <c r="Q1152" s="1831"/>
      <c r="R1152" s="1831"/>
      <c r="S1152" s="1831"/>
      <c r="T1152" s="1831"/>
      <c r="U1152" s="1831"/>
      <c r="V1152" s="1831"/>
      <c r="W1152" s="1831"/>
      <c r="X1152" s="1831"/>
      <c r="Y1152" s="1831"/>
      <c r="Z1152" s="1831"/>
      <c r="AA1152" s="1831"/>
      <c r="AB1152" s="1831"/>
      <c r="AC1152" s="1831"/>
      <c r="AD1152" s="1831"/>
      <c r="AE1152" s="1831"/>
      <c r="AF1152" s="1831"/>
      <c r="AG1152" s="1831"/>
    </row>
    <row r="1154" spans="1:33" ht="14.25" customHeight="1" x14ac:dyDescent="0.2">
      <c r="D1154" s="1738" t="s">
        <v>2219</v>
      </c>
      <c r="E1154" s="1822"/>
      <c r="F1154" s="1822"/>
      <c r="G1154" s="1822"/>
      <c r="H1154" s="1822"/>
      <c r="I1154" s="1822"/>
      <c r="J1154" s="1822"/>
      <c r="K1154" s="1822"/>
      <c r="L1154" s="1822"/>
      <c r="M1154" s="1822"/>
      <c r="N1154" s="1822"/>
      <c r="O1154" s="1822"/>
      <c r="P1154" s="1822"/>
      <c r="Q1154" s="1822"/>
      <c r="R1154" s="1822"/>
      <c r="S1154" s="1822"/>
      <c r="T1154" s="1822"/>
      <c r="U1154" s="1822"/>
      <c r="V1154" s="1822"/>
      <c r="W1154" s="1822"/>
      <c r="X1154" s="1822"/>
      <c r="Y1154" s="1822"/>
      <c r="Z1154" s="1822"/>
      <c r="AA1154" s="1822"/>
      <c r="AB1154" s="1822"/>
      <c r="AC1154" s="1822"/>
      <c r="AD1154" s="1822"/>
      <c r="AE1154" s="1822"/>
      <c r="AF1154" s="1822"/>
      <c r="AG1154" s="1822"/>
    </row>
    <row r="1155" spans="1:33" ht="14.25" customHeight="1" x14ac:dyDescent="0.2">
      <c r="D1155" s="1822"/>
      <c r="E1155" s="1822"/>
      <c r="F1155" s="1822"/>
      <c r="G1155" s="1822"/>
      <c r="H1155" s="1822"/>
      <c r="I1155" s="1822"/>
      <c r="J1155" s="1822"/>
      <c r="K1155" s="1822"/>
      <c r="L1155" s="1822"/>
      <c r="M1155" s="1822"/>
      <c r="N1155" s="1822"/>
      <c r="O1155" s="1822"/>
      <c r="P1155" s="1822"/>
      <c r="Q1155" s="1822"/>
      <c r="R1155" s="1822"/>
      <c r="S1155" s="1822"/>
      <c r="T1155" s="1822"/>
      <c r="U1155" s="1822"/>
      <c r="V1155" s="1822"/>
      <c r="W1155" s="1822"/>
      <c r="X1155" s="1822"/>
      <c r="Y1155" s="1822"/>
      <c r="Z1155" s="1822"/>
      <c r="AA1155" s="1822"/>
      <c r="AB1155" s="1822"/>
      <c r="AC1155" s="1822"/>
      <c r="AD1155" s="1822"/>
      <c r="AE1155" s="1822"/>
      <c r="AF1155" s="1822"/>
      <c r="AG1155" s="1822"/>
    </row>
    <row r="1157" spans="1:33" ht="14.25" customHeight="1" x14ac:dyDescent="0.2">
      <c r="D1157" s="1733" t="s">
        <v>2220</v>
      </c>
      <c r="E1157" s="1831"/>
      <c r="F1157" s="1831"/>
      <c r="G1157" s="1831"/>
      <c r="H1157" s="1831"/>
      <c r="I1157" s="1831"/>
      <c r="J1157" s="1831"/>
      <c r="K1157" s="1831"/>
      <c r="L1157" s="1831"/>
      <c r="M1157" s="1831"/>
      <c r="N1157" s="1831"/>
      <c r="O1157" s="1831"/>
      <c r="P1157" s="1831"/>
      <c r="Q1157" s="1831"/>
      <c r="R1157" s="1831"/>
      <c r="S1157" s="1831"/>
      <c r="T1157" s="1831"/>
      <c r="U1157" s="1831"/>
      <c r="V1157" s="1831"/>
      <c r="W1157" s="1831"/>
      <c r="X1157" s="1831"/>
      <c r="Y1157" s="1831"/>
      <c r="Z1157" s="1831"/>
      <c r="AA1157" s="1831"/>
      <c r="AB1157" s="1831"/>
      <c r="AC1157" s="1831"/>
      <c r="AD1157" s="1831"/>
      <c r="AE1157" s="1831"/>
      <c r="AF1157" s="1831"/>
      <c r="AG1157" s="1831"/>
    </row>
    <row r="1158" spans="1:33" ht="14.25" customHeight="1" thickBot="1" x14ac:dyDescent="0.25"/>
    <row r="1159" spans="1:33" ht="14.25" customHeight="1" x14ac:dyDescent="0.2">
      <c r="A1159" s="605">
        <v>42</v>
      </c>
      <c r="D1159" s="1767" t="s">
        <v>1777</v>
      </c>
      <c r="E1159" s="1768"/>
      <c r="F1159" s="1768"/>
      <c r="G1159" s="1768"/>
      <c r="H1159" s="1768"/>
      <c r="I1159" s="1768"/>
      <c r="J1159" s="1768"/>
      <c r="K1159" s="1768"/>
      <c r="L1159" s="1768"/>
      <c r="M1159" s="1769"/>
      <c r="N1159" s="1767" t="s">
        <v>1778</v>
      </c>
      <c r="O1159" s="1768"/>
      <c r="P1159" s="1768"/>
      <c r="Q1159" s="1768"/>
      <c r="R1159" s="1768"/>
      <c r="S1159" s="1768"/>
      <c r="T1159" s="1768"/>
      <c r="U1159" s="1768"/>
      <c r="V1159" s="1768"/>
      <c r="W1159" s="1768"/>
      <c r="X1159" s="1767" t="s">
        <v>2063</v>
      </c>
      <c r="Y1159" s="1768"/>
      <c r="Z1159" s="1768"/>
      <c r="AA1159" s="1768"/>
      <c r="AB1159" s="1768"/>
      <c r="AC1159" s="1768"/>
      <c r="AD1159" s="1768"/>
      <c r="AE1159" s="1768"/>
      <c r="AF1159" s="1768"/>
      <c r="AG1159" s="1769"/>
    </row>
    <row r="1160" spans="1:33" ht="14.25" customHeight="1" thickBot="1" x14ac:dyDescent="0.25">
      <c r="D1160" s="1770"/>
      <c r="E1160" s="1771"/>
      <c r="F1160" s="1771"/>
      <c r="G1160" s="1771"/>
      <c r="H1160" s="1771"/>
      <c r="I1160" s="1771"/>
      <c r="J1160" s="1771"/>
      <c r="K1160" s="1771"/>
      <c r="L1160" s="1771"/>
      <c r="M1160" s="1772"/>
      <c r="N1160" s="1770"/>
      <c r="O1160" s="1771"/>
      <c r="P1160" s="1771"/>
      <c r="Q1160" s="1771"/>
      <c r="R1160" s="1771"/>
      <c r="S1160" s="1771"/>
      <c r="T1160" s="1771"/>
      <c r="U1160" s="1771"/>
      <c r="V1160" s="1771"/>
      <c r="W1160" s="1771"/>
      <c r="X1160" s="1770"/>
      <c r="Y1160" s="1771"/>
      <c r="Z1160" s="1771"/>
      <c r="AA1160" s="1771"/>
      <c r="AB1160" s="1771"/>
      <c r="AC1160" s="1771"/>
      <c r="AD1160" s="1771"/>
      <c r="AE1160" s="1771"/>
      <c r="AF1160" s="1771"/>
      <c r="AG1160" s="1772"/>
    </row>
    <row r="1161" spans="1:33" s="20" customFormat="1" ht="17.25" customHeight="1" x14ac:dyDescent="0.25">
      <c r="A1161" s="933"/>
      <c r="D1161" s="2412" t="s">
        <v>2221</v>
      </c>
      <c r="E1161" s="2413"/>
      <c r="F1161" s="2413"/>
      <c r="G1161" s="2413"/>
      <c r="H1161" s="2413"/>
      <c r="I1161" s="2413"/>
      <c r="J1161" s="2413"/>
      <c r="K1161" s="2413"/>
      <c r="L1161" s="2413"/>
      <c r="M1161" s="2414"/>
      <c r="N1161" s="2415" t="e">
        <f>'Notes- SK Template'!#REF!</f>
        <v>#REF!</v>
      </c>
      <c r="O1161" s="2415" t="e">
        <f>'Notes- SK Template'!#REF!</f>
        <v>#REF!</v>
      </c>
      <c r="P1161" s="2415" t="e">
        <f>'Notes- SK Template'!#REF!</f>
        <v>#REF!</v>
      </c>
      <c r="Q1161" s="2415" t="e">
        <f>'Notes- SK Template'!#REF!</f>
        <v>#REF!</v>
      </c>
      <c r="R1161" s="2415" t="e">
        <f>'Notes- SK Template'!#REF!</f>
        <v>#REF!</v>
      </c>
      <c r="S1161" s="2415" t="e">
        <f>'Notes- SK Template'!#REF!</f>
        <v>#REF!</v>
      </c>
      <c r="T1161" s="2415" t="e">
        <f>'Notes- SK Template'!#REF!</f>
        <v>#REF!</v>
      </c>
      <c r="U1161" s="2415" t="e">
        <f>'Notes- SK Template'!#REF!</f>
        <v>#REF!</v>
      </c>
      <c r="V1161" s="2415" t="e">
        <f>'Notes- SK Template'!#REF!</f>
        <v>#REF!</v>
      </c>
      <c r="W1161" s="2415" t="e">
        <f>'Notes- SK Template'!#REF!</f>
        <v>#REF!</v>
      </c>
      <c r="X1161" s="2415" t="e">
        <f>'Notes- SK Template'!#REF!</f>
        <v>#REF!</v>
      </c>
      <c r="Y1161" s="2415" t="e">
        <f>'Notes- SK Template'!#REF!</f>
        <v>#REF!</v>
      </c>
      <c r="Z1161" s="2415" t="e">
        <f>'Notes- SK Template'!#REF!</f>
        <v>#REF!</v>
      </c>
      <c r="AA1161" s="2415" t="e">
        <f>'Notes- SK Template'!#REF!</f>
        <v>#REF!</v>
      </c>
      <c r="AB1161" s="2415" t="e">
        <f>'Notes- SK Template'!#REF!</f>
        <v>#REF!</v>
      </c>
      <c r="AC1161" s="2415" t="e">
        <f>'Notes- SK Template'!#REF!</f>
        <v>#REF!</v>
      </c>
      <c r="AD1161" s="2415" t="e">
        <f>'Notes- SK Template'!#REF!</f>
        <v>#REF!</v>
      </c>
      <c r="AE1161" s="2415" t="e">
        <f>'Notes- SK Template'!#REF!</f>
        <v>#REF!</v>
      </c>
      <c r="AF1161" s="2415" t="e">
        <f>'Notes- SK Template'!#REF!</f>
        <v>#REF!</v>
      </c>
      <c r="AG1161" s="2415" t="e">
        <f>'Notes- SK Template'!#REF!</f>
        <v>#REF!</v>
      </c>
    </row>
    <row r="1162" spans="1:33" s="20" customFormat="1" ht="17.25" customHeight="1" x14ac:dyDescent="0.25">
      <c r="A1162" s="933"/>
      <c r="D1162" s="2411" t="s">
        <v>2222</v>
      </c>
      <c r="E1162" s="1780"/>
      <c r="F1162" s="1780"/>
      <c r="G1162" s="1780"/>
      <c r="H1162" s="1780"/>
      <c r="I1162" s="1780"/>
      <c r="J1162" s="1780"/>
      <c r="K1162" s="1780"/>
      <c r="L1162" s="1780"/>
      <c r="M1162" s="1781"/>
      <c r="N1162" s="1716" t="e">
        <f>'Notes- SK Template'!#REF!</f>
        <v>#REF!</v>
      </c>
      <c r="O1162" s="1716" t="e">
        <f>'Notes- SK Template'!#REF!</f>
        <v>#REF!</v>
      </c>
      <c r="P1162" s="1716" t="e">
        <f>'Notes- SK Template'!#REF!</f>
        <v>#REF!</v>
      </c>
      <c r="Q1162" s="1716" t="e">
        <f>'Notes- SK Template'!#REF!</f>
        <v>#REF!</v>
      </c>
      <c r="R1162" s="1716" t="e">
        <f>'Notes- SK Template'!#REF!</f>
        <v>#REF!</v>
      </c>
      <c r="S1162" s="1716" t="e">
        <f>'Notes- SK Template'!#REF!</f>
        <v>#REF!</v>
      </c>
      <c r="T1162" s="1716" t="e">
        <f>'Notes- SK Template'!#REF!</f>
        <v>#REF!</v>
      </c>
      <c r="U1162" s="1716" t="e">
        <f>'Notes- SK Template'!#REF!</f>
        <v>#REF!</v>
      </c>
      <c r="V1162" s="1716" t="e">
        <f>'Notes- SK Template'!#REF!</f>
        <v>#REF!</v>
      </c>
      <c r="W1162" s="1716" t="e">
        <f>'Notes- SK Template'!#REF!</f>
        <v>#REF!</v>
      </c>
      <c r="X1162" s="1716" t="e">
        <f>'Notes- SK Template'!#REF!</f>
        <v>#REF!</v>
      </c>
      <c r="Y1162" s="1716" t="e">
        <f>'Notes- SK Template'!#REF!</f>
        <v>#REF!</v>
      </c>
      <c r="Z1162" s="1716" t="e">
        <f>'Notes- SK Template'!#REF!</f>
        <v>#REF!</v>
      </c>
      <c r="AA1162" s="1716" t="e">
        <f>'Notes- SK Template'!#REF!</f>
        <v>#REF!</v>
      </c>
      <c r="AB1162" s="1716" t="e">
        <f>'Notes- SK Template'!#REF!</f>
        <v>#REF!</v>
      </c>
      <c r="AC1162" s="1716" t="e">
        <f>'Notes- SK Template'!#REF!</f>
        <v>#REF!</v>
      </c>
      <c r="AD1162" s="1716" t="e">
        <f>'Notes- SK Template'!#REF!</f>
        <v>#REF!</v>
      </c>
      <c r="AE1162" s="1716" t="e">
        <f>'Notes- SK Template'!#REF!</f>
        <v>#REF!</v>
      </c>
      <c r="AF1162" s="1716" t="e">
        <f>'Notes- SK Template'!#REF!</f>
        <v>#REF!</v>
      </c>
      <c r="AG1162" s="1716" t="e">
        <f>'Notes- SK Template'!#REF!</f>
        <v>#REF!</v>
      </c>
    </row>
    <row r="1163" spans="1:33" s="20" customFormat="1" ht="17.25" customHeight="1" x14ac:dyDescent="0.25">
      <c r="A1163" s="933"/>
      <c r="D1163" s="2411" t="s">
        <v>2223</v>
      </c>
      <c r="E1163" s="1780"/>
      <c r="F1163" s="1780"/>
      <c r="G1163" s="1780"/>
      <c r="H1163" s="1780"/>
      <c r="I1163" s="1780"/>
      <c r="J1163" s="1780"/>
      <c r="K1163" s="1780"/>
      <c r="L1163" s="1780"/>
      <c r="M1163" s="1781"/>
      <c r="N1163" s="1716" t="e">
        <f>'Notes- SK Template'!#REF!</f>
        <v>#REF!</v>
      </c>
      <c r="O1163" s="1716" t="e">
        <f>'Notes- SK Template'!#REF!</f>
        <v>#REF!</v>
      </c>
      <c r="P1163" s="1716" t="e">
        <f>'Notes- SK Template'!#REF!</f>
        <v>#REF!</v>
      </c>
      <c r="Q1163" s="1716" t="e">
        <f>'Notes- SK Template'!#REF!</f>
        <v>#REF!</v>
      </c>
      <c r="R1163" s="1716" t="e">
        <f>'Notes- SK Template'!#REF!</f>
        <v>#REF!</v>
      </c>
      <c r="S1163" s="1716" t="e">
        <f>'Notes- SK Template'!#REF!</f>
        <v>#REF!</v>
      </c>
      <c r="T1163" s="1716" t="e">
        <f>'Notes- SK Template'!#REF!</f>
        <v>#REF!</v>
      </c>
      <c r="U1163" s="1716" t="e">
        <f>'Notes- SK Template'!#REF!</f>
        <v>#REF!</v>
      </c>
      <c r="V1163" s="1716" t="e">
        <f>'Notes- SK Template'!#REF!</f>
        <v>#REF!</v>
      </c>
      <c r="W1163" s="1716" t="e">
        <f>'Notes- SK Template'!#REF!</f>
        <v>#REF!</v>
      </c>
      <c r="X1163" s="1784" t="e">
        <f>'Notes- SK Template'!#REF!</f>
        <v>#REF!</v>
      </c>
      <c r="Y1163" s="1716" t="e">
        <f>'Notes- SK Template'!#REF!</f>
        <v>#REF!</v>
      </c>
      <c r="Z1163" s="1716" t="e">
        <f>'Notes- SK Template'!#REF!</f>
        <v>#REF!</v>
      </c>
      <c r="AA1163" s="1716" t="e">
        <f>'Notes- SK Template'!#REF!</f>
        <v>#REF!</v>
      </c>
      <c r="AB1163" s="1716" t="e">
        <f>'Notes- SK Template'!#REF!</f>
        <v>#REF!</v>
      </c>
      <c r="AC1163" s="1716" t="e">
        <f>'Notes- SK Template'!#REF!</f>
        <v>#REF!</v>
      </c>
      <c r="AD1163" s="1716" t="e">
        <f>'Notes- SK Template'!#REF!</f>
        <v>#REF!</v>
      </c>
      <c r="AE1163" s="1716" t="e">
        <f>'Notes- SK Template'!#REF!</f>
        <v>#REF!</v>
      </c>
      <c r="AF1163" s="1716" t="e">
        <f>'Notes- SK Template'!#REF!</f>
        <v>#REF!</v>
      </c>
      <c r="AG1163" s="1716" t="e">
        <f>'Notes- SK Template'!#REF!</f>
        <v>#REF!</v>
      </c>
    </row>
    <row r="1164" spans="1:33" s="20" customFormat="1" ht="17.25" customHeight="1" x14ac:dyDescent="0.25">
      <c r="A1164" s="933"/>
      <c r="D1164" s="2411" t="s">
        <v>2224</v>
      </c>
      <c r="E1164" s="1780"/>
      <c r="F1164" s="1780"/>
      <c r="G1164" s="1780"/>
      <c r="H1164" s="1780"/>
      <c r="I1164" s="1780"/>
      <c r="J1164" s="1780"/>
      <c r="K1164" s="1780"/>
      <c r="L1164" s="1780"/>
      <c r="M1164" s="1781"/>
      <c r="N1164" s="1837" t="e">
        <f>'Notes- SK Template'!#REF!</f>
        <v>#REF!</v>
      </c>
      <c r="O1164" s="1837" t="e">
        <f>'Notes- SK Template'!#REF!</f>
        <v>#REF!</v>
      </c>
      <c r="P1164" s="1837" t="e">
        <f>'Notes- SK Template'!#REF!</f>
        <v>#REF!</v>
      </c>
      <c r="Q1164" s="1837" t="e">
        <f>'Notes- SK Template'!#REF!</f>
        <v>#REF!</v>
      </c>
      <c r="R1164" s="1837" t="e">
        <f>'Notes- SK Template'!#REF!</f>
        <v>#REF!</v>
      </c>
      <c r="S1164" s="1837" t="e">
        <f>'Notes- SK Template'!#REF!</f>
        <v>#REF!</v>
      </c>
      <c r="T1164" s="1837" t="e">
        <f>'Notes- SK Template'!#REF!</f>
        <v>#REF!</v>
      </c>
      <c r="U1164" s="1837" t="e">
        <f>'Notes- SK Template'!#REF!</f>
        <v>#REF!</v>
      </c>
      <c r="V1164" s="1837" t="e">
        <f>'Notes- SK Template'!#REF!</f>
        <v>#REF!</v>
      </c>
      <c r="W1164" s="1837" t="e">
        <f>'Notes- SK Template'!#REF!</f>
        <v>#REF!</v>
      </c>
      <c r="X1164" s="1865" t="e">
        <f>'Notes- SK Template'!#REF!</f>
        <v>#REF!</v>
      </c>
      <c r="Y1164" s="1837" t="e">
        <f>'Notes- SK Template'!#REF!</f>
        <v>#REF!</v>
      </c>
      <c r="Z1164" s="1837" t="e">
        <f>'Notes- SK Template'!#REF!</f>
        <v>#REF!</v>
      </c>
      <c r="AA1164" s="1837" t="e">
        <f>'Notes- SK Template'!#REF!</f>
        <v>#REF!</v>
      </c>
      <c r="AB1164" s="1837" t="e">
        <f>'Notes- SK Template'!#REF!</f>
        <v>#REF!</v>
      </c>
      <c r="AC1164" s="1837" t="e">
        <f>'Notes- SK Template'!#REF!</f>
        <v>#REF!</v>
      </c>
      <c r="AD1164" s="1837" t="e">
        <f>'Notes- SK Template'!#REF!</f>
        <v>#REF!</v>
      </c>
      <c r="AE1164" s="1837" t="e">
        <f>'Notes- SK Template'!#REF!</f>
        <v>#REF!</v>
      </c>
      <c r="AF1164" s="1837" t="e">
        <f>'Notes- SK Template'!#REF!</f>
        <v>#REF!</v>
      </c>
      <c r="AG1164" s="1837" t="e">
        <f>'Notes- SK Template'!#REF!</f>
        <v>#REF!</v>
      </c>
    </row>
    <row r="1165" spans="1:33" s="20" customFormat="1" ht="17.25" customHeight="1" x14ac:dyDescent="0.25">
      <c r="A1165" s="933"/>
      <c r="D1165" s="2411" t="s">
        <v>2225</v>
      </c>
      <c r="E1165" s="1780"/>
      <c r="F1165" s="1780"/>
      <c r="G1165" s="1780"/>
      <c r="H1165" s="1780"/>
      <c r="I1165" s="1780"/>
      <c r="J1165" s="1780"/>
      <c r="K1165" s="1780"/>
      <c r="L1165" s="1780"/>
      <c r="M1165" s="1781"/>
      <c r="N1165" s="1716" t="e">
        <f>'Notes- SK Template'!#REF!</f>
        <v>#REF!</v>
      </c>
      <c r="O1165" s="1716" t="e">
        <f>'Notes- SK Template'!#REF!</f>
        <v>#REF!</v>
      </c>
      <c r="P1165" s="1716" t="e">
        <f>'Notes- SK Template'!#REF!</f>
        <v>#REF!</v>
      </c>
      <c r="Q1165" s="1716" t="e">
        <f>'Notes- SK Template'!#REF!</f>
        <v>#REF!</v>
      </c>
      <c r="R1165" s="1716" t="e">
        <f>'Notes- SK Template'!#REF!</f>
        <v>#REF!</v>
      </c>
      <c r="S1165" s="1716" t="e">
        <f>'Notes- SK Template'!#REF!</f>
        <v>#REF!</v>
      </c>
      <c r="T1165" s="1716" t="e">
        <f>'Notes- SK Template'!#REF!</f>
        <v>#REF!</v>
      </c>
      <c r="U1165" s="1716" t="e">
        <f>'Notes- SK Template'!#REF!</f>
        <v>#REF!</v>
      </c>
      <c r="V1165" s="1716" t="e">
        <f>'Notes- SK Template'!#REF!</f>
        <v>#REF!</v>
      </c>
      <c r="W1165" s="1716" t="e">
        <f>'Notes- SK Template'!#REF!</f>
        <v>#REF!</v>
      </c>
      <c r="X1165" s="1784" t="e">
        <f>'Notes- SK Template'!#REF!</f>
        <v>#REF!</v>
      </c>
      <c r="Y1165" s="1716" t="e">
        <f>'Notes- SK Template'!#REF!</f>
        <v>#REF!</v>
      </c>
      <c r="Z1165" s="1716" t="e">
        <f>'Notes- SK Template'!#REF!</f>
        <v>#REF!</v>
      </c>
      <c r="AA1165" s="1716" t="e">
        <f>'Notes- SK Template'!#REF!</f>
        <v>#REF!</v>
      </c>
      <c r="AB1165" s="1716" t="e">
        <f>'Notes- SK Template'!#REF!</f>
        <v>#REF!</v>
      </c>
      <c r="AC1165" s="1716" t="e">
        <f>'Notes- SK Template'!#REF!</f>
        <v>#REF!</v>
      </c>
      <c r="AD1165" s="1716" t="e">
        <f>'Notes- SK Template'!#REF!</f>
        <v>#REF!</v>
      </c>
      <c r="AE1165" s="1716" t="e">
        <f>'Notes- SK Template'!#REF!</f>
        <v>#REF!</v>
      </c>
      <c r="AF1165" s="1716" t="e">
        <f>'Notes- SK Template'!#REF!</f>
        <v>#REF!</v>
      </c>
      <c r="AG1165" s="1716" t="e">
        <f>'Notes- SK Template'!#REF!</f>
        <v>#REF!</v>
      </c>
    </row>
    <row r="1166" spans="1:33" s="20" customFormat="1" ht="17.25" customHeight="1" x14ac:dyDescent="0.25">
      <c r="A1166" s="933"/>
      <c r="D1166" s="2411" t="s">
        <v>2226</v>
      </c>
      <c r="E1166" s="1780"/>
      <c r="F1166" s="1780"/>
      <c r="G1166" s="1780"/>
      <c r="H1166" s="1780"/>
      <c r="I1166" s="1780"/>
      <c r="J1166" s="1780"/>
      <c r="K1166" s="1780"/>
      <c r="L1166" s="1780"/>
      <c r="M1166" s="1781"/>
      <c r="N1166" s="1837" t="e">
        <f>'Notes- SK Template'!#REF!</f>
        <v>#REF!</v>
      </c>
      <c r="O1166" s="1837" t="e">
        <f>'Notes- SK Template'!#REF!</f>
        <v>#REF!</v>
      </c>
      <c r="P1166" s="1837" t="e">
        <f>'Notes- SK Template'!#REF!</f>
        <v>#REF!</v>
      </c>
      <c r="Q1166" s="1837" t="e">
        <f>'Notes- SK Template'!#REF!</f>
        <v>#REF!</v>
      </c>
      <c r="R1166" s="1837" t="e">
        <f>'Notes- SK Template'!#REF!</f>
        <v>#REF!</v>
      </c>
      <c r="S1166" s="1837" t="e">
        <f>'Notes- SK Template'!#REF!</f>
        <v>#REF!</v>
      </c>
      <c r="T1166" s="1837" t="e">
        <f>'Notes- SK Template'!#REF!</f>
        <v>#REF!</v>
      </c>
      <c r="U1166" s="1837" t="e">
        <f>'Notes- SK Template'!#REF!</f>
        <v>#REF!</v>
      </c>
      <c r="V1166" s="1837" t="e">
        <f>'Notes- SK Template'!#REF!</f>
        <v>#REF!</v>
      </c>
      <c r="W1166" s="1837" t="e">
        <f>'Notes- SK Template'!#REF!</f>
        <v>#REF!</v>
      </c>
      <c r="X1166" s="1865" t="e">
        <f>'Notes- SK Template'!#REF!</f>
        <v>#REF!</v>
      </c>
      <c r="Y1166" s="1837" t="e">
        <f>'Notes- SK Template'!#REF!</f>
        <v>#REF!</v>
      </c>
      <c r="Z1166" s="1837" t="e">
        <f>'Notes- SK Template'!#REF!</f>
        <v>#REF!</v>
      </c>
      <c r="AA1166" s="1837" t="e">
        <f>'Notes- SK Template'!#REF!</f>
        <v>#REF!</v>
      </c>
      <c r="AB1166" s="1837" t="e">
        <f>'Notes- SK Template'!#REF!</f>
        <v>#REF!</v>
      </c>
      <c r="AC1166" s="1837" t="e">
        <f>'Notes- SK Template'!#REF!</f>
        <v>#REF!</v>
      </c>
      <c r="AD1166" s="1837" t="e">
        <f>'Notes- SK Template'!#REF!</f>
        <v>#REF!</v>
      </c>
      <c r="AE1166" s="1837" t="e">
        <f>'Notes- SK Template'!#REF!</f>
        <v>#REF!</v>
      </c>
      <c r="AF1166" s="1837" t="e">
        <f>'Notes- SK Template'!#REF!</f>
        <v>#REF!</v>
      </c>
      <c r="AG1166" s="1837" t="e">
        <f>'Notes- SK Template'!#REF!</f>
        <v>#REF!</v>
      </c>
    </row>
    <row r="1167" spans="1:33" s="20" customFormat="1" ht="17.25" customHeight="1" x14ac:dyDescent="0.25">
      <c r="A1167" s="933"/>
      <c r="D1167" s="2411" t="s">
        <v>2227</v>
      </c>
      <c r="E1167" s="1780"/>
      <c r="F1167" s="1780"/>
      <c r="G1167" s="1780"/>
      <c r="H1167" s="1780"/>
      <c r="I1167" s="1780"/>
      <c r="J1167" s="1780"/>
      <c r="K1167" s="1780"/>
      <c r="L1167" s="1780"/>
      <c r="M1167" s="1781"/>
      <c r="N1167" s="1716" t="e">
        <f>'Notes- SK Template'!#REF!</f>
        <v>#REF!</v>
      </c>
      <c r="O1167" s="1716" t="e">
        <f>'Notes- SK Template'!#REF!</f>
        <v>#REF!</v>
      </c>
      <c r="P1167" s="1716" t="e">
        <f>'Notes- SK Template'!#REF!</f>
        <v>#REF!</v>
      </c>
      <c r="Q1167" s="1716" t="e">
        <f>'Notes- SK Template'!#REF!</f>
        <v>#REF!</v>
      </c>
      <c r="R1167" s="1716" t="e">
        <f>'Notes- SK Template'!#REF!</f>
        <v>#REF!</v>
      </c>
      <c r="S1167" s="1716" t="e">
        <f>'Notes- SK Template'!#REF!</f>
        <v>#REF!</v>
      </c>
      <c r="T1167" s="1716" t="e">
        <f>'Notes- SK Template'!#REF!</f>
        <v>#REF!</v>
      </c>
      <c r="U1167" s="1716" t="e">
        <f>'Notes- SK Template'!#REF!</f>
        <v>#REF!</v>
      </c>
      <c r="V1167" s="1716" t="e">
        <f>'Notes- SK Template'!#REF!</f>
        <v>#REF!</v>
      </c>
      <c r="W1167" s="1716" t="e">
        <f>'Notes- SK Template'!#REF!</f>
        <v>#REF!</v>
      </c>
      <c r="X1167" s="1784" t="e">
        <f>'Notes- SK Template'!#REF!</f>
        <v>#REF!</v>
      </c>
      <c r="Y1167" s="1716" t="e">
        <f>'Notes- SK Template'!#REF!</f>
        <v>#REF!</v>
      </c>
      <c r="Z1167" s="1716" t="e">
        <f>'Notes- SK Template'!#REF!</f>
        <v>#REF!</v>
      </c>
      <c r="AA1167" s="1716" t="e">
        <f>'Notes- SK Template'!#REF!</f>
        <v>#REF!</v>
      </c>
      <c r="AB1167" s="1716" t="e">
        <f>'Notes- SK Template'!#REF!</f>
        <v>#REF!</v>
      </c>
      <c r="AC1167" s="1716" t="e">
        <f>'Notes- SK Template'!#REF!</f>
        <v>#REF!</v>
      </c>
      <c r="AD1167" s="1716" t="e">
        <f>'Notes- SK Template'!#REF!</f>
        <v>#REF!</v>
      </c>
      <c r="AE1167" s="1716" t="e">
        <f>'Notes- SK Template'!#REF!</f>
        <v>#REF!</v>
      </c>
      <c r="AF1167" s="1716" t="e">
        <f>'Notes- SK Template'!#REF!</f>
        <v>#REF!</v>
      </c>
      <c r="AG1167" s="1716" t="e">
        <f>'Notes- SK Template'!#REF!</f>
        <v>#REF!</v>
      </c>
    </row>
    <row r="1168" spans="1:33" s="20" customFormat="1" ht="17.25" customHeight="1" x14ac:dyDescent="0.25">
      <c r="A1168" s="933"/>
      <c r="D1168" s="2411" t="s">
        <v>2228</v>
      </c>
      <c r="E1168" s="1780"/>
      <c r="F1168" s="1780"/>
      <c r="G1168" s="1780"/>
      <c r="H1168" s="1780"/>
      <c r="I1168" s="1780"/>
      <c r="J1168" s="1780"/>
      <c r="K1168" s="1780"/>
      <c r="L1168" s="1780"/>
      <c r="M1168" s="1781"/>
      <c r="N1168" s="1837" t="e">
        <f>'Notes- SK Template'!#REF!</f>
        <v>#REF!</v>
      </c>
      <c r="O1168" s="1837" t="e">
        <f>'Notes- SK Template'!#REF!</f>
        <v>#REF!</v>
      </c>
      <c r="P1168" s="1837" t="e">
        <f>'Notes- SK Template'!#REF!</f>
        <v>#REF!</v>
      </c>
      <c r="Q1168" s="1837" t="e">
        <f>'Notes- SK Template'!#REF!</f>
        <v>#REF!</v>
      </c>
      <c r="R1168" s="1837" t="e">
        <f>'Notes- SK Template'!#REF!</f>
        <v>#REF!</v>
      </c>
      <c r="S1168" s="1837" t="e">
        <f>'Notes- SK Template'!#REF!</f>
        <v>#REF!</v>
      </c>
      <c r="T1168" s="1837" t="e">
        <f>'Notes- SK Template'!#REF!</f>
        <v>#REF!</v>
      </c>
      <c r="U1168" s="1837" t="e">
        <f>'Notes- SK Template'!#REF!</f>
        <v>#REF!</v>
      </c>
      <c r="V1168" s="1837" t="e">
        <f>'Notes- SK Template'!#REF!</f>
        <v>#REF!</v>
      </c>
      <c r="W1168" s="1837" t="e">
        <f>'Notes- SK Template'!#REF!</f>
        <v>#REF!</v>
      </c>
      <c r="X1168" s="1865" t="e">
        <f>'Notes- SK Template'!#REF!</f>
        <v>#REF!</v>
      </c>
      <c r="Y1168" s="1837" t="e">
        <f>'Notes- SK Template'!#REF!</f>
        <v>#REF!</v>
      </c>
      <c r="Z1168" s="1837" t="e">
        <f>'Notes- SK Template'!#REF!</f>
        <v>#REF!</v>
      </c>
      <c r="AA1168" s="1837" t="e">
        <f>'Notes- SK Template'!#REF!</f>
        <v>#REF!</v>
      </c>
      <c r="AB1168" s="1837" t="e">
        <f>'Notes- SK Template'!#REF!</f>
        <v>#REF!</v>
      </c>
      <c r="AC1168" s="1837" t="e">
        <f>'Notes- SK Template'!#REF!</f>
        <v>#REF!</v>
      </c>
      <c r="AD1168" s="1837" t="e">
        <f>'Notes- SK Template'!#REF!</f>
        <v>#REF!</v>
      </c>
      <c r="AE1168" s="1837" t="e">
        <f>'Notes- SK Template'!#REF!</f>
        <v>#REF!</v>
      </c>
      <c r="AF1168" s="1837" t="e">
        <f>'Notes- SK Template'!#REF!</f>
        <v>#REF!</v>
      </c>
      <c r="AG1168" s="1837" t="e">
        <f>'Notes- SK Template'!#REF!</f>
        <v>#REF!</v>
      </c>
    </row>
    <row r="1169" spans="1:33" s="20" customFormat="1" ht="17.25" customHeight="1" thickBot="1" x14ac:dyDescent="0.3">
      <c r="A1169" s="933"/>
      <c r="D1169" s="2408" t="s">
        <v>2229</v>
      </c>
      <c r="E1169" s="2409"/>
      <c r="F1169" s="2409"/>
      <c r="G1169" s="2409"/>
      <c r="H1169" s="2409"/>
      <c r="I1169" s="2409"/>
      <c r="J1169" s="2409"/>
      <c r="K1169" s="2409"/>
      <c r="L1169" s="2409"/>
      <c r="M1169" s="2410"/>
      <c r="N1169" s="1931" t="e">
        <f>'Notes- SK Template'!#REF!</f>
        <v>#REF!</v>
      </c>
      <c r="O1169" s="1931" t="e">
        <f>'Notes- SK Template'!#REF!</f>
        <v>#REF!</v>
      </c>
      <c r="P1169" s="1931" t="e">
        <f>'Notes- SK Template'!#REF!</f>
        <v>#REF!</v>
      </c>
      <c r="Q1169" s="1931" t="e">
        <f>'Notes- SK Template'!#REF!</f>
        <v>#REF!</v>
      </c>
      <c r="R1169" s="1931" t="e">
        <f>'Notes- SK Template'!#REF!</f>
        <v>#REF!</v>
      </c>
      <c r="S1169" s="1931" t="e">
        <f>'Notes- SK Template'!#REF!</f>
        <v>#REF!</v>
      </c>
      <c r="T1169" s="1931" t="e">
        <f>'Notes- SK Template'!#REF!</f>
        <v>#REF!</v>
      </c>
      <c r="U1169" s="1931" t="e">
        <f>'Notes- SK Template'!#REF!</f>
        <v>#REF!</v>
      </c>
      <c r="V1169" s="1931" t="e">
        <f>'Notes- SK Template'!#REF!</f>
        <v>#REF!</v>
      </c>
      <c r="W1169" s="1931" t="e">
        <f>'Notes- SK Template'!#REF!</f>
        <v>#REF!</v>
      </c>
      <c r="X1169" s="1931" t="e">
        <f>'Notes- SK Template'!#REF!</f>
        <v>#REF!</v>
      </c>
      <c r="Y1169" s="1931" t="e">
        <f>'Notes- SK Template'!#REF!</f>
        <v>#REF!</v>
      </c>
      <c r="Z1169" s="1931" t="e">
        <f>'Notes- SK Template'!#REF!</f>
        <v>#REF!</v>
      </c>
      <c r="AA1169" s="1931" t="e">
        <f>'Notes- SK Template'!#REF!</f>
        <v>#REF!</v>
      </c>
      <c r="AB1169" s="1931" t="e">
        <f>'Notes- SK Template'!#REF!</f>
        <v>#REF!</v>
      </c>
      <c r="AC1169" s="1931" t="e">
        <f>'Notes- SK Template'!#REF!</f>
        <v>#REF!</v>
      </c>
      <c r="AD1169" s="1931" t="e">
        <f>'Notes- SK Template'!#REF!</f>
        <v>#REF!</v>
      </c>
      <c r="AE1169" s="1931" t="e">
        <f>'Notes- SK Template'!#REF!</f>
        <v>#REF!</v>
      </c>
      <c r="AF1169" s="1931" t="e">
        <f>'Notes- SK Template'!#REF!</f>
        <v>#REF!</v>
      </c>
      <c r="AG1169" s="1931" t="e">
        <f>'Notes- SK Template'!#REF!</f>
        <v>#REF!</v>
      </c>
    </row>
    <row r="1171" spans="1:33" ht="14.25" customHeight="1" x14ac:dyDescent="0.2">
      <c r="D1171" s="599"/>
      <c r="E1171" s="599"/>
      <c r="F1171" s="599"/>
      <c r="G1171" s="599"/>
      <c r="H1171" s="599"/>
      <c r="I1171" s="599"/>
      <c r="J1171" s="599"/>
      <c r="K1171" s="599"/>
      <c r="L1171" s="599"/>
      <c r="M1171" s="599"/>
    </row>
    <row r="1172" spans="1:33" ht="14.25" customHeight="1" x14ac:dyDescent="0.2">
      <c r="D1172" s="1733" t="s">
        <v>2230</v>
      </c>
      <c r="E1172" s="1831"/>
      <c r="F1172" s="1831"/>
      <c r="G1172" s="1831"/>
      <c r="H1172" s="1831"/>
      <c r="I1172" s="1831"/>
      <c r="J1172" s="1831"/>
      <c r="K1172" s="1831"/>
      <c r="L1172" s="1831"/>
      <c r="M1172" s="1831"/>
      <c r="N1172" s="1831"/>
      <c r="O1172" s="1831"/>
      <c r="P1172" s="1831"/>
      <c r="Q1172" s="1831"/>
      <c r="R1172" s="1831"/>
      <c r="S1172" s="1831"/>
      <c r="T1172" s="1831"/>
      <c r="U1172" s="1831"/>
      <c r="V1172" s="1831"/>
      <c r="W1172" s="1831"/>
      <c r="X1172" s="1831"/>
      <c r="Y1172" s="1831"/>
      <c r="Z1172" s="1831"/>
      <c r="AA1172" s="1831"/>
      <c r="AB1172" s="1831"/>
      <c r="AC1172" s="1831"/>
      <c r="AD1172" s="1831"/>
      <c r="AE1172" s="1831"/>
      <c r="AF1172" s="1831"/>
      <c r="AG1172" s="1831"/>
    </row>
    <row r="1173" spans="1:33" ht="14.25" customHeight="1" thickBot="1" x14ac:dyDescent="0.25">
      <c r="D1173" s="599"/>
      <c r="E1173" s="599"/>
      <c r="F1173" s="599"/>
      <c r="G1173" s="599"/>
      <c r="H1173" s="599"/>
      <c r="I1173" s="599"/>
      <c r="J1173" s="599"/>
      <c r="K1173" s="599"/>
      <c r="L1173" s="599"/>
      <c r="M1173" s="599"/>
    </row>
    <row r="1174" spans="1:33" ht="14.25" customHeight="1" thickBot="1" x14ac:dyDescent="0.25">
      <c r="A1174" s="605" t="s">
        <v>1416</v>
      </c>
      <c r="D1174" s="1767" t="s">
        <v>2255</v>
      </c>
      <c r="E1174" s="1768"/>
      <c r="F1174" s="1768"/>
      <c r="G1174" s="1768"/>
      <c r="H1174" s="1768"/>
      <c r="I1174" s="1768"/>
      <c r="J1174" s="1768"/>
      <c r="K1174" s="1768"/>
      <c r="L1174" s="1768"/>
      <c r="M1174" s="1768"/>
      <c r="N1174" s="1873" t="s">
        <v>2231</v>
      </c>
      <c r="O1174" s="1874"/>
      <c r="P1174" s="1874"/>
      <c r="Q1174" s="1874"/>
      <c r="R1174" s="1874"/>
      <c r="S1174" s="1874"/>
      <c r="T1174" s="1874"/>
      <c r="U1174" s="1874"/>
      <c r="V1174" s="1874"/>
      <c r="W1174" s="1874"/>
      <c r="X1174" s="1874"/>
      <c r="Y1174" s="1874"/>
      <c r="Z1174" s="1874"/>
      <c r="AA1174" s="1874"/>
      <c r="AB1174" s="1874"/>
      <c r="AC1174" s="1874"/>
      <c r="AD1174" s="1874"/>
      <c r="AE1174" s="1874"/>
      <c r="AF1174" s="1874"/>
      <c r="AG1174" s="1875"/>
    </row>
    <row r="1175" spans="1:33" ht="14.25" customHeight="1" thickBot="1" x14ac:dyDescent="0.25">
      <c r="D1175" s="1770"/>
      <c r="E1175" s="1771"/>
      <c r="F1175" s="1771"/>
      <c r="G1175" s="1771"/>
      <c r="H1175" s="1771"/>
      <c r="I1175" s="1771"/>
      <c r="J1175" s="1771"/>
      <c r="K1175" s="1771"/>
      <c r="L1175" s="1771"/>
      <c r="M1175" s="1771"/>
      <c r="N1175" s="1704" t="s">
        <v>2238</v>
      </c>
      <c r="O1175" s="1704"/>
      <c r="P1175" s="1704"/>
      <c r="Q1175" s="1704"/>
      <c r="R1175" s="1704"/>
      <c r="S1175" s="1704"/>
      <c r="T1175" s="1704"/>
      <c r="U1175" s="1704"/>
      <c r="V1175" s="1704"/>
      <c r="W1175" s="1704"/>
      <c r="X1175" s="1704" t="s">
        <v>2239</v>
      </c>
      <c r="Y1175" s="1704"/>
      <c r="Z1175" s="1704"/>
      <c r="AA1175" s="1704"/>
      <c r="AB1175" s="1704"/>
      <c r="AC1175" s="1704"/>
      <c r="AD1175" s="1704"/>
      <c r="AE1175" s="1704"/>
      <c r="AF1175" s="1704"/>
      <c r="AG1175" s="1704"/>
    </row>
    <row r="1176" spans="1:33" ht="18" customHeight="1" x14ac:dyDescent="0.2">
      <c r="D1176" s="2405" t="s">
        <v>2232</v>
      </c>
      <c r="E1176" s="2406"/>
      <c r="F1176" s="2406"/>
      <c r="G1176" s="2406"/>
      <c r="H1176" s="2406"/>
      <c r="I1176" s="2406"/>
      <c r="J1176" s="2406"/>
      <c r="K1176" s="2406"/>
      <c r="L1176" s="2406"/>
      <c r="M1176" s="2407"/>
      <c r="N1176" s="1991" t="e">
        <f>'Notes- SK Template'!#REF!</f>
        <v>#REF!</v>
      </c>
      <c r="O1176" s="1797" t="e">
        <f>'Notes- SK Template'!#REF!</f>
        <v>#REF!</v>
      </c>
      <c r="P1176" s="1797" t="e">
        <f>'Notes- SK Template'!#REF!</f>
        <v>#REF!</v>
      </c>
      <c r="Q1176" s="1797" t="e">
        <f>'Notes- SK Template'!#REF!</f>
        <v>#REF!</v>
      </c>
      <c r="R1176" s="1797" t="e">
        <f>'Notes- SK Template'!#REF!</f>
        <v>#REF!</v>
      </c>
      <c r="S1176" s="1797" t="e">
        <f>'Notes- SK Template'!#REF!</f>
        <v>#REF!</v>
      </c>
      <c r="T1176" s="1797" t="e">
        <f>'Notes- SK Template'!#REF!</f>
        <v>#REF!</v>
      </c>
      <c r="U1176" s="1797" t="e">
        <f>'Notes- SK Template'!#REF!</f>
        <v>#REF!</v>
      </c>
      <c r="V1176" s="1797" t="e">
        <f>'Notes- SK Template'!#REF!</f>
        <v>#REF!</v>
      </c>
      <c r="W1176" s="1797" t="e">
        <f>'Notes- SK Template'!#REF!</f>
        <v>#REF!</v>
      </c>
      <c r="X1176" s="1797" t="e">
        <f>'Notes- SK Template'!#REF!</f>
        <v>#REF!</v>
      </c>
      <c r="Y1176" s="1797" t="e">
        <f>'Notes- SK Template'!#REF!</f>
        <v>#REF!</v>
      </c>
      <c r="Z1176" s="1797" t="e">
        <f>'Notes- SK Template'!#REF!</f>
        <v>#REF!</v>
      </c>
      <c r="AA1176" s="1797" t="e">
        <f>'Notes- SK Template'!#REF!</f>
        <v>#REF!</v>
      </c>
      <c r="AB1176" s="1797" t="e">
        <f>'Notes- SK Template'!#REF!</f>
        <v>#REF!</v>
      </c>
      <c r="AC1176" s="1797" t="e">
        <f>'Notes- SK Template'!#REF!</f>
        <v>#REF!</v>
      </c>
      <c r="AD1176" s="1797" t="e">
        <f>'Notes- SK Template'!#REF!</f>
        <v>#REF!</v>
      </c>
      <c r="AE1176" s="1797" t="e">
        <f>'Notes- SK Template'!#REF!</f>
        <v>#REF!</v>
      </c>
      <c r="AF1176" s="1797" t="e">
        <f>'Notes- SK Template'!#REF!</f>
        <v>#REF!</v>
      </c>
      <c r="AG1176" s="1797" t="e">
        <f>'Notes- SK Template'!#REF!</f>
        <v>#REF!</v>
      </c>
    </row>
    <row r="1177" spans="1:33" ht="18" customHeight="1" x14ac:dyDescent="0.2">
      <c r="D1177" s="2404" t="s">
        <v>2233</v>
      </c>
      <c r="E1177" s="2382"/>
      <c r="F1177" s="2382"/>
      <c r="G1177" s="2382"/>
      <c r="H1177" s="2382"/>
      <c r="I1177" s="2382"/>
      <c r="J1177" s="2382"/>
      <c r="K1177" s="2382"/>
      <c r="L1177" s="2382"/>
      <c r="M1177" s="2383"/>
      <c r="N1177" s="1784" t="e">
        <f>'Notes- SK Template'!#REF!</f>
        <v>#REF!</v>
      </c>
      <c r="O1177" s="1716" t="e">
        <f>'Notes- SK Template'!#REF!</f>
        <v>#REF!</v>
      </c>
      <c r="P1177" s="1716" t="e">
        <f>'Notes- SK Template'!#REF!</f>
        <v>#REF!</v>
      </c>
      <c r="Q1177" s="1716" t="e">
        <f>'Notes- SK Template'!#REF!</f>
        <v>#REF!</v>
      </c>
      <c r="R1177" s="1716" t="e">
        <f>'Notes- SK Template'!#REF!</f>
        <v>#REF!</v>
      </c>
      <c r="S1177" s="1716" t="e">
        <f>'Notes- SK Template'!#REF!</f>
        <v>#REF!</v>
      </c>
      <c r="T1177" s="1716" t="e">
        <f>'Notes- SK Template'!#REF!</f>
        <v>#REF!</v>
      </c>
      <c r="U1177" s="1716" t="e">
        <f>'Notes- SK Template'!#REF!</f>
        <v>#REF!</v>
      </c>
      <c r="V1177" s="1716" t="e">
        <f>'Notes- SK Template'!#REF!</f>
        <v>#REF!</v>
      </c>
      <c r="W1177" s="1716" t="e">
        <f>'Notes- SK Template'!#REF!</f>
        <v>#REF!</v>
      </c>
      <c r="X1177" s="1716" t="e">
        <f>'Notes- SK Template'!#REF!</f>
        <v>#REF!</v>
      </c>
      <c r="Y1177" s="1716" t="e">
        <f>'Notes- SK Template'!#REF!</f>
        <v>#REF!</v>
      </c>
      <c r="Z1177" s="1716" t="e">
        <f>'Notes- SK Template'!#REF!</f>
        <v>#REF!</v>
      </c>
      <c r="AA1177" s="1716" t="e">
        <f>'Notes- SK Template'!#REF!</f>
        <v>#REF!</v>
      </c>
      <c r="AB1177" s="1716" t="e">
        <f>'Notes- SK Template'!#REF!</f>
        <v>#REF!</v>
      </c>
      <c r="AC1177" s="1716" t="e">
        <f>'Notes- SK Template'!#REF!</f>
        <v>#REF!</v>
      </c>
      <c r="AD1177" s="1716" t="e">
        <f>'Notes- SK Template'!#REF!</f>
        <v>#REF!</v>
      </c>
      <c r="AE1177" s="1716" t="e">
        <f>'Notes- SK Template'!#REF!</f>
        <v>#REF!</v>
      </c>
      <c r="AF1177" s="1716" t="e">
        <f>'Notes- SK Template'!#REF!</f>
        <v>#REF!</v>
      </c>
      <c r="AG1177" s="1716" t="e">
        <f>'Notes- SK Template'!#REF!</f>
        <v>#REF!</v>
      </c>
    </row>
    <row r="1178" spans="1:33" ht="18" customHeight="1" x14ac:dyDescent="0.2">
      <c r="D1178" s="2404" t="s">
        <v>2234</v>
      </c>
      <c r="E1178" s="2382"/>
      <c r="F1178" s="2382"/>
      <c r="G1178" s="2382"/>
      <c r="H1178" s="2382"/>
      <c r="I1178" s="2382"/>
      <c r="J1178" s="2382"/>
      <c r="K1178" s="2382"/>
      <c r="L1178" s="2382"/>
      <c r="M1178" s="2383"/>
      <c r="N1178" s="1784" t="e">
        <f>'Notes- SK Template'!#REF!</f>
        <v>#REF!</v>
      </c>
      <c r="O1178" s="1716" t="e">
        <f>'Notes- SK Template'!#REF!</f>
        <v>#REF!</v>
      </c>
      <c r="P1178" s="1716" t="e">
        <f>'Notes- SK Template'!#REF!</f>
        <v>#REF!</v>
      </c>
      <c r="Q1178" s="1716" t="e">
        <f>'Notes- SK Template'!#REF!</f>
        <v>#REF!</v>
      </c>
      <c r="R1178" s="1716" t="e">
        <f>'Notes- SK Template'!#REF!</f>
        <v>#REF!</v>
      </c>
      <c r="S1178" s="1716" t="e">
        <f>'Notes- SK Template'!#REF!</f>
        <v>#REF!</v>
      </c>
      <c r="T1178" s="1716" t="e">
        <f>'Notes- SK Template'!#REF!</f>
        <v>#REF!</v>
      </c>
      <c r="U1178" s="1716" t="e">
        <f>'Notes- SK Template'!#REF!</f>
        <v>#REF!</v>
      </c>
      <c r="V1178" s="1716" t="e">
        <f>'Notes- SK Template'!#REF!</f>
        <v>#REF!</v>
      </c>
      <c r="W1178" s="1716" t="e">
        <f>'Notes- SK Template'!#REF!</f>
        <v>#REF!</v>
      </c>
      <c r="X1178" s="1716" t="e">
        <f>'Notes- SK Template'!#REF!</f>
        <v>#REF!</v>
      </c>
      <c r="Y1178" s="1716" t="e">
        <f>'Notes- SK Template'!#REF!</f>
        <v>#REF!</v>
      </c>
      <c r="Z1178" s="1716" t="e">
        <f>'Notes- SK Template'!#REF!</f>
        <v>#REF!</v>
      </c>
      <c r="AA1178" s="1716" t="e">
        <f>'Notes- SK Template'!#REF!</f>
        <v>#REF!</v>
      </c>
      <c r="AB1178" s="1716" t="e">
        <f>'Notes- SK Template'!#REF!</f>
        <v>#REF!</v>
      </c>
      <c r="AC1178" s="1716" t="e">
        <f>'Notes- SK Template'!#REF!</f>
        <v>#REF!</v>
      </c>
      <c r="AD1178" s="1716" t="e">
        <f>'Notes- SK Template'!#REF!</f>
        <v>#REF!</v>
      </c>
      <c r="AE1178" s="1716" t="e">
        <f>'Notes- SK Template'!#REF!</f>
        <v>#REF!</v>
      </c>
      <c r="AF1178" s="1716" t="e">
        <f>'Notes- SK Template'!#REF!</f>
        <v>#REF!</v>
      </c>
      <c r="AG1178" s="1716" t="e">
        <f>'Notes- SK Template'!#REF!</f>
        <v>#REF!</v>
      </c>
    </row>
    <row r="1179" spans="1:33" ht="18" customHeight="1" x14ac:dyDescent="0.2">
      <c r="D1179" s="2404" t="s">
        <v>2235</v>
      </c>
      <c r="E1179" s="2382"/>
      <c r="F1179" s="2382"/>
      <c r="G1179" s="2382"/>
      <c r="H1179" s="2382"/>
      <c r="I1179" s="2382"/>
      <c r="J1179" s="2382"/>
      <c r="K1179" s="2382"/>
      <c r="L1179" s="2382"/>
      <c r="M1179" s="2383"/>
      <c r="N1179" s="1784" t="e">
        <f>'Notes- SK Template'!#REF!</f>
        <v>#REF!</v>
      </c>
      <c r="O1179" s="1716" t="e">
        <f>'Notes- SK Template'!#REF!</f>
        <v>#REF!</v>
      </c>
      <c r="P1179" s="1716" t="e">
        <f>'Notes- SK Template'!#REF!</f>
        <v>#REF!</v>
      </c>
      <c r="Q1179" s="1716" t="e">
        <f>'Notes- SK Template'!#REF!</f>
        <v>#REF!</v>
      </c>
      <c r="R1179" s="1716" t="e">
        <f>'Notes- SK Template'!#REF!</f>
        <v>#REF!</v>
      </c>
      <c r="S1179" s="1716" t="e">
        <f>'Notes- SK Template'!#REF!</f>
        <v>#REF!</v>
      </c>
      <c r="T1179" s="1716" t="e">
        <f>'Notes- SK Template'!#REF!</f>
        <v>#REF!</v>
      </c>
      <c r="U1179" s="1716" t="e">
        <f>'Notes- SK Template'!#REF!</f>
        <v>#REF!</v>
      </c>
      <c r="V1179" s="1716" t="e">
        <f>'Notes- SK Template'!#REF!</f>
        <v>#REF!</v>
      </c>
      <c r="W1179" s="1716" t="e">
        <f>'Notes- SK Template'!#REF!</f>
        <v>#REF!</v>
      </c>
      <c r="X1179" s="1716" t="e">
        <f>'Notes- SK Template'!#REF!</f>
        <v>#REF!</v>
      </c>
      <c r="Y1179" s="1716" t="e">
        <f>'Notes- SK Template'!#REF!</f>
        <v>#REF!</v>
      </c>
      <c r="Z1179" s="1716" t="e">
        <f>'Notes- SK Template'!#REF!</f>
        <v>#REF!</v>
      </c>
      <c r="AA1179" s="1716" t="e">
        <f>'Notes- SK Template'!#REF!</f>
        <v>#REF!</v>
      </c>
      <c r="AB1179" s="1716" t="e">
        <f>'Notes- SK Template'!#REF!</f>
        <v>#REF!</v>
      </c>
      <c r="AC1179" s="1716" t="e">
        <f>'Notes- SK Template'!#REF!</f>
        <v>#REF!</v>
      </c>
      <c r="AD1179" s="1716" t="e">
        <f>'Notes- SK Template'!#REF!</f>
        <v>#REF!</v>
      </c>
      <c r="AE1179" s="1716" t="e">
        <f>'Notes- SK Template'!#REF!</f>
        <v>#REF!</v>
      </c>
      <c r="AF1179" s="1716" t="e">
        <f>'Notes- SK Template'!#REF!</f>
        <v>#REF!</v>
      </c>
      <c r="AG1179" s="1716" t="e">
        <f>'Notes- SK Template'!#REF!</f>
        <v>#REF!</v>
      </c>
    </row>
    <row r="1180" spans="1:33" ht="18" customHeight="1" x14ac:dyDescent="0.2">
      <c r="D1180" s="2404" t="s">
        <v>2236</v>
      </c>
      <c r="E1180" s="2382"/>
      <c r="F1180" s="2382"/>
      <c r="G1180" s="2382"/>
      <c r="H1180" s="2382"/>
      <c r="I1180" s="2382"/>
      <c r="J1180" s="2382"/>
      <c r="K1180" s="2382"/>
      <c r="L1180" s="2382"/>
      <c r="M1180" s="2383"/>
      <c r="N1180" s="1784" t="e">
        <f>'Notes- SK Template'!#REF!</f>
        <v>#REF!</v>
      </c>
      <c r="O1180" s="1716" t="e">
        <f>'Notes- SK Template'!#REF!</f>
        <v>#REF!</v>
      </c>
      <c r="P1180" s="1716" t="e">
        <f>'Notes- SK Template'!#REF!</f>
        <v>#REF!</v>
      </c>
      <c r="Q1180" s="1716" t="e">
        <f>'Notes- SK Template'!#REF!</f>
        <v>#REF!</v>
      </c>
      <c r="R1180" s="1716" t="e">
        <f>'Notes- SK Template'!#REF!</f>
        <v>#REF!</v>
      </c>
      <c r="S1180" s="1716" t="e">
        <f>'Notes- SK Template'!#REF!</f>
        <v>#REF!</v>
      </c>
      <c r="T1180" s="1716" t="e">
        <f>'Notes- SK Template'!#REF!</f>
        <v>#REF!</v>
      </c>
      <c r="U1180" s="1716" t="e">
        <f>'Notes- SK Template'!#REF!</f>
        <v>#REF!</v>
      </c>
      <c r="V1180" s="1716" t="e">
        <f>'Notes- SK Template'!#REF!</f>
        <v>#REF!</v>
      </c>
      <c r="W1180" s="1716" t="e">
        <f>'Notes- SK Template'!#REF!</f>
        <v>#REF!</v>
      </c>
      <c r="X1180" s="1716" t="e">
        <f>'Notes- SK Template'!#REF!</f>
        <v>#REF!</v>
      </c>
      <c r="Y1180" s="1716" t="e">
        <f>'Notes- SK Template'!#REF!</f>
        <v>#REF!</v>
      </c>
      <c r="Z1180" s="1716" t="e">
        <f>'Notes- SK Template'!#REF!</f>
        <v>#REF!</v>
      </c>
      <c r="AA1180" s="1716" t="e">
        <f>'Notes- SK Template'!#REF!</f>
        <v>#REF!</v>
      </c>
      <c r="AB1180" s="1716" t="e">
        <f>'Notes- SK Template'!#REF!</f>
        <v>#REF!</v>
      </c>
      <c r="AC1180" s="1716" t="e">
        <f>'Notes- SK Template'!#REF!</f>
        <v>#REF!</v>
      </c>
      <c r="AD1180" s="1716" t="e">
        <f>'Notes- SK Template'!#REF!</f>
        <v>#REF!</v>
      </c>
      <c r="AE1180" s="1716" t="e">
        <f>'Notes- SK Template'!#REF!</f>
        <v>#REF!</v>
      </c>
      <c r="AF1180" s="1716" t="e">
        <f>'Notes- SK Template'!#REF!</f>
        <v>#REF!</v>
      </c>
      <c r="AG1180" s="1716" t="e">
        <f>'Notes- SK Template'!#REF!</f>
        <v>#REF!</v>
      </c>
    </row>
    <row r="1181" spans="1:33" ht="18" customHeight="1" thickBot="1" x14ac:dyDescent="0.25">
      <c r="D1181" s="2401" t="s">
        <v>2237</v>
      </c>
      <c r="E1181" s="2402"/>
      <c r="F1181" s="2402"/>
      <c r="G1181" s="2402"/>
      <c r="H1181" s="2402"/>
      <c r="I1181" s="2402"/>
      <c r="J1181" s="2402"/>
      <c r="K1181" s="2402"/>
      <c r="L1181" s="2402"/>
      <c r="M1181" s="2403"/>
      <c r="N1181" s="2400" t="e">
        <f>'Notes- SK Template'!#REF!</f>
        <v>#REF!</v>
      </c>
      <c r="O1181" s="1931" t="e">
        <f>'Notes- SK Template'!#REF!</f>
        <v>#REF!</v>
      </c>
      <c r="P1181" s="1931" t="e">
        <f>'Notes- SK Template'!#REF!</f>
        <v>#REF!</v>
      </c>
      <c r="Q1181" s="1931" t="e">
        <f>'Notes- SK Template'!#REF!</f>
        <v>#REF!</v>
      </c>
      <c r="R1181" s="1931" t="e">
        <f>'Notes- SK Template'!#REF!</f>
        <v>#REF!</v>
      </c>
      <c r="S1181" s="1931" t="e">
        <f>'Notes- SK Template'!#REF!</f>
        <v>#REF!</v>
      </c>
      <c r="T1181" s="1931" t="e">
        <f>'Notes- SK Template'!#REF!</f>
        <v>#REF!</v>
      </c>
      <c r="U1181" s="1931" t="e">
        <f>'Notes- SK Template'!#REF!</f>
        <v>#REF!</v>
      </c>
      <c r="V1181" s="1931" t="e">
        <f>'Notes- SK Template'!#REF!</f>
        <v>#REF!</v>
      </c>
      <c r="W1181" s="1931" t="e">
        <f>'Notes- SK Template'!#REF!</f>
        <v>#REF!</v>
      </c>
      <c r="X1181" s="1931" t="e">
        <f>'Notes- SK Template'!#REF!</f>
        <v>#REF!</v>
      </c>
      <c r="Y1181" s="1931" t="e">
        <f>'Notes- SK Template'!#REF!</f>
        <v>#REF!</v>
      </c>
      <c r="Z1181" s="1931" t="e">
        <f>'Notes- SK Template'!#REF!</f>
        <v>#REF!</v>
      </c>
      <c r="AA1181" s="1931" t="e">
        <f>'Notes- SK Template'!#REF!</f>
        <v>#REF!</v>
      </c>
      <c r="AB1181" s="1931" t="e">
        <f>'Notes- SK Template'!#REF!</f>
        <v>#REF!</v>
      </c>
      <c r="AC1181" s="1931" t="e">
        <f>'Notes- SK Template'!#REF!</f>
        <v>#REF!</v>
      </c>
      <c r="AD1181" s="1931" t="e">
        <f>'Notes- SK Template'!#REF!</f>
        <v>#REF!</v>
      </c>
      <c r="AE1181" s="1931" t="e">
        <f>'Notes- SK Template'!#REF!</f>
        <v>#REF!</v>
      </c>
      <c r="AF1181" s="1931" t="e">
        <f>'Notes- SK Template'!#REF!</f>
        <v>#REF!</v>
      </c>
      <c r="AG1181" s="1931" t="e">
        <f>'Notes- SK Template'!#REF!</f>
        <v>#REF!</v>
      </c>
    </row>
    <row r="1183" spans="1:33" ht="14.25" customHeight="1" thickBot="1" x14ac:dyDescent="0.25"/>
    <row r="1184" spans="1:33" ht="14.25" customHeight="1" thickBot="1" x14ac:dyDescent="0.25">
      <c r="A1184" s="605" t="s">
        <v>1417</v>
      </c>
      <c r="D1184" s="1767" t="s">
        <v>2255</v>
      </c>
      <c r="E1184" s="1768"/>
      <c r="F1184" s="1768"/>
      <c r="G1184" s="1768"/>
      <c r="H1184" s="1768"/>
      <c r="I1184" s="1768"/>
      <c r="J1184" s="1768"/>
      <c r="K1184" s="1768"/>
      <c r="L1184" s="1768"/>
      <c r="M1184" s="1768"/>
      <c r="N1184" s="1873" t="s">
        <v>2240</v>
      </c>
      <c r="O1184" s="1874"/>
      <c r="P1184" s="1874"/>
      <c r="Q1184" s="1874"/>
      <c r="R1184" s="1874"/>
      <c r="S1184" s="1874"/>
      <c r="T1184" s="1874"/>
      <c r="U1184" s="1874"/>
      <c r="V1184" s="1874"/>
      <c r="W1184" s="1874"/>
      <c r="X1184" s="1874"/>
      <c r="Y1184" s="1874"/>
      <c r="Z1184" s="1874"/>
      <c r="AA1184" s="1874"/>
      <c r="AB1184" s="1874"/>
      <c r="AC1184" s="1874"/>
      <c r="AD1184" s="1874"/>
      <c r="AE1184" s="1874"/>
      <c r="AF1184" s="1874"/>
      <c r="AG1184" s="1875"/>
    </row>
    <row r="1185" spans="1:33" ht="14.25" customHeight="1" thickBot="1" x14ac:dyDescent="0.25">
      <c r="A1185" s="18"/>
      <c r="D1185" s="1770"/>
      <c r="E1185" s="1771"/>
      <c r="F1185" s="1771"/>
      <c r="G1185" s="1771"/>
      <c r="H1185" s="1771"/>
      <c r="I1185" s="1771"/>
      <c r="J1185" s="1771"/>
      <c r="K1185" s="1771"/>
      <c r="L1185" s="1771"/>
      <c r="M1185" s="1771"/>
      <c r="N1185" s="1704" t="s">
        <v>2238</v>
      </c>
      <c r="O1185" s="1704"/>
      <c r="P1185" s="1704"/>
      <c r="Q1185" s="1704"/>
      <c r="R1185" s="1704"/>
      <c r="S1185" s="1704"/>
      <c r="T1185" s="1704"/>
      <c r="U1185" s="1704"/>
      <c r="V1185" s="1704"/>
      <c r="W1185" s="1704"/>
      <c r="X1185" s="1704" t="s">
        <v>2239</v>
      </c>
      <c r="Y1185" s="1704"/>
      <c r="Z1185" s="1704"/>
      <c r="AA1185" s="1704"/>
      <c r="AB1185" s="1704"/>
      <c r="AC1185" s="1704"/>
      <c r="AD1185" s="1704"/>
      <c r="AE1185" s="1704"/>
      <c r="AF1185" s="1704"/>
      <c r="AG1185" s="1704"/>
    </row>
    <row r="1186" spans="1:33" ht="18" customHeight="1" x14ac:dyDescent="0.2">
      <c r="A1186" s="18"/>
      <c r="D1186" s="2405" t="s">
        <v>2232</v>
      </c>
      <c r="E1186" s="2406"/>
      <c r="F1186" s="2406"/>
      <c r="G1186" s="2406"/>
      <c r="H1186" s="2406"/>
      <c r="I1186" s="2406"/>
      <c r="J1186" s="2406"/>
      <c r="K1186" s="2406"/>
      <c r="L1186" s="2406"/>
      <c r="M1186" s="2407"/>
      <c r="N1186" s="1991" t="e">
        <f>'Notes- SK Template'!#REF!</f>
        <v>#REF!</v>
      </c>
      <c r="O1186" s="1797" t="e">
        <f>'Notes- SK Template'!#REF!</f>
        <v>#REF!</v>
      </c>
      <c r="P1186" s="1797" t="e">
        <f>'Notes- SK Template'!#REF!</f>
        <v>#REF!</v>
      </c>
      <c r="Q1186" s="1797" t="e">
        <f>'Notes- SK Template'!#REF!</f>
        <v>#REF!</v>
      </c>
      <c r="R1186" s="1797" t="e">
        <f>'Notes- SK Template'!#REF!</f>
        <v>#REF!</v>
      </c>
      <c r="S1186" s="1797" t="e">
        <f>'Notes- SK Template'!#REF!</f>
        <v>#REF!</v>
      </c>
      <c r="T1186" s="1797" t="e">
        <f>'Notes- SK Template'!#REF!</f>
        <v>#REF!</v>
      </c>
      <c r="U1186" s="1797" t="e">
        <f>'Notes- SK Template'!#REF!</f>
        <v>#REF!</v>
      </c>
      <c r="V1186" s="1797" t="e">
        <f>'Notes- SK Template'!#REF!</f>
        <v>#REF!</v>
      </c>
      <c r="W1186" s="1797" t="e">
        <f>'Notes- SK Template'!#REF!</f>
        <v>#REF!</v>
      </c>
      <c r="X1186" s="1797" t="e">
        <f>'Notes- SK Template'!#REF!</f>
        <v>#REF!</v>
      </c>
      <c r="Y1186" s="1797" t="e">
        <f>'Notes- SK Template'!#REF!</f>
        <v>#REF!</v>
      </c>
      <c r="Z1186" s="1797" t="e">
        <f>'Notes- SK Template'!#REF!</f>
        <v>#REF!</v>
      </c>
      <c r="AA1186" s="1797" t="e">
        <f>'Notes- SK Template'!#REF!</f>
        <v>#REF!</v>
      </c>
      <c r="AB1186" s="1797" t="e">
        <f>'Notes- SK Template'!#REF!</f>
        <v>#REF!</v>
      </c>
      <c r="AC1186" s="1797" t="e">
        <f>'Notes- SK Template'!#REF!</f>
        <v>#REF!</v>
      </c>
      <c r="AD1186" s="1797" t="e">
        <f>'Notes- SK Template'!#REF!</f>
        <v>#REF!</v>
      </c>
      <c r="AE1186" s="1797" t="e">
        <f>'Notes- SK Template'!#REF!</f>
        <v>#REF!</v>
      </c>
      <c r="AF1186" s="1797" t="e">
        <f>'Notes- SK Template'!#REF!</f>
        <v>#REF!</v>
      </c>
      <c r="AG1186" s="1797" t="e">
        <f>'Notes- SK Template'!#REF!</f>
        <v>#REF!</v>
      </c>
    </row>
    <row r="1187" spans="1:33" ht="18" customHeight="1" x14ac:dyDescent="0.2">
      <c r="A1187" s="18"/>
      <c r="D1187" s="2404" t="s">
        <v>2233</v>
      </c>
      <c r="E1187" s="2382"/>
      <c r="F1187" s="2382"/>
      <c r="G1187" s="2382"/>
      <c r="H1187" s="2382"/>
      <c r="I1187" s="2382"/>
      <c r="J1187" s="2382"/>
      <c r="K1187" s="2382"/>
      <c r="L1187" s="2382"/>
      <c r="M1187" s="2383"/>
      <c r="N1187" s="1784" t="e">
        <f>'Notes- SK Template'!#REF!</f>
        <v>#REF!</v>
      </c>
      <c r="O1187" s="1716" t="e">
        <f>'Notes- SK Template'!#REF!</f>
        <v>#REF!</v>
      </c>
      <c r="P1187" s="1716" t="e">
        <f>'Notes- SK Template'!#REF!</f>
        <v>#REF!</v>
      </c>
      <c r="Q1187" s="1716" t="e">
        <f>'Notes- SK Template'!#REF!</f>
        <v>#REF!</v>
      </c>
      <c r="R1187" s="1716" t="e">
        <f>'Notes- SK Template'!#REF!</f>
        <v>#REF!</v>
      </c>
      <c r="S1187" s="1716" t="e">
        <f>'Notes- SK Template'!#REF!</f>
        <v>#REF!</v>
      </c>
      <c r="T1187" s="1716" t="e">
        <f>'Notes- SK Template'!#REF!</f>
        <v>#REF!</v>
      </c>
      <c r="U1187" s="1716" t="e">
        <f>'Notes- SK Template'!#REF!</f>
        <v>#REF!</v>
      </c>
      <c r="V1187" s="1716" t="e">
        <f>'Notes- SK Template'!#REF!</f>
        <v>#REF!</v>
      </c>
      <c r="W1187" s="1716" t="e">
        <f>'Notes- SK Template'!#REF!</f>
        <v>#REF!</v>
      </c>
      <c r="X1187" s="1716" t="e">
        <f>'Notes- SK Template'!#REF!</f>
        <v>#REF!</v>
      </c>
      <c r="Y1187" s="1716" t="e">
        <f>'Notes- SK Template'!#REF!</f>
        <v>#REF!</v>
      </c>
      <c r="Z1187" s="1716" t="e">
        <f>'Notes- SK Template'!#REF!</f>
        <v>#REF!</v>
      </c>
      <c r="AA1187" s="1716" t="e">
        <f>'Notes- SK Template'!#REF!</f>
        <v>#REF!</v>
      </c>
      <c r="AB1187" s="1716" t="e">
        <f>'Notes- SK Template'!#REF!</f>
        <v>#REF!</v>
      </c>
      <c r="AC1187" s="1716" t="e">
        <f>'Notes- SK Template'!#REF!</f>
        <v>#REF!</v>
      </c>
      <c r="AD1187" s="1716" t="e">
        <f>'Notes- SK Template'!#REF!</f>
        <v>#REF!</v>
      </c>
      <c r="AE1187" s="1716" t="e">
        <f>'Notes- SK Template'!#REF!</f>
        <v>#REF!</v>
      </c>
      <c r="AF1187" s="1716" t="e">
        <f>'Notes- SK Template'!#REF!</f>
        <v>#REF!</v>
      </c>
      <c r="AG1187" s="1716" t="e">
        <f>'Notes- SK Template'!#REF!</f>
        <v>#REF!</v>
      </c>
    </row>
    <row r="1188" spans="1:33" ht="18" customHeight="1" x14ac:dyDescent="0.2">
      <c r="D1188" s="2404" t="s">
        <v>2234</v>
      </c>
      <c r="E1188" s="2382"/>
      <c r="F1188" s="2382"/>
      <c r="G1188" s="2382"/>
      <c r="H1188" s="2382"/>
      <c r="I1188" s="2382"/>
      <c r="J1188" s="2382"/>
      <c r="K1188" s="2382"/>
      <c r="L1188" s="2382"/>
      <c r="M1188" s="2383"/>
      <c r="N1188" s="1784" t="e">
        <f>'Notes- SK Template'!#REF!</f>
        <v>#REF!</v>
      </c>
      <c r="O1188" s="1716" t="e">
        <f>'Notes- SK Template'!#REF!</f>
        <v>#REF!</v>
      </c>
      <c r="P1188" s="1716" t="e">
        <f>'Notes- SK Template'!#REF!</f>
        <v>#REF!</v>
      </c>
      <c r="Q1188" s="1716" t="e">
        <f>'Notes- SK Template'!#REF!</f>
        <v>#REF!</v>
      </c>
      <c r="R1188" s="1716" t="e">
        <f>'Notes- SK Template'!#REF!</f>
        <v>#REF!</v>
      </c>
      <c r="S1188" s="1716" t="e">
        <f>'Notes- SK Template'!#REF!</f>
        <v>#REF!</v>
      </c>
      <c r="T1188" s="1716" t="e">
        <f>'Notes- SK Template'!#REF!</f>
        <v>#REF!</v>
      </c>
      <c r="U1188" s="1716" t="e">
        <f>'Notes- SK Template'!#REF!</f>
        <v>#REF!</v>
      </c>
      <c r="V1188" s="1716" t="e">
        <f>'Notes- SK Template'!#REF!</f>
        <v>#REF!</v>
      </c>
      <c r="W1188" s="1716" t="e">
        <f>'Notes- SK Template'!#REF!</f>
        <v>#REF!</v>
      </c>
      <c r="X1188" s="1716" t="e">
        <f>'Notes- SK Template'!#REF!</f>
        <v>#REF!</v>
      </c>
      <c r="Y1188" s="1716" t="e">
        <f>'Notes- SK Template'!#REF!</f>
        <v>#REF!</v>
      </c>
      <c r="Z1188" s="1716" t="e">
        <f>'Notes- SK Template'!#REF!</f>
        <v>#REF!</v>
      </c>
      <c r="AA1188" s="1716" t="e">
        <f>'Notes- SK Template'!#REF!</f>
        <v>#REF!</v>
      </c>
      <c r="AB1188" s="1716" t="e">
        <f>'Notes- SK Template'!#REF!</f>
        <v>#REF!</v>
      </c>
      <c r="AC1188" s="1716" t="e">
        <f>'Notes- SK Template'!#REF!</f>
        <v>#REF!</v>
      </c>
      <c r="AD1188" s="1716" t="e">
        <f>'Notes- SK Template'!#REF!</f>
        <v>#REF!</v>
      </c>
      <c r="AE1188" s="1716" t="e">
        <f>'Notes- SK Template'!#REF!</f>
        <v>#REF!</v>
      </c>
      <c r="AF1188" s="1716" t="e">
        <f>'Notes- SK Template'!#REF!</f>
        <v>#REF!</v>
      </c>
      <c r="AG1188" s="1716" t="e">
        <f>'Notes- SK Template'!#REF!</f>
        <v>#REF!</v>
      </c>
    </row>
    <row r="1189" spans="1:33" ht="18" customHeight="1" x14ac:dyDescent="0.2">
      <c r="D1189" s="2404" t="s">
        <v>2235</v>
      </c>
      <c r="E1189" s="2382"/>
      <c r="F1189" s="2382"/>
      <c r="G1189" s="2382"/>
      <c r="H1189" s="2382"/>
      <c r="I1189" s="2382"/>
      <c r="J1189" s="2382"/>
      <c r="K1189" s="2382"/>
      <c r="L1189" s="2382"/>
      <c r="M1189" s="2383"/>
      <c r="N1189" s="1784" t="e">
        <f>'Notes- SK Template'!#REF!</f>
        <v>#REF!</v>
      </c>
      <c r="O1189" s="1716" t="e">
        <f>'Notes- SK Template'!#REF!</f>
        <v>#REF!</v>
      </c>
      <c r="P1189" s="1716" t="e">
        <f>'Notes- SK Template'!#REF!</f>
        <v>#REF!</v>
      </c>
      <c r="Q1189" s="1716" t="e">
        <f>'Notes- SK Template'!#REF!</f>
        <v>#REF!</v>
      </c>
      <c r="R1189" s="1716" t="e">
        <f>'Notes- SK Template'!#REF!</f>
        <v>#REF!</v>
      </c>
      <c r="S1189" s="1716" t="e">
        <f>'Notes- SK Template'!#REF!</f>
        <v>#REF!</v>
      </c>
      <c r="T1189" s="1716" t="e">
        <f>'Notes- SK Template'!#REF!</f>
        <v>#REF!</v>
      </c>
      <c r="U1189" s="1716" t="e">
        <f>'Notes- SK Template'!#REF!</f>
        <v>#REF!</v>
      </c>
      <c r="V1189" s="1716" t="e">
        <f>'Notes- SK Template'!#REF!</f>
        <v>#REF!</v>
      </c>
      <c r="W1189" s="1716" t="e">
        <f>'Notes- SK Template'!#REF!</f>
        <v>#REF!</v>
      </c>
      <c r="X1189" s="1716" t="e">
        <f>'Notes- SK Template'!#REF!</f>
        <v>#REF!</v>
      </c>
      <c r="Y1189" s="1716" t="e">
        <f>'Notes- SK Template'!#REF!</f>
        <v>#REF!</v>
      </c>
      <c r="Z1189" s="1716" t="e">
        <f>'Notes- SK Template'!#REF!</f>
        <v>#REF!</v>
      </c>
      <c r="AA1189" s="1716" t="e">
        <f>'Notes- SK Template'!#REF!</f>
        <v>#REF!</v>
      </c>
      <c r="AB1189" s="1716" t="e">
        <f>'Notes- SK Template'!#REF!</f>
        <v>#REF!</v>
      </c>
      <c r="AC1189" s="1716" t="e">
        <f>'Notes- SK Template'!#REF!</f>
        <v>#REF!</v>
      </c>
      <c r="AD1189" s="1716" t="e">
        <f>'Notes- SK Template'!#REF!</f>
        <v>#REF!</v>
      </c>
      <c r="AE1189" s="1716" t="e">
        <f>'Notes- SK Template'!#REF!</f>
        <v>#REF!</v>
      </c>
      <c r="AF1189" s="1716" t="e">
        <f>'Notes- SK Template'!#REF!</f>
        <v>#REF!</v>
      </c>
      <c r="AG1189" s="1716" t="e">
        <f>'Notes- SK Template'!#REF!</f>
        <v>#REF!</v>
      </c>
    </row>
    <row r="1190" spans="1:33" ht="18" customHeight="1" x14ac:dyDescent="0.2">
      <c r="D1190" s="2404" t="s">
        <v>2236</v>
      </c>
      <c r="E1190" s="2382"/>
      <c r="F1190" s="2382"/>
      <c r="G1190" s="2382"/>
      <c r="H1190" s="2382"/>
      <c r="I1190" s="2382"/>
      <c r="J1190" s="2382"/>
      <c r="K1190" s="2382"/>
      <c r="L1190" s="2382"/>
      <c r="M1190" s="2383"/>
      <c r="N1190" s="1784" t="e">
        <f>'Notes- SK Template'!#REF!</f>
        <v>#REF!</v>
      </c>
      <c r="O1190" s="1716" t="e">
        <f>'Notes- SK Template'!#REF!</f>
        <v>#REF!</v>
      </c>
      <c r="P1190" s="1716" t="e">
        <f>'Notes- SK Template'!#REF!</f>
        <v>#REF!</v>
      </c>
      <c r="Q1190" s="1716" t="e">
        <f>'Notes- SK Template'!#REF!</f>
        <v>#REF!</v>
      </c>
      <c r="R1190" s="1716" t="e">
        <f>'Notes- SK Template'!#REF!</f>
        <v>#REF!</v>
      </c>
      <c r="S1190" s="1716" t="e">
        <f>'Notes- SK Template'!#REF!</f>
        <v>#REF!</v>
      </c>
      <c r="T1190" s="1716" t="e">
        <f>'Notes- SK Template'!#REF!</f>
        <v>#REF!</v>
      </c>
      <c r="U1190" s="1716" t="e">
        <f>'Notes- SK Template'!#REF!</f>
        <v>#REF!</v>
      </c>
      <c r="V1190" s="1716" t="e">
        <f>'Notes- SK Template'!#REF!</f>
        <v>#REF!</v>
      </c>
      <c r="W1190" s="1716" t="e">
        <f>'Notes- SK Template'!#REF!</f>
        <v>#REF!</v>
      </c>
      <c r="X1190" s="1716" t="e">
        <f>'Notes- SK Template'!#REF!</f>
        <v>#REF!</v>
      </c>
      <c r="Y1190" s="1716" t="e">
        <f>'Notes- SK Template'!#REF!</f>
        <v>#REF!</v>
      </c>
      <c r="Z1190" s="1716" t="e">
        <f>'Notes- SK Template'!#REF!</f>
        <v>#REF!</v>
      </c>
      <c r="AA1190" s="1716" t="e">
        <f>'Notes- SK Template'!#REF!</f>
        <v>#REF!</v>
      </c>
      <c r="AB1190" s="1716" t="e">
        <f>'Notes- SK Template'!#REF!</f>
        <v>#REF!</v>
      </c>
      <c r="AC1190" s="1716" t="e">
        <f>'Notes- SK Template'!#REF!</f>
        <v>#REF!</v>
      </c>
      <c r="AD1190" s="1716" t="e">
        <f>'Notes- SK Template'!#REF!</f>
        <v>#REF!</v>
      </c>
      <c r="AE1190" s="1716" t="e">
        <f>'Notes- SK Template'!#REF!</f>
        <v>#REF!</v>
      </c>
      <c r="AF1190" s="1716" t="e">
        <f>'Notes- SK Template'!#REF!</f>
        <v>#REF!</v>
      </c>
      <c r="AG1190" s="1716" t="e">
        <f>'Notes- SK Template'!#REF!</f>
        <v>#REF!</v>
      </c>
    </row>
    <row r="1191" spans="1:33" ht="18" customHeight="1" thickBot="1" x14ac:dyDescent="0.25">
      <c r="D1191" s="2401" t="s">
        <v>2237</v>
      </c>
      <c r="E1191" s="2402"/>
      <c r="F1191" s="2402"/>
      <c r="G1191" s="2402"/>
      <c r="H1191" s="2402"/>
      <c r="I1191" s="2402"/>
      <c r="J1191" s="2402"/>
      <c r="K1191" s="2402"/>
      <c r="L1191" s="2402"/>
      <c r="M1191" s="2403"/>
      <c r="N1191" s="2400" t="e">
        <f>'Notes- SK Template'!#REF!</f>
        <v>#REF!</v>
      </c>
      <c r="O1191" s="1931" t="e">
        <f>'Notes- SK Template'!#REF!</f>
        <v>#REF!</v>
      </c>
      <c r="P1191" s="1931" t="e">
        <f>'Notes- SK Template'!#REF!</f>
        <v>#REF!</v>
      </c>
      <c r="Q1191" s="1931" t="e">
        <f>'Notes- SK Template'!#REF!</f>
        <v>#REF!</v>
      </c>
      <c r="R1191" s="1931" t="e">
        <f>'Notes- SK Template'!#REF!</f>
        <v>#REF!</v>
      </c>
      <c r="S1191" s="1931" t="e">
        <f>'Notes- SK Template'!#REF!</f>
        <v>#REF!</v>
      </c>
      <c r="T1191" s="1931" t="e">
        <f>'Notes- SK Template'!#REF!</f>
        <v>#REF!</v>
      </c>
      <c r="U1191" s="1931" t="e">
        <f>'Notes- SK Template'!#REF!</f>
        <v>#REF!</v>
      </c>
      <c r="V1191" s="1931" t="e">
        <f>'Notes- SK Template'!#REF!</f>
        <v>#REF!</v>
      </c>
      <c r="W1191" s="1931" t="e">
        <f>'Notes- SK Template'!#REF!</f>
        <v>#REF!</v>
      </c>
      <c r="X1191" s="1931" t="e">
        <f>'Notes- SK Template'!#REF!</f>
        <v>#REF!</v>
      </c>
      <c r="Y1191" s="1931" t="e">
        <f>'Notes- SK Template'!#REF!</f>
        <v>#REF!</v>
      </c>
      <c r="Z1191" s="1931" t="e">
        <f>'Notes- SK Template'!#REF!</f>
        <v>#REF!</v>
      </c>
      <c r="AA1191" s="1931" t="e">
        <f>'Notes- SK Template'!#REF!</f>
        <v>#REF!</v>
      </c>
      <c r="AB1191" s="1931" t="e">
        <f>'Notes- SK Template'!#REF!</f>
        <v>#REF!</v>
      </c>
      <c r="AC1191" s="1931" t="e">
        <f>'Notes- SK Template'!#REF!</f>
        <v>#REF!</v>
      </c>
      <c r="AD1191" s="1931" t="e">
        <f>'Notes- SK Template'!#REF!</f>
        <v>#REF!</v>
      </c>
      <c r="AE1191" s="1931" t="e">
        <f>'Notes- SK Template'!#REF!</f>
        <v>#REF!</v>
      </c>
      <c r="AF1191" s="1931" t="e">
        <f>'Notes- SK Template'!#REF!</f>
        <v>#REF!</v>
      </c>
      <c r="AG1191" s="1931" t="e">
        <f>'Notes- SK Template'!#REF!</f>
        <v>#REF!</v>
      </c>
    </row>
    <row r="1193" spans="1:33" ht="14.25" customHeight="1" x14ac:dyDescent="0.2">
      <c r="D1193" s="1717" t="s">
        <v>2241</v>
      </c>
      <c r="E1193" s="1725"/>
      <c r="F1193" s="1725"/>
      <c r="G1193" s="1725"/>
      <c r="H1193" s="1725"/>
      <c r="I1193" s="1725"/>
      <c r="J1193" s="1725"/>
      <c r="K1193" s="1725"/>
      <c r="L1193" s="1725"/>
      <c r="M1193" s="1725"/>
      <c r="N1193" s="1725"/>
      <c r="O1193" s="1725"/>
      <c r="P1193" s="1725"/>
      <c r="Q1193" s="1725"/>
      <c r="R1193" s="1725"/>
      <c r="S1193" s="1725"/>
      <c r="T1193" s="1725"/>
      <c r="U1193" s="1725"/>
      <c r="V1193" s="1725"/>
      <c r="W1193" s="1725"/>
      <c r="X1193" s="1725"/>
      <c r="Y1193" s="1725"/>
      <c r="Z1193" s="1725"/>
      <c r="AA1193" s="1725"/>
      <c r="AB1193" s="1725"/>
      <c r="AC1193" s="1725"/>
      <c r="AD1193" s="1725"/>
      <c r="AE1193" s="1725"/>
      <c r="AF1193" s="1725"/>
      <c r="AG1193" s="1725"/>
    </row>
    <row r="1194" spans="1:33" ht="14.25" customHeight="1" thickBot="1" x14ac:dyDescent="0.25"/>
    <row r="1195" spans="1:33" ht="14.25" customHeight="1" thickBot="1" x14ac:dyDescent="0.25">
      <c r="A1195" s="605">
        <v>44</v>
      </c>
      <c r="D1195" s="1825" t="s">
        <v>2242</v>
      </c>
      <c r="E1195" s="1826"/>
      <c r="F1195" s="1826"/>
      <c r="G1195" s="1826"/>
      <c r="H1195" s="1826"/>
      <c r="I1195" s="1826"/>
      <c r="J1195" s="1826"/>
      <c r="K1195" s="1826"/>
      <c r="L1195" s="1826"/>
      <c r="M1195" s="1827"/>
      <c r="N1195" s="1767" t="s">
        <v>1778</v>
      </c>
      <c r="O1195" s="1768"/>
      <c r="P1195" s="1768"/>
      <c r="Q1195" s="1768"/>
      <c r="R1195" s="1768"/>
      <c r="S1195" s="1768"/>
      <c r="T1195" s="1768"/>
      <c r="U1195" s="1768"/>
      <c r="V1195" s="1768"/>
      <c r="W1195" s="1768"/>
      <c r="X1195" s="1767" t="s">
        <v>2063</v>
      </c>
      <c r="Y1195" s="1768"/>
      <c r="Z1195" s="1768"/>
      <c r="AA1195" s="1768"/>
      <c r="AB1195" s="1768"/>
      <c r="AC1195" s="1768"/>
      <c r="AD1195" s="1768"/>
      <c r="AE1195" s="1768"/>
      <c r="AF1195" s="1768"/>
      <c r="AG1195" s="1769"/>
    </row>
    <row r="1196" spans="1:33" ht="14.25" customHeight="1" thickBot="1" x14ac:dyDescent="0.25">
      <c r="D1196" s="1825"/>
      <c r="E1196" s="1826"/>
      <c r="F1196" s="1826"/>
      <c r="G1196" s="1826"/>
      <c r="H1196" s="1826"/>
      <c r="I1196" s="1826"/>
      <c r="J1196" s="1826"/>
      <c r="K1196" s="1826"/>
      <c r="L1196" s="1826"/>
      <c r="M1196" s="1827"/>
      <c r="N1196" s="1770"/>
      <c r="O1196" s="1771"/>
      <c r="P1196" s="1771"/>
      <c r="Q1196" s="1771"/>
      <c r="R1196" s="1771"/>
      <c r="S1196" s="1771"/>
      <c r="T1196" s="1771"/>
      <c r="U1196" s="1771"/>
      <c r="V1196" s="1771"/>
      <c r="W1196" s="1771"/>
      <c r="X1196" s="1770"/>
      <c r="Y1196" s="1771"/>
      <c r="Z1196" s="1771"/>
      <c r="AA1196" s="1771"/>
      <c r="AB1196" s="1771"/>
      <c r="AC1196" s="1771"/>
      <c r="AD1196" s="1771"/>
      <c r="AE1196" s="1771"/>
      <c r="AF1196" s="1771"/>
      <c r="AG1196" s="1772"/>
    </row>
    <row r="1197" spans="1:33" ht="28.5" customHeight="1" x14ac:dyDescent="0.2">
      <c r="D1197" s="2359" t="s">
        <v>2243</v>
      </c>
      <c r="E1197" s="1918"/>
      <c r="F1197" s="1918"/>
      <c r="G1197" s="1918"/>
      <c r="H1197" s="1918"/>
      <c r="I1197" s="1918"/>
      <c r="J1197" s="1918"/>
      <c r="K1197" s="1918"/>
      <c r="L1197" s="1918"/>
      <c r="M1197" s="1919"/>
      <c r="N1197" s="1797" t="e">
        <f>'Notes- SK Template'!#REF!</f>
        <v>#REF!</v>
      </c>
      <c r="O1197" s="1797" t="e">
        <f>'Notes- SK Template'!#REF!</f>
        <v>#REF!</v>
      </c>
      <c r="P1197" s="1797" t="e">
        <f>'Notes- SK Template'!#REF!</f>
        <v>#REF!</v>
      </c>
      <c r="Q1197" s="1797" t="e">
        <f>'Notes- SK Template'!#REF!</f>
        <v>#REF!</v>
      </c>
      <c r="R1197" s="1797" t="e">
        <f>'Notes- SK Template'!#REF!</f>
        <v>#REF!</v>
      </c>
      <c r="S1197" s="1797" t="e">
        <f>'Notes- SK Template'!#REF!</f>
        <v>#REF!</v>
      </c>
      <c r="T1197" s="1797" t="e">
        <f>'Notes- SK Template'!#REF!</f>
        <v>#REF!</v>
      </c>
      <c r="U1197" s="1797" t="e">
        <f>'Notes- SK Template'!#REF!</f>
        <v>#REF!</v>
      </c>
      <c r="V1197" s="1797" t="e">
        <f>'Notes- SK Template'!#REF!</f>
        <v>#REF!</v>
      </c>
      <c r="W1197" s="1797" t="e">
        <f>'Notes- SK Template'!#REF!</f>
        <v>#REF!</v>
      </c>
      <c r="X1197" s="1797" t="e">
        <f>'Notes- SK Template'!#REF!</f>
        <v>#REF!</v>
      </c>
      <c r="Y1197" s="1797" t="e">
        <f>'Notes- SK Template'!#REF!</f>
        <v>#REF!</v>
      </c>
      <c r="Z1197" s="1797" t="e">
        <f>'Notes- SK Template'!#REF!</f>
        <v>#REF!</v>
      </c>
      <c r="AA1197" s="1797" t="e">
        <f>'Notes- SK Template'!#REF!</f>
        <v>#REF!</v>
      </c>
      <c r="AB1197" s="1797" t="e">
        <f>'Notes- SK Template'!#REF!</f>
        <v>#REF!</v>
      </c>
      <c r="AC1197" s="1797" t="e">
        <f>'Notes- SK Template'!#REF!</f>
        <v>#REF!</v>
      </c>
      <c r="AD1197" s="1797" t="e">
        <f>'Notes- SK Template'!#REF!</f>
        <v>#REF!</v>
      </c>
      <c r="AE1197" s="1797" t="e">
        <f>'Notes- SK Template'!#REF!</f>
        <v>#REF!</v>
      </c>
      <c r="AF1197" s="1797" t="e">
        <f>'Notes- SK Template'!#REF!</f>
        <v>#REF!</v>
      </c>
      <c r="AG1197" s="1797" t="e">
        <f>'Notes- SK Template'!#REF!</f>
        <v>#REF!</v>
      </c>
    </row>
    <row r="1198" spans="1:33" ht="28.5" customHeight="1" x14ac:dyDescent="0.2">
      <c r="D1198" s="2307" t="s">
        <v>2244</v>
      </c>
      <c r="E1198" s="1810"/>
      <c r="F1198" s="1810"/>
      <c r="G1198" s="1810"/>
      <c r="H1198" s="1810"/>
      <c r="I1198" s="1810"/>
      <c r="J1198" s="1810"/>
      <c r="K1198" s="1810"/>
      <c r="L1198" s="1810"/>
      <c r="M1198" s="1811"/>
      <c r="N1198" s="1716" t="e">
        <f>'Notes- SK Template'!#REF!</f>
        <v>#REF!</v>
      </c>
      <c r="O1198" s="1716" t="e">
        <f>'Notes- SK Template'!#REF!</f>
        <v>#REF!</v>
      </c>
      <c r="P1198" s="1716" t="e">
        <f>'Notes- SK Template'!#REF!</f>
        <v>#REF!</v>
      </c>
      <c r="Q1198" s="1716" t="e">
        <f>'Notes- SK Template'!#REF!</f>
        <v>#REF!</v>
      </c>
      <c r="R1198" s="1716" t="e">
        <f>'Notes- SK Template'!#REF!</f>
        <v>#REF!</v>
      </c>
      <c r="S1198" s="1716" t="e">
        <f>'Notes- SK Template'!#REF!</f>
        <v>#REF!</v>
      </c>
      <c r="T1198" s="1716" t="e">
        <f>'Notes- SK Template'!#REF!</f>
        <v>#REF!</v>
      </c>
      <c r="U1198" s="1716" t="e">
        <f>'Notes- SK Template'!#REF!</f>
        <v>#REF!</v>
      </c>
      <c r="V1198" s="1716" t="e">
        <f>'Notes- SK Template'!#REF!</f>
        <v>#REF!</v>
      </c>
      <c r="W1198" s="1716" t="e">
        <f>'Notes- SK Template'!#REF!</f>
        <v>#REF!</v>
      </c>
      <c r="X1198" s="1716" t="e">
        <f>'Notes- SK Template'!#REF!</f>
        <v>#REF!</v>
      </c>
      <c r="Y1198" s="1716" t="e">
        <f>'Notes- SK Template'!#REF!</f>
        <v>#REF!</v>
      </c>
      <c r="Z1198" s="1716" t="e">
        <f>'Notes- SK Template'!#REF!</f>
        <v>#REF!</v>
      </c>
      <c r="AA1198" s="1716" t="e">
        <f>'Notes- SK Template'!#REF!</f>
        <v>#REF!</v>
      </c>
      <c r="AB1198" s="1716" t="e">
        <f>'Notes- SK Template'!#REF!</f>
        <v>#REF!</v>
      </c>
      <c r="AC1198" s="1716" t="e">
        <f>'Notes- SK Template'!#REF!</f>
        <v>#REF!</v>
      </c>
      <c r="AD1198" s="1716" t="e">
        <f>'Notes- SK Template'!#REF!</f>
        <v>#REF!</v>
      </c>
      <c r="AE1198" s="1716" t="e">
        <f>'Notes- SK Template'!#REF!</f>
        <v>#REF!</v>
      </c>
      <c r="AF1198" s="1716" t="e">
        <f>'Notes- SK Template'!#REF!</f>
        <v>#REF!</v>
      </c>
      <c r="AG1198" s="1716" t="e">
        <f>'Notes- SK Template'!#REF!</f>
        <v>#REF!</v>
      </c>
    </row>
    <row r="1199" spans="1:33" ht="28.5" customHeight="1" x14ac:dyDescent="0.2">
      <c r="D1199" s="2307" t="s">
        <v>2245</v>
      </c>
      <c r="E1199" s="1810"/>
      <c r="F1199" s="1810"/>
      <c r="G1199" s="1810"/>
      <c r="H1199" s="1810"/>
      <c r="I1199" s="1810"/>
      <c r="J1199" s="1810"/>
      <c r="K1199" s="1810"/>
      <c r="L1199" s="1810"/>
      <c r="M1199" s="1811"/>
      <c r="N1199" s="1716" t="e">
        <f>'Notes- SK Template'!#REF!</f>
        <v>#REF!</v>
      </c>
      <c r="O1199" s="1716" t="e">
        <f>'Notes- SK Template'!#REF!</f>
        <v>#REF!</v>
      </c>
      <c r="P1199" s="1716" t="e">
        <f>'Notes- SK Template'!#REF!</f>
        <v>#REF!</v>
      </c>
      <c r="Q1199" s="1716" t="e">
        <f>'Notes- SK Template'!#REF!</f>
        <v>#REF!</v>
      </c>
      <c r="R1199" s="1716" t="e">
        <f>'Notes- SK Template'!#REF!</f>
        <v>#REF!</v>
      </c>
      <c r="S1199" s="1716" t="e">
        <f>'Notes- SK Template'!#REF!</f>
        <v>#REF!</v>
      </c>
      <c r="T1199" s="1716" t="e">
        <f>'Notes- SK Template'!#REF!</f>
        <v>#REF!</v>
      </c>
      <c r="U1199" s="1716" t="e">
        <f>'Notes- SK Template'!#REF!</f>
        <v>#REF!</v>
      </c>
      <c r="V1199" s="1716" t="e">
        <f>'Notes- SK Template'!#REF!</f>
        <v>#REF!</v>
      </c>
      <c r="W1199" s="1716" t="e">
        <f>'Notes- SK Template'!#REF!</f>
        <v>#REF!</v>
      </c>
      <c r="X1199" s="1784" t="e">
        <f>'Notes- SK Template'!#REF!</f>
        <v>#REF!</v>
      </c>
      <c r="Y1199" s="1716" t="e">
        <f>'Notes- SK Template'!#REF!</f>
        <v>#REF!</v>
      </c>
      <c r="Z1199" s="1716" t="e">
        <f>'Notes- SK Template'!#REF!</f>
        <v>#REF!</v>
      </c>
      <c r="AA1199" s="1716" t="e">
        <f>'Notes- SK Template'!#REF!</f>
        <v>#REF!</v>
      </c>
      <c r="AB1199" s="1716" t="e">
        <f>'Notes- SK Template'!#REF!</f>
        <v>#REF!</v>
      </c>
      <c r="AC1199" s="1716" t="e">
        <f>'Notes- SK Template'!#REF!</f>
        <v>#REF!</v>
      </c>
      <c r="AD1199" s="1716" t="e">
        <f>'Notes- SK Template'!#REF!</f>
        <v>#REF!</v>
      </c>
      <c r="AE1199" s="1716" t="e">
        <f>'Notes- SK Template'!#REF!</f>
        <v>#REF!</v>
      </c>
      <c r="AF1199" s="1716" t="e">
        <f>'Notes- SK Template'!#REF!</f>
        <v>#REF!</v>
      </c>
      <c r="AG1199" s="1716" t="e">
        <f>'Notes- SK Template'!#REF!</f>
        <v>#REF!</v>
      </c>
    </row>
    <row r="1200" spans="1:33" ht="28.5" customHeight="1" x14ac:dyDescent="0.2">
      <c r="D1200" s="2307" t="s">
        <v>2246</v>
      </c>
      <c r="E1200" s="1810"/>
      <c r="F1200" s="1810"/>
      <c r="G1200" s="1810"/>
      <c r="H1200" s="1810"/>
      <c r="I1200" s="1810"/>
      <c r="J1200" s="1810"/>
      <c r="K1200" s="1810"/>
      <c r="L1200" s="1810"/>
      <c r="M1200" s="1811"/>
      <c r="N1200" s="1716" t="e">
        <f>'Notes- SK Template'!#REF!</f>
        <v>#REF!</v>
      </c>
      <c r="O1200" s="1716" t="e">
        <f>'Notes- SK Template'!#REF!</f>
        <v>#REF!</v>
      </c>
      <c r="P1200" s="1716" t="e">
        <f>'Notes- SK Template'!#REF!</f>
        <v>#REF!</v>
      </c>
      <c r="Q1200" s="1716" t="e">
        <f>'Notes- SK Template'!#REF!</f>
        <v>#REF!</v>
      </c>
      <c r="R1200" s="1716" t="e">
        <f>'Notes- SK Template'!#REF!</f>
        <v>#REF!</v>
      </c>
      <c r="S1200" s="1716" t="e">
        <f>'Notes- SK Template'!#REF!</f>
        <v>#REF!</v>
      </c>
      <c r="T1200" s="1716" t="e">
        <f>'Notes- SK Template'!#REF!</f>
        <v>#REF!</v>
      </c>
      <c r="U1200" s="1716" t="e">
        <f>'Notes- SK Template'!#REF!</f>
        <v>#REF!</v>
      </c>
      <c r="V1200" s="1716" t="e">
        <f>'Notes- SK Template'!#REF!</f>
        <v>#REF!</v>
      </c>
      <c r="W1200" s="1716" t="e">
        <f>'Notes- SK Template'!#REF!</f>
        <v>#REF!</v>
      </c>
      <c r="X1200" s="1784" t="e">
        <f>'Notes- SK Template'!#REF!</f>
        <v>#REF!</v>
      </c>
      <c r="Y1200" s="1716" t="e">
        <f>'Notes- SK Template'!#REF!</f>
        <v>#REF!</v>
      </c>
      <c r="Z1200" s="1716" t="e">
        <f>'Notes- SK Template'!#REF!</f>
        <v>#REF!</v>
      </c>
      <c r="AA1200" s="1716" t="e">
        <f>'Notes- SK Template'!#REF!</f>
        <v>#REF!</v>
      </c>
      <c r="AB1200" s="1716" t="e">
        <f>'Notes- SK Template'!#REF!</f>
        <v>#REF!</v>
      </c>
      <c r="AC1200" s="1716" t="e">
        <f>'Notes- SK Template'!#REF!</f>
        <v>#REF!</v>
      </c>
      <c r="AD1200" s="1716" t="e">
        <f>'Notes- SK Template'!#REF!</f>
        <v>#REF!</v>
      </c>
      <c r="AE1200" s="1716" t="e">
        <f>'Notes- SK Template'!#REF!</f>
        <v>#REF!</v>
      </c>
      <c r="AF1200" s="1716" t="e">
        <f>'Notes- SK Template'!#REF!</f>
        <v>#REF!</v>
      </c>
      <c r="AG1200" s="1716" t="e">
        <f>'Notes- SK Template'!#REF!</f>
        <v>#REF!</v>
      </c>
    </row>
    <row r="1201" spans="1:33" ht="28.5" customHeight="1" x14ac:dyDescent="0.2">
      <c r="D1201" s="2307" t="s">
        <v>2247</v>
      </c>
      <c r="E1201" s="1810"/>
      <c r="F1201" s="1810"/>
      <c r="G1201" s="1810"/>
      <c r="H1201" s="1810"/>
      <c r="I1201" s="1810"/>
      <c r="J1201" s="1810"/>
      <c r="K1201" s="1810"/>
      <c r="L1201" s="1810"/>
      <c r="M1201" s="1811"/>
      <c r="N1201" s="1716" t="e">
        <f>'Notes- SK Template'!#REF!</f>
        <v>#REF!</v>
      </c>
      <c r="O1201" s="1716" t="e">
        <f>'Notes- SK Template'!#REF!</f>
        <v>#REF!</v>
      </c>
      <c r="P1201" s="1716" t="e">
        <f>'Notes- SK Template'!#REF!</f>
        <v>#REF!</v>
      </c>
      <c r="Q1201" s="1716" t="e">
        <f>'Notes- SK Template'!#REF!</f>
        <v>#REF!</v>
      </c>
      <c r="R1201" s="1716" t="e">
        <f>'Notes- SK Template'!#REF!</f>
        <v>#REF!</v>
      </c>
      <c r="S1201" s="1716" t="e">
        <f>'Notes- SK Template'!#REF!</f>
        <v>#REF!</v>
      </c>
      <c r="T1201" s="1716" t="e">
        <f>'Notes- SK Template'!#REF!</f>
        <v>#REF!</v>
      </c>
      <c r="U1201" s="1716" t="e">
        <f>'Notes- SK Template'!#REF!</f>
        <v>#REF!</v>
      </c>
      <c r="V1201" s="1716" t="e">
        <f>'Notes- SK Template'!#REF!</f>
        <v>#REF!</v>
      </c>
      <c r="W1201" s="1716" t="e">
        <f>'Notes- SK Template'!#REF!</f>
        <v>#REF!</v>
      </c>
      <c r="X1201" s="1784" t="e">
        <f>'Notes- SK Template'!#REF!</f>
        <v>#REF!</v>
      </c>
      <c r="Y1201" s="1716" t="e">
        <f>'Notes- SK Template'!#REF!</f>
        <v>#REF!</v>
      </c>
      <c r="Z1201" s="1716" t="e">
        <f>'Notes- SK Template'!#REF!</f>
        <v>#REF!</v>
      </c>
      <c r="AA1201" s="1716" t="e">
        <f>'Notes- SK Template'!#REF!</f>
        <v>#REF!</v>
      </c>
      <c r="AB1201" s="1716" t="e">
        <f>'Notes- SK Template'!#REF!</f>
        <v>#REF!</v>
      </c>
      <c r="AC1201" s="1716" t="e">
        <f>'Notes- SK Template'!#REF!</f>
        <v>#REF!</v>
      </c>
      <c r="AD1201" s="1716" t="e">
        <f>'Notes- SK Template'!#REF!</f>
        <v>#REF!</v>
      </c>
      <c r="AE1201" s="1716" t="e">
        <f>'Notes- SK Template'!#REF!</f>
        <v>#REF!</v>
      </c>
      <c r="AF1201" s="1716" t="e">
        <f>'Notes- SK Template'!#REF!</f>
        <v>#REF!</v>
      </c>
      <c r="AG1201" s="1716" t="e">
        <f>'Notes- SK Template'!#REF!</f>
        <v>#REF!</v>
      </c>
    </row>
    <row r="1202" spans="1:33" ht="28.5" customHeight="1" x14ac:dyDescent="0.2">
      <c r="D1202" s="2307" t="s">
        <v>2248</v>
      </c>
      <c r="E1202" s="1810"/>
      <c r="F1202" s="1810"/>
      <c r="G1202" s="1810"/>
      <c r="H1202" s="1810"/>
      <c r="I1202" s="1810"/>
      <c r="J1202" s="1810"/>
      <c r="K1202" s="1810"/>
      <c r="L1202" s="1810"/>
      <c r="M1202" s="1811"/>
      <c r="N1202" s="1716" t="e">
        <f>'Notes- SK Template'!#REF!</f>
        <v>#REF!</v>
      </c>
      <c r="O1202" s="1716" t="e">
        <f>'Notes- SK Template'!#REF!</f>
        <v>#REF!</v>
      </c>
      <c r="P1202" s="1716" t="e">
        <f>'Notes- SK Template'!#REF!</f>
        <v>#REF!</v>
      </c>
      <c r="Q1202" s="1716" t="e">
        <f>'Notes- SK Template'!#REF!</f>
        <v>#REF!</v>
      </c>
      <c r="R1202" s="1716" t="e">
        <f>'Notes- SK Template'!#REF!</f>
        <v>#REF!</v>
      </c>
      <c r="S1202" s="1716" t="e">
        <f>'Notes- SK Template'!#REF!</f>
        <v>#REF!</v>
      </c>
      <c r="T1202" s="1716" t="e">
        <f>'Notes- SK Template'!#REF!</f>
        <v>#REF!</v>
      </c>
      <c r="U1202" s="1716" t="e">
        <f>'Notes- SK Template'!#REF!</f>
        <v>#REF!</v>
      </c>
      <c r="V1202" s="1716" t="e">
        <f>'Notes- SK Template'!#REF!</f>
        <v>#REF!</v>
      </c>
      <c r="W1202" s="1716" t="e">
        <f>'Notes- SK Template'!#REF!</f>
        <v>#REF!</v>
      </c>
      <c r="X1202" s="1784" t="e">
        <f>'Notes- SK Template'!#REF!</f>
        <v>#REF!</v>
      </c>
      <c r="Y1202" s="1716" t="e">
        <f>'Notes- SK Template'!#REF!</f>
        <v>#REF!</v>
      </c>
      <c r="Z1202" s="1716" t="e">
        <f>'Notes- SK Template'!#REF!</f>
        <v>#REF!</v>
      </c>
      <c r="AA1202" s="1716" t="e">
        <f>'Notes- SK Template'!#REF!</f>
        <v>#REF!</v>
      </c>
      <c r="AB1202" s="1716" t="e">
        <f>'Notes- SK Template'!#REF!</f>
        <v>#REF!</v>
      </c>
      <c r="AC1202" s="1716" t="e">
        <f>'Notes- SK Template'!#REF!</f>
        <v>#REF!</v>
      </c>
      <c r="AD1202" s="1716" t="e">
        <f>'Notes- SK Template'!#REF!</f>
        <v>#REF!</v>
      </c>
      <c r="AE1202" s="1716" t="e">
        <f>'Notes- SK Template'!#REF!</f>
        <v>#REF!</v>
      </c>
      <c r="AF1202" s="1716" t="e">
        <f>'Notes- SK Template'!#REF!</f>
        <v>#REF!</v>
      </c>
      <c r="AG1202" s="1716" t="e">
        <f>'Notes- SK Template'!#REF!</f>
        <v>#REF!</v>
      </c>
    </row>
    <row r="1203" spans="1:33" ht="28.5" customHeight="1" x14ac:dyDescent="0.2">
      <c r="D1203" s="2307" t="s">
        <v>2249</v>
      </c>
      <c r="E1203" s="1810"/>
      <c r="F1203" s="1810"/>
      <c r="G1203" s="1810"/>
      <c r="H1203" s="1810"/>
      <c r="I1203" s="1810"/>
      <c r="J1203" s="1810"/>
      <c r="K1203" s="1810"/>
      <c r="L1203" s="1810"/>
      <c r="M1203" s="1811"/>
      <c r="N1203" s="1716" t="e">
        <f>'Notes- SK Template'!#REF!</f>
        <v>#REF!</v>
      </c>
      <c r="O1203" s="1716" t="e">
        <f>'Notes- SK Template'!#REF!</f>
        <v>#REF!</v>
      </c>
      <c r="P1203" s="1716" t="e">
        <f>'Notes- SK Template'!#REF!</f>
        <v>#REF!</v>
      </c>
      <c r="Q1203" s="1716" t="e">
        <f>'Notes- SK Template'!#REF!</f>
        <v>#REF!</v>
      </c>
      <c r="R1203" s="1716" t="e">
        <f>'Notes- SK Template'!#REF!</f>
        <v>#REF!</v>
      </c>
      <c r="S1203" s="1716" t="e">
        <f>'Notes- SK Template'!#REF!</f>
        <v>#REF!</v>
      </c>
      <c r="T1203" s="1716" t="e">
        <f>'Notes- SK Template'!#REF!</f>
        <v>#REF!</v>
      </c>
      <c r="U1203" s="1716" t="e">
        <f>'Notes- SK Template'!#REF!</f>
        <v>#REF!</v>
      </c>
      <c r="V1203" s="1716" t="e">
        <f>'Notes- SK Template'!#REF!</f>
        <v>#REF!</v>
      </c>
      <c r="W1203" s="1716" t="e">
        <f>'Notes- SK Template'!#REF!</f>
        <v>#REF!</v>
      </c>
      <c r="X1203" s="1784" t="e">
        <f>'Notes- SK Template'!#REF!</f>
        <v>#REF!</v>
      </c>
      <c r="Y1203" s="1716" t="e">
        <f>'Notes- SK Template'!#REF!</f>
        <v>#REF!</v>
      </c>
      <c r="Z1203" s="1716" t="e">
        <f>'Notes- SK Template'!#REF!</f>
        <v>#REF!</v>
      </c>
      <c r="AA1203" s="1716" t="e">
        <f>'Notes- SK Template'!#REF!</f>
        <v>#REF!</v>
      </c>
      <c r="AB1203" s="1716" t="e">
        <f>'Notes- SK Template'!#REF!</f>
        <v>#REF!</v>
      </c>
      <c r="AC1203" s="1716" t="e">
        <f>'Notes- SK Template'!#REF!</f>
        <v>#REF!</v>
      </c>
      <c r="AD1203" s="1716" t="e">
        <f>'Notes- SK Template'!#REF!</f>
        <v>#REF!</v>
      </c>
      <c r="AE1203" s="1716" t="e">
        <f>'Notes- SK Template'!#REF!</f>
        <v>#REF!</v>
      </c>
      <c r="AF1203" s="1716" t="e">
        <f>'Notes- SK Template'!#REF!</f>
        <v>#REF!</v>
      </c>
      <c r="AG1203" s="1716" t="e">
        <f>'Notes- SK Template'!#REF!</f>
        <v>#REF!</v>
      </c>
    </row>
    <row r="1204" spans="1:33" ht="28.5" customHeight="1" thickBot="1" x14ac:dyDescent="0.25">
      <c r="D1204" s="2352" t="s">
        <v>2250</v>
      </c>
      <c r="E1204" s="1903"/>
      <c r="F1204" s="1903"/>
      <c r="G1204" s="1903"/>
      <c r="H1204" s="1903"/>
      <c r="I1204" s="1903"/>
      <c r="J1204" s="1903"/>
      <c r="K1204" s="1903"/>
      <c r="L1204" s="1903"/>
      <c r="M1204" s="1904"/>
      <c r="N1204" s="1931" t="e">
        <f>'Notes- SK Template'!#REF!</f>
        <v>#REF!</v>
      </c>
      <c r="O1204" s="1931" t="e">
        <f>'Notes- SK Template'!#REF!</f>
        <v>#REF!</v>
      </c>
      <c r="P1204" s="1931" t="e">
        <f>'Notes- SK Template'!#REF!</f>
        <v>#REF!</v>
      </c>
      <c r="Q1204" s="1931" t="e">
        <f>'Notes- SK Template'!#REF!</f>
        <v>#REF!</v>
      </c>
      <c r="R1204" s="1931" t="e">
        <f>'Notes- SK Template'!#REF!</f>
        <v>#REF!</v>
      </c>
      <c r="S1204" s="1931" t="e">
        <f>'Notes- SK Template'!#REF!</f>
        <v>#REF!</v>
      </c>
      <c r="T1204" s="1931" t="e">
        <f>'Notes- SK Template'!#REF!</f>
        <v>#REF!</v>
      </c>
      <c r="U1204" s="1931" t="e">
        <f>'Notes- SK Template'!#REF!</f>
        <v>#REF!</v>
      </c>
      <c r="V1204" s="1931" t="e">
        <f>'Notes- SK Template'!#REF!</f>
        <v>#REF!</v>
      </c>
      <c r="W1204" s="1931" t="e">
        <f>'Notes- SK Template'!#REF!</f>
        <v>#REF!</v>
      </c>
      <c r="X1204" s="2400" t="e">
        <f>'Notes- SK Template'!#REF!</f>
        <v>#REF!</v>
      </c>
      <c r="Y1204" s="1931" t="e">
        <f>'Notes- SK Template'!#REF!</f>
        <v>#REF!</v>
      </c>
      <c r="Z1204" s="1931" t="e">
        <f>'Notes- SK Template'!#REF!</f>
        <v>#REF!</v>
      </c>
      <c r="AA1204" s="1931" t="e">
        <f>'Notes- SK Template'!#REF!</f>
        <v>#REF!</v>
      </c>
      <c r="AB1204" s="1931" t="e">
        <f>'Notes- SK Template'!#REF!</f>
        <v>#REF!</v>
      </c>
      <c r="AC1204" s="1931" t="e">
        <f>'Notes- SK Template'!#REF!</f>
        <v>#REF!</v>
      </c>
      <c r="AD1204" s="1931" t="e">
        <f>'Notes- SK Template'!#REF!</f>
        <v>#REF!</v>
      </c>
      <c r="AE1204" s="1931" t="e">
        <f>'Notes- SK Template'!#REF!</f>
        <v>#REF!</v>
      </c>
      <c r="AF1204" s="1931" t="e">
        <f>'Notes- SK Template'!#REF!</f>
        <v>#REF!</v>
      </c>
      <c r="AG1204" s="1931" t="e">
        <f>'Notes- SK Template'!#REF!</f>
        <v>#REF!</v>
      </c>
    </row>
    <row r="1207" spans="1:33" ht="14.25" customHeight="1" x14ac:dyDescent="0.2">
      <c r="D1207" s="590" t="s">
        <v>2251</v>
      </c>
    </row>
    <row r="1209" spans="1:33" ht="14.25" customHeight="1" x14ac:dyDescent="0.2">
      <c r="D1209" s="1724" t="s">
        <v>2252</v>
      </c>
      <c r="E1209" s="1724"/>
      <c r="F1209" s="1724"/>
      <c r="G1209" s="1724"/>
      <c r="H1209" s="1724"/>
      <c r="I1209" s="1724"/>
      <c r="J1209" s="1724"/>
      <c r="K1209" s="1724"/>
      <c r="L1209" s="1724"/>
      <c r="M1209" s="1724"/>
      <c r="N1209" s="1724"/>
      <c r="O1209" s="1724"/>
      <c r="P1209" s="1724"/>
      <c r="Q1209" s="1724"/>
      <c r="R1209" s="1724"/>
      <c r="S1209" s="1724"/>
      <c r="T1209" s="1724"/>
      <c r="U1209" s="1724"/>
      <c r="V1209" s="1724"/>
      <c r="W1209" s="1724"/>
      <c r="X1209" s="1724"/>
      <c r="Y1209" s="1724"/>
      <c r="Z1209" s="1724"/>
      <c r="AA1209" s="1724"/>
      <c r="AB1209" s="1724"/>
      <c r="AC1209" s="1724"/>
      <c r="AD1209" s="1724"/>
      <c r="AE1209" s="1724"/>
      <c r="AF1209" s="1724"/>
      <c r="AG1209" s="1724"/>
    </row>
    <row r="1211" spans="1:33" ht="14.25" customHeight="1" x14ac:dyDescent="0.2">
      <c r="D1211" s="1717" t="s">
        <v>2253</v>
      </c>
      <c r="E1211" s="1725"/>
      <c r="F1211" s="1725"/>
      <c r="G1211" s="1725"/>
      <c r="H1211" s="1725"/>
      <c r="I1211" s="1725"/>
      <c r="J1211" s="1725"/>
      <c r="K1211" s="1725"/>
      <c r="L1211" s="1725"/>
      <c r="M1211" s="1725"/>
      <c r="N1211" s="1725"/>
      <c r="O1211" s="1725"/>
      <c r="P1211" s="1725"/>
      <c r="Q1211" s="1725"/>
      <c r="R1211" s="1725"/>
      <c r="S1211" s="1725"/>
      <c r="T1211" s="1725"/>
      <c r="U1211" s="1725"/>
      <c r="V1211" s="1725"/>
      <c r="W1211" s="1725"/>
      <c r="X1211" s="1725"/>
      <c r="Y1211" s="1725"/>
      <c r="Z1211" s="1725"/>
      <c r="AA1211" s="1725"/>
      <c r="AB1211" s="1725"/>
      <c r="AC1211" s="1725"/>
      <c r="AD1211" s="1725"/>
      <c r="AE1211" s="1725"/>
      <c r="AF1211" s="1725"/>
      <c r="AG1211" s="1725"/>
    </row>
    <row r="1212" spans="1:33" ht="14.25" customHeight="1" thickBot="1" x14ac:dyDescent="0.25"/>
    <row r="1213" spans="1:33" ht="35.25" customHeight="1" thickBot="1" x14ac:dyDescent="0.25">
      <c r="A1213" s="605">
        <v>35</v>
      </c>
      <c r="D1213" s="1703" t="s">
        <v>2254</v>
      </c>
      <c r="E1213" s="1703"/>
      <c r="F1213" s="1703"/>
      <c r="G1213" s="1703"/>
      <c r="H1213" s="1703"/>
      <c r="I1213" s="1703"/>
      <c r="J1213" s="1704" t="s">
        <v>2256</v>
      </c>
      <c r="K1213" s="1704"/>
      <c r="L1213" s="1704"/>
      <c r="M1213" s="1704"/>
      <c r="N1213" s="1704"/>
      <c r="O1213" s="1704"/>
      <c r="P1213" s="1704"/>
      <c r="Q1213" s="1704"/>
      <c r="R1213" s="1704" t="s">
        <v>2257</v>
      </c>
      <c r="S1213" s="1704"/>
      <c r="T1213" s="1704"/>
      <c r="U1213" s="1704"/>
      <c r="V1213" s="1704"/>
      <c r="W1213" s="1704"/>
      <c r="X1213" s="1704"/>
      <c r="Y1213" s="1704"/>
      <c r="Z1213" s="1704" t="s">
        <v>2258</v>
      </c>
      <c r="AA1213" s="1704"/>
      <c r="AB1213" s="1704"/>
      <c r="AC1213" s="1704"/>
      <c r="AD1213" s="1704"/>
      <c r="AE1213" s="1704"/>
      <c r="AF1213" s="1704"/>
      <c r="AG1213" s="1704"/>
    </row>
    <row r="1214" spans="1:33" ht="49.5" customHeight="1" thickBot="1" x14ac:dyDescent="0.25">
      <c r="D1214" s="1703"/>
      <c r="E1214" s="1703"/>
      <c r="F1214" s="1703"/>
      <c r="G1214" s="1703"/>
      <c r="H1214" s="1703"/>
      <c r="I1214" s="1703"/>
      <c r="J1214" s="1704" t="s">
        <v>1778</v>
      </c>
      <c r="K1214" s="1704"/>
      <c r="L1214" s="1704"/>
      <c r="M1214" s="1704"/>
      <c r="N1214" s="1704" t="s">
        <v>1923</v>
      </c>
      <c r="O1214" s="1704"/>
      <c r="P1214" s="1704"/>
      <c r="Q1214" s="1704"/>
      <c r="R1214" s="1704" t="s">
        <v>1778</v>
      </c>
      <c r="S1214" s="1704"/>
      <c r="T1214" s="1704"/>
      <c r="U1214" s="1704"/>
      <c r="V1214" s="1704" t="s">
        <v>1923</v>
      </c>
      <c r="W1214" s="1704"/>
      <c r="X1214" s="1704"/>
      <c r="Y1214" s="1704"/>
      <c r="Z1214" s="1704" t="s">
        <v>1778</v>
      </c>
      <c r="AA1214" s="1704"/>
      <c r="AB1214" s="1704"/>
      <c r="AC1214" s="1704"/>
      <c r="AD1214" s="1704" t="s">
        <v>1923</v>
      </c>
      <c r="AE1214" s="1704"/>
      <c r="AF1214" s="1704"/>
      <c r="AG1214" s="1704"/>
    </row>
    <row r="1215" spans="1:33" ht="14.25" customHeight="1" x14ac:dyDescent="0.2">
      <c r="D1215" s="1802" t="str">
        <f>'Notes- SK Template'!D572</f>
        <v>Slovensko</v>
      </c>
      <c r="E1215" s="1802">
        <f>'Notes- SK Template'!E572</f>
        <v>0</v>
      </c>
      <c r="F1215" s="1802">
        <f>'Notes- SK Template'!F572</f>
        <v>0</v>
      </c>
      <c r="G1215" s="1802">
        <f>'Notes- SK Template'!G572</f>
        <v>0</v>
      </c>
      <c r="H1215" s="1802">
        <f>'Notes- SK Template'!H572</f>
        <v>0</v>
      </c>
      <c r="I1215" s="1802">
        <f>'Notes- SK Template'!I572</f>
        <v>0</v>
      </c>
      <c r="J1215" s="1797">
        <f>'Notes- SK Template'!J572</f>
        <v>1395959</v>
      </c>
      <c r="K1215" s="1797">
        <f>'Notes- SK Template'!K572</f>
        <v>0</v>
      </c>
      <c r="L1215" s="1797">
        <f>'Notes- SK Template'!L572</f>
        <v>0</v>
      </c>
      <c r="M1215" s="1797">
        <f>'Notes- SK Template'!M572</f>
        <v>0</v>
      </c>
      <c r="N1215" s="1797">
        <f>'Notes- SK Template'!N572</f>
        <v>1661485</v>
      </c>
      <c r="O1215" s="1797">
        <f>'Notes- SK Template'!O572</f>
        <v>0</v>
      </c>
      <c r="P1215" s="1797">
        <f>'Notes- SK Template'!P572</f>
        <v>0</v>
      </c>
      <c r="Q1215" s="1797">
        <f>'Notes- SK Template'!Q572</f>
        <v>0</v>
      </c>
      <c r="R1215" s="1797">
        <f>'Notes- SK Template'!R572</f>
        <v>276547</v>
      </c>
      <c r="S1215" s="1797">
        <f>'Notes- SK Template'!S572</f>
        <v>0</v>
      </c>
      <c r="T1215" s="1797">
        <f>'Notes- SK Template'!T572</f>
        <v>0</v>
      </c>
      <c r="U1215" s="1797">
        <f>'Notes- SK Template'!U572</f>
        <v>0</v>
      </c>
      <c r="V1215" s="1797">
        <f>'Notes- SK Template'!V572</f>
        <v>282852</v>
      </c>
      <c r="W1215" s="1797">
        <f>'Notes- SK Template'!W572</f>
        <v>0</v>
      </c>
      <c r="X1215" s="1797">
        <f>'Notes- SK Template'!X572</f>
        <v>0</v>
      </c>
      <c r="Y1215" s="1797">
        <f>'Notes- SK Template'!Y572</f>
        <v>0</v>
      </c>
      <c r="Z1215" s="1797" t="e">
        <f>'Notes- SK Template'!#REF!</f>
        <v>#REF!</v>
      </c>
      <c r="AA1215" s="1797" t="e">
        <f>'Notes- SK Template'!#REF!</f>
        <v>#REF!</v>
      </c>
      <c r="AB1215" s="1797" t="e">
        <f>'Notes- SK Template'!#REF!</f>
        <v>#REF!</v>
      </c>
      <c r="AC1215" s="1797" t="e">
        <f>'Notes- SK Template'!#REF!</f>
        <v>#REF!</v>
      </c>
      <c r="AD1215" s="1797" t="e">
        <f>'Notes- SK Template'!#REF!</f>
        <v>#REF!</v>
      </c>
      <c r="AE1215" s="1797" t="e">
        <f>'Notes- SK Template'!#REF!</f>
        <v>#REF!</v>
      </c>
      <c r="AF1215" s="1797" t="e">
        <f>'Notes- SK Template'!#REF!</f>
        <v>#REF!</v>
      </c>
      <c r="AG1215" s="1797" t="e">
        <f>'Notes- SK Template'!#REF!</f>
        <v>#REF!</v>
      </c>
    </row>
    <row r="1216" spans="1:33" ht="14.25" customHeight="1" x14ac:dyDescent="0.2">
      <c r="D1216" s="2399" t="e">
        <f>'Notes- SK Template'!#REF!</f>
        <v>#REF!</v>
      </c>
      <c r="E1216" s="2399" t="e">
        <f>'Notes- SK Template'!#REF!</f>
        <v>#REF!</v>
      </c>
      <c r="F1216" s="2399" t="e">
        <f>'Notes- SK Template'!#REF!</f>
        <v>#REF!</v>
      </c>
      <c r="G1216" s="2399" t="e">
        <f>'Notes- SK Template'!#REF!</f>
        <v>#REF!</v>
      </c>
      <c r="H1216" s="2399" t="e">
        <f>'Notes- SK Template'!#REF!</f>
        <v>#REF!</v>
      </c>
      <c r="I1216" s="2399" t="e">
        <f>'Notes- SK Template'!#REF!</f>
        <v>#REF!</v>
      </c>
      <c r="J1216" s="1716" t="e">
        <f>'Notes- SK Template'!#REF!</f>
        <v>#REF!</v>
      </c>
      <c r="K1216" s="1716" t="e">
        <f>'Notes- SK Template'!#REF!</f>
        <v>#REF!</v>
      </c>
      <c r="L1216" s="1716" t="e">
        <f>'Notes- SK Template'!#REF!</f>
        <v>#REF!</v>
      </c>
      <c r="M1216" s="1716" t="e">
        <f>'Notes- SK Template'!#REF!</f>
        <v>#REF!</v>
      </c>
      <c r="N1216" s="1716" t="e">
        <f>'Notes- SK Template'!#REF!</f>
        <v>#REF!</v>
      </c>
      <c r="O1216" s="1716" t="e">
        <f>'Notes- SK Template'!#REF!</f>
        <v>#REF!</v>
      </c>
      <c r="P1216" s="1716" t="e">
        <f>'Notes- SK Template'!#REF!</f>
        <v>#REF!</v>
      </c>
      <c r="Q1216" s="1716" t="e">
        <f>'Notes- SK Template'!#REF!</f>
        <v>#REF!</v>
      </c>
      <c r="R1216" s="1716" t="e">
        <f>'Notes- SK Template'!#REF!</f>
        <v>#REF!</v>
      </c>
      <c r="S1216" s="1716" t="e">
        <f>'Notes- SK Template'!#REF!</f>
        <v>#REF!</v>
      </c>
      <c r="T1216" s="1716" t="e">
        <f>'Notes- SK Template'!#REF!</f>
        <v>#REF!</v>
      </c>
      <c r="U1216" s="1716" t="e">
        <f>'Notes- SK Template'!#REF!</f>
        <v>#REF!</v>
      </c>
      <c r="V1216" s="1716" t="e">
        <f>'Notes- SK Template'!#REF!</f>
        <v>#REF!</v>
      </c>
      <c r="W1216" s="1716" t="e">
        <f>'Notes- SK Template'!#REF!</f>
        <v>#REF!</v>
      </c>
      <c r="X1216" s="1716" t="e">
        <f>'Notes- SK Template'!#REF!</f>
        <v>#REF!</v>
      </c>
      <c r="Y1216" s="1716" t="e">
        <f>'Notes- SK Template'!#REF!</f>
        <v>#REF!</v>
      </c>
      <c r="Z1216" s="1716" t="e">
        <f>'Notes- SK Template'!#REF!</f>
        <v>#REF!</v>
      </c>
      <c r="AA1216" s="1716" t="e">
        <f>'Notes- SK Template'!#REF!</f>
        <v>#REF!</v>
      </c>
      <c r="AB1216" s="1716" t="e">
        <f>'Notes- SK Template'!#REF!</f>
        <v>#REF!</v>
      </c>
      <c r="AC1216" s="1716" t="e">
        <f>'Notes- SK Template'!#REF!</f>
        <v>#REF!</v>
      </c>
      <c r="AD1216" s="1716" t="e">
        <f>'Notes- SK Template'!#REF!</f>
        <v>#REF!</v>
      </c>
      <c r="AE1216" s="1716" t="e">
        <f>'Notes- SK Template'!#REF!</f>
        <v>#REF!</v>
      </c>
      <c r="AF1216" s="1716" t="e">
        <f>'Notes- SK Template'!#REF!</f>
        <v>#REF!</v>
      </c>
      <c r="AG1216" s="1716" t="e">
        <f>'Notes- SK Template'!#REF!</f>
        <v>#REF!</v>
      </c>
    </row>
    <row r="1217" spans="1:33" ht="14.25" customHeight="1" x14ac:dyDescent="0.2">
      <c r="D1217" s="2399" t="e">
        <f>'Notes- SK Template'!#REF!</f>
        <v>#REF!</v>
      </c>
      <c r="E1217" s="2399" t="e">
        <f>'Notes- SK Template'!#REF!</f>
        <v>#REF!</v>
      </c>
      <c r="F1217" s="2399" t="e">
        <f>'Notes- SK Template'!#REF!</f>
        <v>#REF!</v>
      </c>
      <c r="G1217" s="2399" t="e">
        <f>'Notes- SK Template'!#REF!</f>
        <v>#REF!</v>
      </c>
      <c r="H1217" s="2399" t="e">
        <f>'Notes- SK Template'!#REF!</f>
        <v>#REF!</v>
      </c>
      <c r="I1217" s="2399" t="e">
        <f>'Notes- SK Template'!#REF!</f>
        <v>#REF!</v>
      </c>
      <c r="J1217" s="1716" t="e">
        <f>'Notes- SK Template'!#REF!</f>
        <v>#REF!</v>
      </c>
      <c r="K1217" s="1716" t="e">
        <f>'Notes- SK Template'!#REF!</f>
        <v>#REF!</v>
      </c>
      <c r="L1217" s="1716" t="e">
        <f>'Notes- SK Template'!#REF!</f>
        <v>#REF!</v>
      </c>
      <c r="M1217" s="1716" t="e">
        <f>'Notes- SK Template'!#REF!</f>
        <v>#REF!</v>
      </c>
      <c r="N1217" s="1716" t="e">
        <f>'Notes- SK Template'!#REF!</f>
        <v>#REF!</v>
      </c>
      <c r="O1217" s="1716" t="e">
        <f>'Notes- SK Template'!#REF!</f>
        <v>#REF!</v>
      </c>
      <c r="P1217" s="1716" t="e">
        <f>'Notes- SK Template'!#REF!</f>
        <v>#REF!</v>
      </c>
      <c r="Q1217" s="1716" t="e">
        <f>'Notes- SK Template'!#REF!</f>
        <v>#REF!</v>
      </c>
      <c r="R1217" s="1716" t="e">
        <f>'Notes- SK Template'!#REF!</f>
        <v>#REF!</v>
      </c>
      <c r="S1217" s="1716" t="e">
        <f>'Notes- SK Template'!#REF!</f>
        <v>#REF!</v>
      </c>
      <c r="T1217" s="1716" t="e">
        <f>'Notes- SK Template'!#REF!</f>
        <v>#REF!</v>
      </c>
      <c r="U1217" s="1716" t="e">
        <f>'Notes- SK Template'!#REF!</f>
        <v>#REF!</v>
      </c>
      <c r="V1217" s="1716" t="e">
        <f>'Notes- SK Template'!#REF!</f>
        <v>#REF!</v>
      </c>
      <c r="W1217" s="1716" t="e">
        <f>'Notes- SK Template'!#REF!</f>
        <v>#REF!</v>
      </c>
      <c r="X1217" s="1716" t="e">
        <f>'Notes- SK Template'!#REF!</f>
        <v>#REF!</v>
      </c>
      <c r="Y1217" s="1716" t="e">
        <f>'Notes- SK Template'!#REF!</f>
        <v>#REF!</v>
      </c>
      <c r="Z1217" s="1716">
        <f>'Notes- SK Template'!Z572</f>
        <v>70099</v>
      </c>
      <c r="AA1217" s="1716">
        <f>'Notes- SK Template'!AA572</f>
        <v>0</v>
      </c>
      <c r="AB1217" s="1716">
        <f>'Notes- SK Template'!AB572</f>
        <v>0</v>
      </c>
      <c r="AC1217" s="1716">
        <f>'Notes- SK Template'!AC572</f>
        <v>0</v>
      </c>
      <c r="AD1217" s="1716">
        <f>'Notes- SK Template'!AD572</f>
        <v>98241</v>
      </c>
      <c r="AE1217" s="1716">
        <f>'Notes- SK Template'!AE572</f>
        <v>0</v>
      </c>
      <c r="AF1217" s="1716">
        <f>'Notes- SK Template'!AF572</f>
        <v>0</v>
      </c>
      <c r="AG1217" s="1716">
        <f>'Notes- SK Template'!AG572</f>
        <v>0</v>
      </c>
    </row>
    <row r="1218" spans="1:33" ht="14.25" customHeight="1" x14ac:dyDescent="0.2">
      <c r="D1218" s="2399" t="e">
        <f>'Notes- SK Template'!#REF!</f>
        <v>#REF!</v>
      </c>
      <c r="E1218" s="2399" t="e">
        <f>'Notes- SK Template'!#REF!</f>
        <v>#REF!</v>
      </c>
      <c r="F1218" s="2399" t="e">
        <f>'Notes- SK Template'!#REF!</f>
        <v>#REF!</v>
      </c>
      <c r="G1218" s="2399" t="e">
        <f>'Notes- SK Template'!#REF!</f>
        <v>#REF!</v>
      </c>
      <c r="H1218" s="2399" t="e">
        <f>'Notes- SK Template'!#REF!</f>
        <v>#REF!</v>
      </c>
      <c r="I1218" s="2399" t="e">
        <f>'Notes- SK Template'!#REF!</f>
        <v>#REF!</v>
      </c>
      <c r="J1218" s="1716" t="e">
        <f>'Notes- SK Template'!#REF!</f>
        <v>#REF!</v>
      </c>
      <c r="K1218" s="1716" t="e">
        <f>'Notes- SK Template'!#REF!</f>
        <v>#REF!</v>
      </c>
      <c r="L1218" s="1716" t="e">
        <f>'Notes- SK Template'!#REF!</f>
        <v>#REF!</v>
      </c>
      <c r="M1218" s="1716" t="e">
        <f>'Notes- SK Template'!#REF!</f>
        <v>#REF!</v>
      </c>
      <c r="N1218" s="1716" t="e">
        <f>'Notes- SK Template'!#REF!</f>
        <v>#REF!</v>
      </c>
      <c r="O1218" s="1716" t="e">
        <f>'Notes- SK Template'!#REF!</f>
        <v>#REF!</v>
      </c>
      <c r="P1218" s="1716" t="e">
        <f>'Notes- SK Template'!#REF!</f>
        <v>#REF!</v>
      </c>
      <c r="Q1218" s="1716" t="e">
        <f>'Notes- SK Template'!#REF!</f>
        <v>#REF!</v>
      </c>
      <c r="R1218" s="1716" t="e">
        <f>'Notes- SK Template'!#REF!</f>
        <v>#REF!</v>
      </c>
      <c r="S1218" s="1716" t="e">
        <f>'Notes- SK Template'!#REF!</f>
        <v>#REF!</v>
      </c>
      <c r="T1218" s="1716" t="e">
        <f>'Notes- SK Template'!#REF!</f>
        <v>#REF!</v>
      </c>
      <c r="U1218" s="1716" t="e">
        <f>'Notes- SK Template'!#REF!</f>
        <v>#REF!</v>
      </c>
      <c r="V1218" s="1716" t="e">
        <f>'Notes- SK Template'!#REF!</f>
        <v>#REF!</v>
      </c>
      <c r="W1218" s="1716" t="e">
        <f>'Notes- SK Template'!#REF!</f>
        <v>#REF!</v>
      </c>
      <c r="X1218" s="1716" t="e">
        <f>'Notes- SK Template'!#REF!</f>
        <v>#REF!</v>
      </c>
      <c r="Y1218" s="1716" t="e">
        <f>'Notes- SK Template'!#REF!</f>
        <v>#REF!</v>
      </c>
      <c r="Z1218" s="1716" t="e">
        <f>'Notes- SK Template'!#REF!</f>
        <v>#REF!</v>
      </c>
      <c r="AA1218" s="1716" t="e">
        <f>'Notes- SK Template'!#REF!</f>
        <v>#REF!</v>
      </c>
      <c r="AB1218" s="1716" t="e">
        <f>'Notes- SK Template'!#REF!</f>
        <v>#REF!</v>
      </c>
      <c r="AC1218" s="1716" t="e">
        <f>'Notes- SK Template'!#REF!</f>
        <v>#REF!</v>
      </c>
      <c r="AD1218" s="1716" t="e">
        <f>'Notes- SK Template'!#REF!</f>
        <v>#REF!</v>
      </c>
      <c r="AE1218" s="1716" t="e">
        <f>'Notes- SK Template'!#REF!</f>
        <v>#REF!</v>
      </c>
      <c r="AF1218" s="1716" t="e">
        <f>'Notes- SK Template'!#REF!</f>
        <v>#REF!</v>
      </c>
      <c r="AG1218" s="1716" t="e">
        <f>'Notes- SK Template'!#REF!</f>
        <v>#REF!</v>
      </c>
    </row>
    <row r="1219" spans="1:33" ht="14.25" customHeight="1" thickBot="1" x14ac:dyDescent="0.25">
      <c r="D1219" s="2398" t="s">
        <v>1790</v>
      </c>
      <c r="E1219" s="2398"/>
      <c r="F1219" s="2398"/>
      <c r="G1219" s="2398"/>
      <c r="H1219" s="2398"/>
      <c r="I1219" s="2398"/>
      <c r="J1219" s="1773">
        <f>'Notes- SK Template'!J573</f>
        <v>1395959</v>
      </c>
      <c r="K1219" s="1773">
        <f>'Notes- SK Template'!K573</f>
        <v>0</v>
      </c>
      <c r="L1219" s="1773">
        <f>'Notes- SK Template'!L573</f>
        <v>0</v>
      </c>
      <c r="M1219" s="1773">
        <f>'Notes- SK Template'!M573</f>
        <v>0</v>
      </c>
      <c r="N1219" s="1773">
        <f>'Notes- SK Template'!N573</f>
        <v>1661485</v>
      </c>
      <c r="O1219" s="1773">
        <f>'Notes- SK Template'!O573</f>
        <v>0</v>
      </c>
      <c r="P1219" s="1773">
        <f>'Notes- SK Template'!P573</f>
        <v>0</v>
      </c>
      <c r="Q1219" s="1773">
        <f>'Notes- SK Template'!Q573</f>
        <v>0</v>
      </c>
      <c r="R1219" s="1773">
        <f>'Notes- SK Template'!R573</f>
        <v>276547</v>
      </c>
      <c r="S1219" s="1773">
        <f>'Notes- SK Template'!S573</f>
        <v>0</v>
      </c>
      <c r="T1219" s="1773">
        <f>'Notes- SK Template'!T573</f>
        <v>0</v>
      </c>
      <c r="U1219" s="1773">
        <f>'Notes- SK Template'!U573</f>
        <v>0</v>
      </c>
      <c r="V1219" s="1773">
        <f>'Notes- SK Template'!V573</f>
        <v>282852</v>
      </c>
      <c r="W1219" s="1773">
        <f>'Notes- SK Template'!W573</f>
        <v>0</v>
      </c>
      <c r="X1219" s="1773">
        <f>'Notes- SK Template'!X573</f>
        <v>0</v>
      </c>
      <c r="Y1219" s="1773">
        <f>'Notes- SK Template'!Y573</f>
        <v>0</v>
      </c>
      <c r="Z1219" s="1773">
        <f>'Notes- SK Template'!Z573</f>
        <v>70099</v>
      </c>
      <c r="AA1219" s="1773">
        <f>'Notes- SK Template'!AA573</f>
        <v>0</v>
      </c>
      <c r="AB1219" s="1773">
        <f>'Notes- SK Template'!AB573</f>
        <v>0</v>
      </c>
      <c r="AC1219" s="1773">
        <f>'Notes- SK Template'!AC573</f>
        <v>0</v>
      </c>
      <c r="AD1219" s="1773">
        <f>'Notes- SK Template'!AD573</f>
        <v>98241</v>
      </c>
      <c r="AE1219" s="1773">
        <f>'Notes- SK Template'!AE573</f>
        <v>0</v>
      </c>
      <c r="AF1219" s="1773">
        <f>'Notes- SK Template'!AF573</f>
        <v>0</v>
      </c>
      <c r="AG1219" s="1773">
        <f>'Notes- SK Template'!AG573</f>
        <v>0</v>
      </c>
    </row>
    <row r="1221" spans="1:33" ht="14.25" customHeight="1" x14ac:dyDescent="0.2">
      <c r="D1221" s="1738" t="s">
        <v>3069</v>
      </c>
      <c r="E1221" s="1822"/>
      <c r="F1221" s="1822"/>
      <c r="G1221" s="1822"/>
      <c r="H1221" s="1822"/>
      <c r="I1221" s="1822"/>
      <c r="J1221" s="1822"/>
      <c r="K1221" s="1822"/>
      <c r="L1221" s="1822"/>
      <c r="M1221" s="1822"/>
      <c r="N1221" s="1822"/>
      <c r="O1221" s="1822"/>
      <c r="P1221" s="1822"/>
      <c r="Q1221" s="1822"/>
      <c r="R1221" s="1822"/>
      <c r="S1221" s="1822"/>
      <c r="T1221" s="1822"/>
      <c r="U1221" s="1822"/>
      <c r="V1221" s="1822"/>
      <c r="W1221" s="1822"/>
      <c r="X1221" s="1822"/>
      <c r="Y1221" s="1822"/>
      <c r="Z1221" s="1822"/>
      <c r="AA1221" s="1822"/>
      <c r="AB1221" s="1822"/>
      <c r="AC1221" s="1822"/>
      <c r="AD1221" s="1822"/>
      <c r="AE1221" s="1822"/>
      <c r="AF1221" s="1822"/>
      <c r="AG1221" s="1822"/>
    </row>
    <row r="1222" spans="1:33" ht="14.25" customHeight="1" x14ac:dyDescent="0.2">
      <c r="D1222" s="1822"/>
      <c r="E1222" s="1822"/>
      <c r="F1222" s="1822"/>
      <c r="G1222" s="1822"/>
      <c r="H1222" s="1822"/>
      <c r="I1222" s="1822"/>
      <c r="J1222" s="1822"/>
      <c r="K1222" s="1822"/>
      <c r="L1222" s="1822"/>
      <c r="M1222" s="1822"/>
      <c r="N1222" s="1822"/>
      <c r="O1222" s="1822"/>
      <c r="P1222" s="1822"/>
      <c r="Q1222" s="1822"/>
      <c r="R1222" s="1822"/>
      <c r="S1222" s="1822"/>
      <c r="T1222" s="1822"/>
      <c r="U1222" s="1822"/>
      <c r="V1222" s="1822"/>
      <c r="W1222" s="1822"/>
      <c r="X1222" s="1822"/>
      <c r="Y1222" s="1822"/>
      <c r="Z1222" s="1822"/>
      <c r="AA1222" s="1822"/>
      <c r="AB1222" s="1822"/>
      <c r="AC1222" s="1822"/>
      <c r="AD1222" s="1822"/>
      <c r="AE1222" s="1822"/>
      <c r="AF1222" s="1822"/>
      <c r="AG1222" s="1822"/>
    </row>
    <row r="1223" spans="1:33" ht="14.25" customHeight="1" x14ac:dyDescent="0.2">
      <c r="L1223" s="784"/>
    </row>
    <row r="1224" spans="1:33" ht="14.25" customHeight="1" x14ac:dyDescent="0.2">
      <c r="D1224" s="1724" t="s">
        <v>2259</v>
      </c>
      <c r="E1224" s="1724"/>
      <c r="F1224" s="1724"/>
      <c r="G1224" s="1724"/>
      <c r="H1224" s="1724"/>
      <c r="I1224" s="1724"/>
      <c r="J1224" s="1724"/>
      <c r="K1224" s="1724"/>
      <c r="L1224" s="1724"/>
      <c r="M1224" s="1724"/>
      <c r="N1224" s="1724"/>
      <c r="O1224" s="1724"/>
      <c r="P1224" s="1724"/>
      <c r="Q1224" s="1724"/>
      <c r="R1224" s="1724"/>
      <c r="S1224" s="1724"/>
      <c r="T1224" s="1724"/>
      <c r="U1224" s="1724"/>
      <c r="V1224" s="1724"/>
      <c r="W1224" s="1724"/>
      <c r="X1224" s="1724"/>
      <c r="Y1224" s="1724"/>
      <c r="Z1224" s="1724"/>
      <c r="AA1224" s="1724"/>
      <c r="AB1224" s="1724"/>
      <c r="AC1224" s="1724"/>
      <c r="AD1224" s="1724"/>
      <c r="AE1224" s="1724"/>
      <c r="AF1224" s="1724"/>
      <c r="AG1224" s="1724"/>
    </row>
    <row r="1226" spans="1:33" ht="14.25" customHeight="1" x14ac:dyDescent="0.2">
      <c r="D1226" s="937" t="s">
        <v>2260</v>
      </c>
      <c r="E1226" s="936"/>
      <c r="F1226" s="936"/>
      <c r="G1226" s="936"/>
      <c r="H1226" s="932"/>
      <c r="I1226" s="936"/>
      <c r="J1226" s="936"/>
      <c r="K1226" s="936"/>
      <c r="L1226" s="936"/>
      <c r="M1226" s="936"/>
      <c r="N1226" s="936"/>
      <c r="O1226" s="936"/>
      <c r="P1226" s="936"/>
      <c r="Q1226" s="936"/>
      <c r="R1226" s="936"/>
      <c r="S1226" s="936"/>
      <c r="T1226" s="936"/>
      <c r="U1226" s="936"/>
      <c r="V1226" s="936"/>
      <c r="W1226" s="936"/>
      <c r="X1226" s="936"/>
      <c r="Y1226" s="936"/>
      <c r="Z1226" s="936"/>
      <c r="AA1226" s="936"/>
      <c r="AB1226" s="936"/>
      <c r="AC1226" s="936"/>
      <c r="AD1226" s="936"/>
      <c r="AE1226" s="936"/>
      <c r="AF1226" s="936"/>
      <c r="AG1226" s="936"/>
    </row>
    <row r="1227" spans="1:33" ht="14.25" customHeight="1" thickBot="1" x14ac:dyDescent="0.25"/>
    <row r="1228" spans="1:33" ht="30" customHeight="1" thickBot="1" x14ac:dyDescent="0.25">
      <c r="A1228" s="605">
        <v>36</v>
      </c>
      <c r="D1228" s="1703" t="s">
        <v>1777</v>
      </c>
      <c r="E1228" s="1703"/>
      <c r="F1228" s="1703"/>
      <c r="G1228" s="1703"/>
      <c r="H1228" s="1703"/>
      <c r="I1228" s="1703"/>
      <c r="J1228" s="1703"/>
      <c r="K1228" s="1703"/>
      <c r="L1228" s="1703"/>
      <c r="M1228" s="1703"/>
      <c r="N1228" s="1704" t="s">
        <v>1778</v>
      </c>
      <c r="O1228" s="1704"/>
      <c r="P1228" s="1704"/>
      <c r="Q1228" s="1704"/>
      <c r="R1228" s="1704" t="s">
        <v>1923</v>
      </c>
      <c r="S1228" s="1704"/>
      <c r="T1228" s="1704"/>
      <c r="U1228" s="1704"/>
      <c r="V1228" s="1704"/>
      <c r="W1228" s="1704"/>
      <c r="X1228" s="1704"/>
      <c r="Y1228" s="1704"/>
      <c r="Z1228" s="1704" t="s">
        <v>2261</v>
      </c>
      <c r="AA1228" s="1704"/>
      <c r="AB1228" s="1704"/>
      <c r="AC1228" s="1704"/>
      <c r="AD1228" s="1704"/>
      <c r="AE1228" s="1704"/>
      <c r="AF1228" s="1704"/>
      <c r="AG1228" s="1704"/>
    </row>
    <row r="1229" spans="1:33" ht="48.75" customHeight="1" thickBot="1" x14ac:dyDescent="0.25">
      <c r="D1229" s="1703"/>
      <c r="E1229" s="1703"/>
      <c r="F1229" s="1703"/>
      <c r="G1229" s="1703"/>
      <c r="H1229" s="1703"/>
      <c r="I1229" s="1703"/>
      <c r="J1229" s="1703"/>
      <c r="K1229" s="1703"/>
      <c r="L1229" s="1703"/>
      <c r="M1229" s="1703"/>
      <c r="N1229" s="1704" t="s">
        <v>2262</v>
      </c>
      <c r="O1229" s="1704"/>
      <c r="P1229" s="1704"/>
      <c r="Q1229" s="1704"/>
      <c r="R1229" s="1704" t="s">
        <v>2262</v>
      </c>
      <c r="S1229" s="1704"/>
      <c r="T1229" s="1704"/>
      <c r="U1229" s="1704"/>
      <c r="V1229" s="1704" t="s">
        <v>1915</v>
      </c>
      <c r="W1229" s="1704"/>
      <c r="X1229" s="1704"/>
      <c r="Y1229" s="1704"/>
      <c r="Z1229" s="1704" t="s">
        <v>1778</v>
      </c>
      <c r="AA1229" s="1704"/>
      <c r="AB1229" s="1704"/>
      <c r="AC1229" s="1704"/>
      <c r="AD1229" s="1704" t="s">
        <v>1923</v>
      </c>
      <c r="AE1229" s="1704"/>
      <c r="AF1229" s="1704"/>
      <c r="AG1229" s="1704"/>
    </row>
    <row r="1230" spans="1:33" ht="24.75" customHeight="1" x14ac:dyDescent="0.2">
      <c r="D1230" s="1997" t="s">
        <v>1997</v>
      </c>
      <c r="E1230" s="1997"/>
      <c r="F1230" s="1997"/>
      <c r="G1230" s="1997"/>
      <c r="H1230" s="1997"/>
      <c r="I1230" s="1997"/>
      <c r="J1230" s="1997"/>
      <c r="K1230" s="1997"/>
      <c r="L1230" s="1997"/>
      <c r="M1230" s="1997"/>
      <c r="N1230" s="1797" t="e">
        <f>'Notes- SK Template'!#REF!</f>
        <v>#REF!</v>
      </c>
      <c r="O1230" s="1797" t="e">
        <f>'Notes- SK Template'!#REF!</f>
        <v>#REF!</v>
      </c>
      <c r="P1230" s="1797" t="e">
        <f>'Notes- SK Template'!#REF!</f>
        <v>#REF!</v>
      </c>
      <c r="Q1230" s="2056" t="e">
        <f>'Notes- SK Template'!#REF!</f>
        <v>#REF!</v>
      </c>
      <c r="R1230" s="2397" t="e">
        <f>'Notes- SK Template'!#REF!</f>
        <v>#REF!</v>
      </c>
      <c r="S1230" s="1797" t="e">
        <f>'Notes- SK Template'!#REF!</f>
        <v>#REF!</v>
      </c>
      <c r="T1230" s="1797" t="e">
        <f>'Notes- SK Template'!#REF!</f>
        <v>#REF!</v>
      </c>
      <c r="U1230" s="2011" t="e">
        <f>'Notes- SK Template'!#REF!</f>
        <v>#REF!</v>
      </c>
      <c r="V1230" s="1991" t="e">
        <f>'Notes- SK Template'!#REF!</f>
        <v>#REF!</v>
      </c>
      <c r="W1230" s="1797" t="e">
        <f>'Notes- SK Template'!#REF!</f>
        <v>#REF!</v>
      </c>
      <c r="X1230" s="1797" t="e">
        <f>'Notes- SK Template'!#REF!</f>
        <v>#REF!</v>
      </c>
      <c r="Y1230" s="1797" t="e">
        <f>'Notes- SK Template'!#REF!</f>
        <v>#REF!</v>
      </c>
      <c r="Z1230" s="1797" t="e">
        <f>'Notes- SK Template'!#REF!</f>
        <v>#REF!</v>
      </c>
      <c r="AA1230" s="1797" t="e">
        <f>'Notes- SK Template'!#REF!</f>
        <v>#REF!</v>
      </c>
      <c r="AB1230" s="1797" t="e">
        <f>'Notes- SK Template'!#REF!</f>
        <v>#REF!</v>
      </c>
      <c r="AC1230" s="1797" t="e">
        <f>'Notes- SK Template'!#REF!</f>
        <v>#REF!</v>
      </c>
      <c r="AD1230" s="1797" t="e">
        <f>'Notes- SK Template'!#REF!</f>
        <v>#REF!</v>
      </c>
      <c r="AE1230" s="1797" t="e">
        <f>'Notes- SK Template'!#REF!</f>
        <v>#REF!</v>
      </c>
      <c r="AF1230" s="1797" t="e">
        <f>'Notes- SK Template'!#REF!</f>
        <v>#REF!</v>
      </c>
      <c r="AG1230" s="1797" t="e">
        <f>'Notes- SK Template'!#REF!</f>
        <v>#REF!</v>
      </c>
    </row>
    <row r="1231" spans="1:33" ht="24.75" customHeight="1" x14ac:dyDescent="0.2">
      <c r="D1231" s="2381" t="s">
        <v>1998</v>
      </c>
      <c r="E1231" s="2382"/>
      <c r="F1231" s="2382"/>
      <c r="G1231" s="2382"/>
      <c r="H1231" s="2382"/>
      <c r="I1231" s="2382"/>
      <c r="J1231" s="2382"/>
      <c r="K1231" s="2382"/>
      <c r="L1231" s="2382"/>
      <c r="M1231" s="2383"/>
      <c r="N1231" s="2387" t="e">
        <f>'Notes- SK Template'!#REF!</f>
        <v>#REF!</v>
      </c>
      <c r="O1231" s="2386" t="e">
        <f>'Notes- SK Template'!#REF!</f>
        <v>#REF!</v>
      </c>
      <c r="P1231" s="2386" t="e">
        <f>'Notes- SK Template'!#REF!</f>
        <v>#REF!</v>
      </c>
      <c r="Q1231" s="2386" t="e">
        <f>'Notes- SK Template'!#REF!</f>
        <v>#REF!</v>
      </c>
      <c r="R1231" s="2386" t="e">
        <f>'Notes- SK Template'!#REF!</f>
        <v>#REF!</v>
      </c>
      <c r="S1231" s="2386" t="e">
        <f>'Notes- SK Template'!#REF!</f>
        <v>#REF!</v>
      </c>
      <c r="T1231" s="2386" t="e">
        <f>'Notes- SK Template'!#REF!</f>
        <v>#REF!</v>
      </c>
      <c r="U1231" s="2386" t="e">
        <f>'Notes- SK Template'!#REF!</f>
        <v>#REF!</v>
      </c>
      <c r="V1231" s="2386" t="e">
        <f>'Notes- SK Template'!#REF!</f>
        <v>#REF!</v>
      </c>
      <c r="W1231" s="2386" t="e">
        <f>'Notes- SK Template'!#REF!</f>
        <v>#REF!</v>
      </c>
      <c r="X1231" s="2386" t="e">
        <f>'Notes- SK Template'!#REF!</f>
        <v>#REF!</v>
      </c>
      <c r="Y1231" s="2396" t="e">
        <f>'Notes- SK Template'!#REF!</f>
        <v>#REF!</v>
      </c>
      <c r="Z1231" s="2065" t="e">
        <f>'Notes- SK Template'!#REF!</f>
        <v>#REF!</v>
      </c>
      <c r="AA1231" s="2386" t="e">
        <f>'Notes- SK Template'!#REF!</f>
        <v>#REF!</v>
      </c>
      <c r="AB1231" s="2386" t="e">
        <f>'Notes- SK Template'!#REF!</f>
        <v>#REF!</v>
      </c>
      <c r="AC1231" s="2064" t="e">
        <f>'Notes- SK Template'!#REF!</f>
        <v>#REF!</v>
      </c>
      <c r="AD1231" s="2387" t="e">
        <f>'Notes- SK Template'!#REF!</f>
        <v>#REF!</v>
      </c>
      <c r="AE1231" s="2386" t="e">
        <f>'Notes- SK Template'!#REF!</f>
        <v>#REF!</v>
      </c>
      <c r="AF1231" s="2386" t="e">
        <f>'Notes- SK Template'!#REF!</f>
        <v>#REF!</v>
      </c>
      <c r="AG1231" s="2064" t="e">
        <f>'Notes- SK Template'!#REF!</f>
        <v>#REF!</v>
      </c>
    </row>
    <row r="1232" spans="1:33" ht="24.75" customHeight="1" x14ac:dyDescent="0.2">
      <c r="D1232" s="2381" t="s">
        <v>1999</v>
      </c>
      <c r="E1232" s="2382"/>
      <c r="F1232" s="2382"/>
      <c r="G1232" s="2382"/>
      <c r="H1232" s="2382"/>
      <c r="I1232" s="2382"/>
      <c r="J1232" s="2382"/>
      <c r="K1232" s="2382"/>
      <c r="L1232" s="2382"/>
      <c r="M1232" s="2383"/>
      <c r="N1232" s="2387" t="e">
        <f>'Notes- SK Template'!#REF!</f>
        <v>#REF!</v>
      </c>
      <c r="O1232" s="2386" t="e">
        <f>'Notes- SK Template'!#REF!</f>
        <v>#REF!</v>
      </c>
      <c r="P1232" s="2386" t="e">
        <f>'Notes- SK Template'!#REF!</f>
        <v>#REF!</v>
      </c>
      <c r="Q1232" s="2386" t="e">
        <f>'Notes- SK Template'!#REF!</f>
        <v>#REF!</v>
      </c>
      <c r="R1232" s="2386" t="e">
        <f>'Notes- SK Template'!#REF!</f>
        <v>#REF!</v>
      </c>
      <c r="S1232" s="2386" t="e">
        <f>'Notes- SK Template'!#REF!</f>
        <v>#REF!</v>
      </c>
      <c r="T1232" s="2386" t="e">
        <f>'Notes- SK Template'!#REF!</f>
        <v>#REF!</v>
      </c>
      <c r="U1232" s="2386" t="e">
        <f>'Notes- SK Template'!#REF!</f>
        <v>#REF!</v>
      </c>
      <c r="V1232" s="2386" t="e">
        <f>'Notes- SK Template'!#REF!</f>
        <v>#REF!</v>
      </c>
      <c r="W1232" s="2386" t="e">
        <f>'Notes- SK Template'!#REF!</f>
        <v>#REF!</v>
      </c>
      <c r="X1232" s="2386" t="e">
        <f>'Notes- SK Template'!#REF!</f>
        <v>#REF!</v>
      </c>
      <c r="Y1232" s="2396" t="e">
        <f>'Notes- SK Template'!#REF!</f>
        <v>#REF!</v>
      </c>
      <c r="Z1232" s="2065" t="e">
        <f>'Notes- SK Template'!#REF!</f>
        <v>#REF!</v>
      </c>
      <c r="AA1232" s="2386" t="e">
        <f>'Notes- SK Template'!#REF!</f>
        <v>#REF!</v>
      </c>
      <c r="AB1232" s="2386" t="e">
        <f>'Notes- SK Template'!#REF!</f>
        <v>#REF!</v>
      </c>
      <c r="AC1232" s="2064" t="e">
        <f>'Notes- SK Template'!#REF!</f>
        <v>#REF!</v>
      </c>
      <c r="AD1232" s="2387" t="e">
        <f>'Notes- SK Template'!#REF!</f>
        <v>#REF!</v>
      </c>
      <c r="AE1232" s="2386" t="e">
        <f>'Notes- SK Template'!#REF!</f>
        <v>#REF!</v>
      </c>
      <c r="AF1232" s="2386" t="e">
        <f>'Notes- SK Template'!#REF!</f>
        <v>#REF!</v>
      </c>
      <c r="AG1232" s="2064" t="e">
        <f>'Notes- SK Template'!#REF!</f>
        <v>#REF!</v>
      </c>
    </row>
    <row r="1233" spans="1:33" ht="24.75" customHeight="1" x14ac:dyDescent="0.2">
      <c r="D1233" s="2388" t="s">
        <v>1790</v>
      </c>
      <c r="E1233" s="2389"/>
      <c r="F1233" s="2389"/>
      <c r="G1233" s="2389"/>
      <c r="H1233" s="2389"/>
      <c r="I1233" s="2389"/>
      <c r="J1233" s="2389"/>
      <c r="K1233" s="2389"/>
      <c r="L1233" s="2389"/>
      <c r="M1233" s="2390"/>
      <c r="N1233" s="2391" t="e">
        <f>'Notes- SK Template'!#REF!</f>
        <v>#REF!</v>
      </c>
      <c r="O1233" s="2392" t="e">
        <f>'Notes- SK Template'!#REF!</f>
        <v>#REF!</v>
      </c>
      <c r="P1233" s="2392" t="e">
        <f>'Notes- SK Template'!#REF!</f>
        <v>#REF!</v>
      </c>
      <c r="Q1233" s="2392" t="e">
        <f>'Notes- SK Template'!#REF!</f>
        <v>#REF!</v>
      </c>
      <c r="R1233" s="2392" t="e">
        <f>'Notes- SK Template'!#REF!</f>
        <v>#REF!</v>
      </c>
      <c r="S1233" s="2392" t="e">
        <f>'Notes- SK Template'!#REF!</f>
        <v>#REF!</v>
      </c>
      <c r="T1233" s="2392" t="e">
        <f>'Notes- SK Template'!#REF!</f>
        <v>#REF!</v>
      </c>
      <c r="U1233" s="2392" t="e">
        <f>'Notes- SK Template'!#REF!</f>
        <v>#REF!</v>
      </c>
      <c r="V1233" s="2392" t="e">
        <f>'Notes- SK Template'!#REF!</f>
        <v>#REF!</v>
      </c>
      <c r="W1233" s="2392" t="e">
        <f>'Notes- SK Template'!#REF!</f>
        <v>#REF!</v>
      </c>
      <c r="X1233" s="2392" t="e">
        <f>'Notes- SK Template'!#REF!</f>
        <v>#REF!</v>
      </c>
      <c r="Y1233" s="2393" t="e">
        <f>'Notes- SK Template'!#REF!</f>
        <v>#REF!</v>
      </c>
      <c r="Z1233" s="2394" t="e">
        <f>'Notes- SK Template'!#REF!</f>
        <v>#REF!</v>
      </c>
      <c r="AA1233" s="2392" t="e">
        <f>'Notes- SK Template'!#REF!</f>
        <v>#REF!</v>
      </c>
      <c r="AB1233" s="2392" t="e">
        <f>'Notes- SK Template'!#REF!</f>
        <v>#REF!</v>
      </c>
      <c r="AC1233" s="2395" t="e">
        <f>'Notes- SK Template'!#REF!</f>
        <v>#REF!</v>
      </c>
      <c r="AD1233" s="2391" t="e">
        <f>'Notes- SK Template'!#REF!</f>
        <v>#REF!</v>
      </c>
      <c r="AE1233" s="2392" t="e">
        <f>'Notes- SK Template'!#REF!</f>
        <v>#REF!</v>
      </c>
      <c r="AF1233" s="2392" t="e">
        <f>'Notes- SK Template'!#REF!</f>
        <v>#REF!</v>
      </c>
      <c r="AG1233" s="2395" t="e">
        <f>'Notes- SK Template'!#REF!</f>
        <v>#REF!</v>
      </c>
    </row>
    <row r="1234" spans="1:33" ht="24.75" customHeight="1" x14ac:dyDescent="0.2">
      <c r="D1234" s="2381" t="s">
        <v>2263</v>
      </c>
      <c r="E1234" s="2382"/>
      <c r="F1234" s="2382"/>
      <c r="G1234" s="2382"/>
      <c r="H1234" s="2382"/>
      <c r="I1234" s="2382"/>
      <c r="J1234" s="2382"/>
      <c r="K1234" s="2382"/>
      <c r="L1234" s="2382"/>
      <c r="M1234" s="2383"/>
      <c r="N1234" s="2384" t="e">
        <f>'Notes- SK Template'!#REF!</f>
        <v>#REF!</v>
      </c>
      <c r="O1234" s="2385" t="e">
        <f>'Notes- SK Template'!#REF!</f>
        <v>#REF!</v>
      </c>
      <c r="P1234" s="2385" t="e">
        <f>'Notes- SK Template'!#REF!</f>
        <v>#REF!</v>
      </c>
      <c r="Q1234" s="2385" t="e">
        <f>'Notes- SK Template'!#REF!</f>
        <v>#REF!</v>
      </c>
      <c r="R1234" s="2385" t="e">
        <f>'Notes- SK Template'!#REF!</f>
        <v>#REF!</v>
      </c>
      <c r="S1234" s="2385" t="e">
        <f>'Notes- SK Template'!#REF!</f>
        <v>#REF!</v>
      </c>
      <c r="T1234" s="2385" t="e">
        <f>'Notes- SK Template'!#REF!</f>
        <v>#REF!</v>
      </c>
      <c r="U1234" s="2385" t="e">
        <f>'Notes- SK Template'!#REF!</f>
        <v>#REF!</v>
      </c>
      <c r="V1234" s="2385" t="e">
        <f>'Notes- SK Template'!#REF!</f>
        <v>#REF!</v>
      </c>
      <c r="W1234" s="2385" t="e">
        <f>'Notes- SK Template'!#REF!</f>
        <v>#REF!</v>
      </c>
      <c r="X1234" s="2385" t="e">
        <f>'Notes- SK Template'!#REF!</f>
        <v>#REF!</v>
      </c>
      <c r="Y1234" s="2079" t="e">
        <f>'Notes- SK Template'!#REF!</f>
        <v>#REF!</v>
      </c>
      <c r="Z1234" s="2065" t="e">
        <f>'Notes- SK Template'!#REF!</f>
        <v>#REF!</v>
      </c>
      <c r="AA1234" s="2386" t="e">
        <f>'Notes- SK Template'!#REF!</f>
        <v>#REF!</v>
      </c>
      <c r="AB1234" s="2386" t="e">
        <f>'Notes- SK Template'!#REF!</f>
        <v>#REF!</v>
      </c>
      <c r="AC1234" s="2064" t="e">
        <f>'Notes- SK Template'!#REF!</f>
        <v>#REF!</v>
      </c>
      <c r="AD1234" s="2387" t="e">
        <f>'Notes- SK Template'!#REF!</f>
        <v>#REF!</v>
      </c>
      <c r="AE1234" s="2386" t="e">
        <f>'Notes- SK Template'!#REF!</f>
        <v>#REF!</v>
      </c>
      <c r="AF1234" s="2386" t="e">
        <f>'Notes- SK Template'!#REF!</f>
        <v>#REF!</v>
      </c>
      <c r="AG1234" s="2064" t="e">
        <f>'Notes- SK Template'!#REF!</f>
        <v>#REF!</v>
      </c>
    </row>
    <row r="1235" spans="1:33" ht="24.75" customHeight="1" x14ac:dyDescent="0.2">
      <c r="D1235" s="2381" t="s">
        <v>2264</v>
      </c>
      <c r="E1235" s="2382"/>
      <c r="F1235" s="2382"/>
      <c r="G1235" s="2382"/>
      <c r="H1235" s="2382"/>
      <c r="I1235" s="2382"/>
      <c r="J1235" s="2382"/>
      <c r="K1235" s="2382"/>
      <c r="L1235" s="2382"/>
      <c r="M1235" s="2383"/>
      <c r="N1235" s="2384" t="e">
        <f>'Notes- SK Template'!#REF!</f>
        <v>#REF!</v>
      </c>
      <c r="O1235" s="2385" t="e">
        <f>'Notes- SK Template'!#REF!</f>
        <v>#REF!</v>
      </c>
      <c r="P1235" s="2385" t="e">
        <f>'Notes- SK Template'!#REF!</f>
        <v>#REF!</v>
      </c>
      <c r="Q1235" s="2385" t="e">
        <f>'Notes- SK Template'!#REF!</f>
        <v>#REF!</v>
      </c>
      <c r="R1235" s="2385" t="e">
        <f>'Notes- SK Template'!#REF!</f>
        <v>#REF!</v>
      </c>
      <c r="S1235" s="2385" t="e">
        <f>'Notes- SK Template'!#REF!</f>
        <v>#REF!</v>
      </c>
      <c r="T1235" s="2385" t="e">
        <f>'Notes- SK Template'!#REF!</f>
        <v>#REF!</v>
      </c>
      <c r="U1235" s="2385" t="e">
        <f>'Notes- SK Template'!#REF!</f>
        <v>#REF!</v>
      </c>
      <c r="V1235" s="2385" t="e">
        <f>'Notes- SK Template'!#REF!</f>
        <v>#REF!</v>
      </c>
      <c r="W1235" s="2385" t="e">
        <f>'Notes- SK Template'!#REF!</f>
        <v>#REF!</v>
      </c>
      <c r="X1235" s="2385" t="e">
        <f>'Notes- SK Template'!#REF!</f>
        <v>#REF!</v>
      </c>
      <c r="Y1235" s="2079" t="e">
        <f>'Notes- SK Template'!#REF!</f>
        <v>#REF!</v>
      </c>
      <c r="Z1235" s="2065" t="e">
        <f>'Notes- SK Template'!#REF!</f>
        <v>#REF!</v>
      </c>
      <c r="AA1235" s="2386" t="e">
        <f>'Notes- SK Template'!#REF!</f>
        <v>#REF!</v>
      </c>
      <c r="AB1235" s="2386" t="e">
        <f>'Notes- SK Template'!#REF!</f>
        <v>#REF!</v>
      </c>
      <c r="AC1235" s="2064" t="e">
        <f>'Notes- SK Template'!#REF!</f>
        <v>#REF!</v>
      </c>
      <c r="AD1235" s="2387" t="e">
        <f>'Notes- SK Template'!#REF!</f>
        <v>#REF!</v>
      </c>
      <c r="AE1235" s="2386" t="e">
        <f>'Notes- SK Template'!#REF!</f>
        <v>#REF!</v>
      </c>
      <c r="AF1235" s="2386" t="e">
        <f>'Notes- SK Template'!#REF!</f>
        <v>#REF!</v>
      </c>
      <c r="AG1235" s="2064" t="e">
        <f>'Notes- SK Template'!#REF!</f>
        <v>#REF!</v>
      </c>
    </row>
    <row r="1236" spans="1:33" ht="24.75" customHeight="1" x14ac:dyDescent="0.2">
      <c r="D1236" s="2381" t="s">
        <v>2265</v>
      </c>
      <c r="E1236" s="2382"/>
      <c r="F1236" s="2382"/>
      <c r="G1236" s="2382"/>
      <c r="H1236" s="2382"/>
      <c r="I1236" s="2382"/>
      <c r="J1236" s="2382"/>
      <c r="K1236" s="2382"/>
      <c r="L1236" s="2382"/>
      <c r="M1236" s="2383"/>
      <c r="N1236" s="2384" t="e">
        <f>'Notes- SK Template'!#REF!</f>
        <v>#REF!</v>
      </c>
      <c r="O1236" s="2385" t="e">
        <f>'Notes- SK Template'!#REF!</f>
        <v>#REF!</v>
      </c>
      <c r="P1236" s="2385" t="e">
        <f>'Notes- SK Template'!#REF!</f>
        <v>#REF!</v>
      </c>
      <c r="Q1236" s="2385" t="e">
        <f>'Notes- SK Template'!#REF!</f>
        <v>#REF!</v>
      </c>
      <c r="R1236" s="2385" t="e">
        <f>'Notes- SK Template'!#REF!</f>
        <v>#REF!</v>
      </c>
      <c r="S1236" s="2385" t="e">
        <f>'Notes- SK Template'!#REF!</f>
        <v>#REF!</v>
      </c>
      <c r="T1236" s="2385" t="e">
        <f>'Notes- SK Template'!#REF!</f>
        <v>#REF!</v>
      </c>
      <c r="U1236" s="2385" t="e">
        <f>'Notes- SK Template'!#REF!</f>
        <v>#REF!</v>
      </c>
      <c r="V1236" s="2385" t="e">
        <f>'Notes- SK Template'!#REF!</f>
        <v>#REF!</v>
      </c>
      <c r="W1236" s="2385" t="e">
        <f>'Notes- SK Template'!#REF!</f>
        <v>#REF!</v>
      </c>
      <c r="X1236" s="2385" t="e">
        <f>'Notes- SK Template'!#REF!</f>
        <v>#REF!</v>
      </c>
      <c r="Y1236" s="2079" t="e">
        <f>'Notes- SK Template'!#REF!</f>
        <v>#REF!</v>
      </c>
      <c r="Z1236" s="2065" t="e">
        <f>'Notes- SK Template'!#REF!</f>
        <v>#REF!</v>
      </c>
      <c r="AA1236" s="2386" t="e">
        <f>'Notes- SK Template'!#REF!</f>
        <v>#REF!</v>
      </c>
      <c r="AB1236" s="2386" t="e">
        <f>'Notes- SK Template'!#REF!</f>
        <v>#REF!</v>
      </c>
      <c r="AC1236" s="2064" t="e">
        <f>'Notes- SK Template'!#REF!</f>
        <v>#REF!</v>
      </c>
      <c r="AD1236" s="2387" t="e">
        <f>'Notes- SK Template'!#REF!</f>
        <v>#REF!</v>
      </c>
      <c r="AE1236" s="2386" t="e">
        <f>'Notes- SK Template'!#REF!</f>
        <v>#REF!</v>
      </c>
      <c r="AF1236" s="2386" t="e">
        <f>'Notes- SK Template'!#REF!</f>
        <v>#REF!</v>
      </c>
      <c r="AG1236" s="2064" t="e">
        <f>'Notes- SK Template'!#REF!</f>
        <v>#REF!</v>
      </c>
    </row>
    <row r="1237" spans="1:33" ht="24.75" customHeight="1" thickBot="1" x14ac:dyDescent="0.25">
      <c r="D1237" s="1901" t="s">
        <v>2113</v>
      </c>
      <c r="E1237" s="1901"/>
      <c r="F1237" s="1901"/>
      <c r="G1237" s="1901"/>
      <c r="H1237" s="1901"/>
      <c r="I1237" s="1901"/>
      <c r="J1237" s="1901"/>
      <c r="K1237" s="1901"/>
      <c r="L1237" s="1901"/>
      <c r="M1237" s="1901"/>
      <c r="N1237" s="1985" t="e">
        <f>'Notes- SK Template'!#REF!</f>
        <v>#REF!</v>
      </c>
      <c r="O1237" s="1986" t="e">
        <f>'Notes- SK Template'!#REF!</f>
        <v>#REF!</v>
      </c>
      <c r="P1237" s="1986" t="e">
        <f>'Notes- SK Template'!#REF!</f>
        <v>#REF!</v>
      </c>
      <c r="Q1237" s="2377" t="e">
        <f>'Notes- SK Template'!#REF!</f>
        <v>#REF!</v>
      </c>
      <c r="R1237" s="2378" t="e">
        <f>'Notes- SK Template'!#REF!</f>
        <v>#REF!</v>
      </c>
      <c r="S1237" s="1986" t="e">
        <f>'Notes- SK Template'!#REF!</f>
        <v>#REF!</v>
      </c>
      <c r="T1237" s="1986" t="e">
        <f>'Notes- SK Template'!#REF!</f>
        <v>#REF!</v>
      </c>
      <c r="U1237" s="2379" t="e">
        <f>'Notes- SK Template'!#REF!</f>
        <v>#REF!</v>
      </c>
      <c r="V1237" s="1985" t="e">
        <f>'Notes- SK Template'!#REF!</f>
        <v>#REF!</v>
      </c>
      <c r="W1237" s="1986" t="e">
        <f>'Notes- SK Template'!#REF!</f>
        <v>#REF!</v>
      </c>
      <c r="X1237" s="1986" t="e">
        <f>'Notes- SK Template'!#REF!</f>
        <v>#REF!</v>
      </c>
      <c r="Y1237" s="2377" t="e">
        <f>'Notes- SK Template'!#REF!</f>
        <v>#REF!</v>
      </c>
      <c r="Z1237" s="1817" t="e">
        <f>'Notes- SK Template'!#REF!</f>
        <v>#REF!</v>
      </c>
      <c r="AA1237" s="1817" t="e">
        <f>'Notes- SK Template'!#REF!</f>
        <v>#REF!</v>
      </c>
      <c r="AB1237" s="1817" t="e">
        <f>'Notes- SK Template'!#REF!</f>
        <v>#REF!</v>
      </c>
      <c r="AC1237" s="1817" t="e">
        <f>'Notes- SK Template'!#REF!</f>
        <v>#REF!</v>
      </c>
      <c r="AD1237" s="2380" t="e">
        <f>'Notes- SK Template'!#REF!</f>
        <v>#REF!</v>
      </c>
      <c r="AE1237" s="1817" t="e">
        <f>'Notes- SK Template'!#REF!</f>
        <v>#REF!</v>
      </c>
      <c r="AF1237" s="1817" t="e">
        <f>'Notes- SK Template'!#REF!</f>
        <v>#REF!</v>
      </c>
      <c r="AG1237" s="1817" t="e">
        <f>'Notes- SK Template'!#REF!</f>
        <v>#REF!</v>
      </c>
    </row>
    <row r="1238" spans="1:33" ht="28.5" customHeight="1" thickBot="1" x14ac:dyDescent="0.25">
      <c r="D1238" s="1842" t="s">
        <v>2266</v>
      </c>
      <c r="E1238" s="1842"/>
      <c r="F1238" s="1842"/>
      <c r="G1238" s="1842"/>
      <c r="H1238" s="1842"/>
      <c r="I1238" s="1842"/>
      <c r="J1238" s="1842"/>
      <c r="K1238" s="1842"/>
      <c r="L1238" s="1842"/>
      <c r="M1238" s="1842"/>
      <c r="N1238" s="2344" t="e">
        <f>'Notes- SK Template'!#REF!</f>
        <v>#REF!</v>
      </c>
      <c r="O1238" s="2344" t="e">
        <f>'Notes- SK Template'!#REF!</f>
        <v>#REF!</v>
      </c>
      <c r="P1238" s="2344" t="e">
        <f>'Notes- SK Template'!#REF!</f>
        <v>#REF!</v>
      </c>
      <c r="Q1238" s="2373" t="e">
        <f>'Notes- SK Template'!#REF!</f>
        <v>#REF!</v>
      </c>
      <c r="R1238" s="2374" t="e">
        <f>'Notes- SK Template'!#REF!</f>
        <v>#REF!</v>
      </c>
      <c r="S1238" s="2344" t="e">
        <f>'Notes- SK Template'!#REF!</f>
        <v>#REF!</v>
      </c>
      <c r="T1238" s="2344" t="e">
        <f>'Notes- SK Template'!#REF!</f>
        <v>#REF!</v>
      </c>
      <c r="U1238" s="2375" t="e">
        <f>'Notes- SK Template'!#REF!</f>
        <v>#REF!</v>
      </c>
      <c r="V1238" s="2376" t="e">
        <f>'Notes- SK Template'!#REF!</f>
        <v>#REF!</v>
      </c>
      <c r="W1238" s="2344" t="e">
        <f>'Notes- SK Template'!#REF!</f>
        <v>#REF!</v>
      </c>
      <c r="X1238" s="2344" t="e">
        <f>'Notes- SK Template'!#REF!</f>
        <v>#REF!</v>
      </c>
      <c r="Y1238" s="2344" t="e">
        <f>'Notes- SK Template'!#REF!</f>
        <v>#REF!</v>
      </c>
      <c r="Z1238" s="1954" t="e">
        <f>'Notes- SK Template'!#REF!</f>
        <v>#REF!</v>
      </c>
      <c r="AA1238" s="1954" t="e">
        <f>'Notes- SK Template'!#REF!</f>
        <v>#REF!</v>
      </c>
      <c r="AB1238" s="1954" t="e">
        <f>'Notes- SK Template'!#REF!</f>
        <v>#REF!</v>
      </c>
      <c r="AC1238" s="1954" t="e">
        <f>'Notes- SK Template'!#REF!</f>
        <v>#REF!</v>
      </c>
      <c r="AD1238" s="1954" t="e">
        <f>'Notes- SK Template'!#REF!</f>
        <v>#REF!</v>
      </c>
      <c r="AE1238" s="1954" t="e">
        <f>'Notes- SK Template'!#REF!</f>
        <v>#REF!</v>
      </c>
      <c r="AF1238" s="1954" t="e">
        <f>'Notes- SK Template'!#REF!</f>
        <v>#REF!</v>
      </c>
      <c r="AG1238" s="1954" t="e">
        <f>'Notes- SK Template'!#REF!</f>
        <v>#REF!</v>
      </c>
    </row>
    <row r="1241" spans="1:33" ht="14.25" customHeight="1" x14ac:dyDescent="0.2">
      <c r="D1241" s="1724" t="s">
        <v>2614</v>
      </c>
      <c r="E1241" s="1724"/>
      <c r="F1241" s="1724"/>
      <c r="G1241" s="1724"/>
      <c r="H1241" s="1724"/>
      <c r="I1241" s="1724"/>
      <c r="J1241" s="1724"/>
      <c r="K1241" s="1724"/>
      <c r="L1241" s="1724"/>
      <c r="M1241" s="1724"/>
      <c r="N1241" s="1724"/>
      <c r="O1241" s="1724"/>
      <c r="P1241" s="1724"/>
      <c r="Q1241" s="1724"/>
      <c r="R1241" s="1724"/>
      <c r="S1241" s="1724"/>
      <c r="T1241" s="1724"/>
      <c r="U1241" s="1724"/>
      <c r="V1241" s="1724"/>
      <c r="W1241" s="1724"/>
      <c r="X1241" s="1724"/>
      <c r="Y1241" s="1724"/>
      <c r="Z1241" s="1724"/>
      <c r="AA1241" s="1724"/>
      <c r="AB1241" s="1724"/>
      <c r="AC1241" s="1724"/>
      <c r="AD1241" s="1724"/>
      <c r="AE1241" s="1724"/>
      <c r="AF1241" s="1724"/>
      <c r="AG1241" s="1724"/>
    </row>
    <row r="1243" spans="1:33" ht="14.25" customHeight="1" x14ac:dyDescent="0.2">
      <c r="D1243" s="1733" t="s">
        <v>2267</v>
      </c>
      <c r="E1243" s="1831"/>
      <c r="F1243" s="1831"/>
      <c r="G1243" s="1831"/>
      <c r="H1243" s="1831"/>
      <c r="I1243" s="1831"/>
      <c r="J1243" s="1831"/>
      <c r="K1243" s="1831"/>
      <c r="L1243" s="1831"/>
      <c r="M1243" s="1831"/>
      <c r="N1243" s="1831"/>
      <c r="O1243" s="1831"/>
      <c r="P1243" s="1831"/>
      <c r="Q1243" s="1831"/>
      <c r="R1243" s="1831"/>
      <c r="S1243" s="1831"/>
      <c r="T1243" s="1831"/>
      <c r="U1243" s="1831"/>
      <c r="V1243" s="1831"/>
      <c r="W1243" s="1831"/>
      <c r="X1243" s="1831"/>
      <c r="Y1243" s="1831"/>
      <c r="Z1243" s="1831"/>
      <c r="AA1243" s="1831"/>
      <c r="AB1243" s="1831"/>
      <c r="AC1243" s="1831"/>
      <c r="AD1243" s="1831"/>
      <c r="AE1243" s="1831"/>
      <c r="AF1243" s="1831"/>
      <c r="AG1243" s="1831"/>
    </row>
    <row r="1244" spans="1:33" ht="14.25" customHeight="1" x14ac:dyDescent="0.2">
      <c r="D1244" s="1831"/>
      <c r="E1244" s="1831"/>
      <c r="F1244" s="1831"/>
      <c r="G1244" s="1831"/>
      <c r="H1244" s="1831"/>
      <c r="I1244" s="1831"/>
      <c r="J1244" s="1831"/>
      <c r="K1244" s="1831"/>
      <c r="L1244" s="1831"/>
      <c r="M1244" s="1831"/>
      <c r="N1244" s="1831"/>
      <c r="O1244" s="1831"/>
      <c r="P1244" s="1831"/>
      <c r="Q1244" s="1831"/>
      <c r="R1244" s="1831"/>
      <c r="S1244" s="1831"/>
      <c r="T1244" s="1831"/>
      <c r="U1244" s="1831"/>
      <c r="V1244" s="1831"/>
      <c r="W1244" s="1831"/>
      <c r="X1244" s="1831"/>
      <c r="Y1244" s="1831"/>
      <c r="Z1244" s="1831"/>
      <c r="AA1244" s="1831"/>
      <c r="AB1244" s="1831"/>
      <c r="AC1244" s="1831"/>
      <c r="AD1244" s="1831"/>
      <c r="AE1244" s="1831"/>
      <c r="AF1244" s="1831"/>
      <c r="AG1244" s="1831"/>
    </row>
    <row r="1245" spans="1:33" ht="14.25" customHeight="1" thickBot="1" x14ac:dyDescent="0.25"/>
    <row r="1246" spans="1:33" ht="14.25" customHeight="1" thickBot="1" x14ac:dyDescent="0.25">
      <c r="A1246" s="605">
        <v>37</v>
      </c>
      <c r="D1246" s="1825" t="s">
        <v>1777</v>
      </c>
      <c r="E1246" s="1826"/>
      <c r="F1246" s="1826"/>
      <c r="G1246" s="1826"/>
      <c r="H1246" s="1826"/>
      <c r="I1246" s="1826"/>
      <c r="J1246" s="1826"/>
      <c r="K1246" s="1826"/>
      <c r="L1246" s="1826"/>
      <c r="M1246" s="1827"/>
      <c r="N1246" s="1767" t="s">
        <v>1778</v>
      </c>
      <c r="O1246" s="1768"/>
      <c r="P1246" s="1768"/>
      <c r="Q1246" s="1768"/>
      <c r="R1246" s="1768"/>
      <c r="S1246" s="1768"/>
      <c r="T1246" s="1768"/>
      <c r="U1246" s="1768"/>
      <c r="V1246" s="1768"/>
      <c r="W1246" s="1768"/>
      <c r="X1246" s="1767" t="s">
        <v>2063</v>
      </c>
      <c r="Y1246" s="1768"/>
      <c r="Z1246" s="1768"/>
      <c r="AA1246" s="1768"/>
      <c r="AB1246" s="1768"/>
      <c r="AC1246" s="1768"/>
      <c r="AD1246" s="1768"/>
      <c r="AE1246" s="1768"/>
      <c r="AF1246" s="1768"/>
      <c r="AG1246" s="1769"/>
    </row>
    <row r="1247" spans="1:33" ht="14.25" customHeight="1" thickBot="1" x14ac:dyDescent="0.25">
      <c r="D1247" s="1825"/>
      <c r="E1247" s="1826"/>
      <c r="F1247" s="1826"/>
      <c r="G1247" s="1826"/>
      <c r="H1247" s="1826"/>
      <c r="I1247" s="1826"/>
      <c r="J1247" s="1826"/>
      <c r="K1247" s="1826"/>
      <c r="L1247" s="1826"/>
      <c r="M1247" s="1827"/>
      <c r="N1247" s="1770"/>
      <c r="O1247" s="1771"/>
      <c r="P1247" s="1771"/>
      <c r="Q1247" s="1771"/>
      <c r="R1247" s="1771"/>
      <c r="S1247" s="1771"/>
      <c r="T1247" s="1771"/>
      <c r="U1247" s="1771"/>
      <c r="V1247" s="1771"/>
      <c r="W1247" s="1771"/>
      <c r="X1247" s="1770"/>
      <c r="Y1247" s="1771"/>
      <c r="Z1247" s="1771"/>
      <c r="AA1247" s="1771"/>
      <c r="AB1247" s="1771"/>
      <c r="AC1247" s="1771"/>
      <c r="AD1247" s="1771"/>
      <c r="AE1247" s="1771"/>
      <c r="AF1247" s="1771"/>
      <c r="AG1247" s="1772"/>
    </row>
    <row r="1248" spans="1:33" s="597" customFormat="1" ht="27" customHeight="1" x14ac:dyDescent="0.2">
      <c r="A1248" s="641"/>
      <c r="D1248" s="1832" t="s">
        <v>2268</v>
      </c>
      <c r="E1248" s="1833"/>
      <c r="F1248" s="1833"/>
      <c r="G1248" s="1833"/>
      <c r="H1248" s="1833"/>
      <c r="I1248" s="1833"/>
      <c r="J1248" s="1833"/>
      <c r="K1248" s="1833"/>
      <c r="L1248" s="1833"/>
      <c r="M1248" s="1834"/>
      <c r="N1248" s="1803">
        <f>'Notes- SK Template'!N581</f>
        <v>39679</v>
      </c>
      <c r="O1248" s="1803">
        <f>'Notes- SK Template'!O581</f>
        <v>0</v>
      </c>
      <c r="P1248" s="1803">
        <f>'Notes- SK Template'!P581</f>
        <v>0</v>
      </c>
      <c r="Q1248" s="1803">
        <f>'Notes- SK Template'!Q581</f>
        <v>0</v>
      </c>
      <c r="R1248" s="1803">
        <f>'Notes- SK Template'!R581</f>
        <v>0</v>
      </c>
      <c r="S1248" s="1803">
        <f>'Notes- SK Template'!S581</f>
        <v>0</v>
      </c>
      <c r="T1248" s="1803">
        <f>'Notes- SK Template'!T581</f>
        <v>0</v>
      </c>
      <c r="U1248" s="1803">
        <f>'Notes- SK Template'!U581</f>
        <v>0</v>
      </c>
      <c r="V1248" s="1803">
        <f>'Notes- SK Template'!V581</f>
        <v>0</v>
      </c>
      <c r="W1248" s="1803">
        <f>'Notes- SK Template'!W581</f>
        <v>0</v>
      </c>
      <c r="X1248" s="1803">
        <f>'Notes- SK Template'!X581</f>
        <v>41278</v>
      </c>
      <c r="Y1248" s="1803">
        <f>'Notes- SK Template'!Y581</f>
        <v>0</v>
      </c>
      <c r="Z1248" s="1803">
        <f>'Notes- SK Template'!Z581</f>
        <v>0</v>
      </c>
      <c r="AA1248" s="1803">
        <f>'Notes- SK Template'!AA581</f>
        <v>0</v>
      </c>
      <c r="AB1248" s="1803">
        <f>'Notes- SK Template'!AB581</f>
        <v>0</v>
      </c>
      <c r="AC1248" s="1803">
        <f>'Notes- SK Template'!AC581</f>
        <v>0</v>
      </c>
      <c r="AD1248" s="1803">
        <f>'Notes- SK Template'!AD581</f>
        <v>0</v>
      </c>
      <c r="AE1248" s="1803">
        <f>'Notes- SK Template'!AE581</f>
        <v>0</v>
      </c>
      <c r="AF1248" s="1803">
        <f>'Notes- SK Template'!AF581</f>
        <v>0</v>
      </c>
      <c r="AG1248" s="1803">
        <f>'Notes- SK Template'!AG581</f>
        <v>0</v>
      </c>
    </row>
    <row r="1249" spans="1:33" s="597" customFormat="1" ht="27" customHeight="1" x14ac:dyDescent="0.2">
      <c r="A1249" s="641"/>
      <c r="D1249" s="1715" t="str">
        <f>'Notes- SK Template'!D582</f>
        <v>aktivácia materiálu a tovaru</v>
      </c>
      <c r="E1249" s="1715">
        <f>'Notes- SK Template'!E582</f>
        <v>0</v>
      </c>
      <c r="F1249" s="1715">
        <f>'Notes- SK Template'!F582</f>
        <v>0</v>
      </c>
      <c r="G1249" s="1715">
        <f>'Notes- SK Template'!G582</f>
        <v>0</v>
      </c>
      <c r="H1249" s="1715">
        <f>'Notes- SK Template'!H582</f>
        <v>0</v>
      </c>
      <c r="I1249" s="1715">
        <f>'Notes- SK Template'!I582</f>
        <v>0</v>
      </c>
      <c r="J1249" s="1715">
        <f>'Notes- SK Template'!J582</f>
        <v>0</v>
      </c>
      <c r="K1249" s="1715">
        <f>'Notes- SK Template'!K582</f>
        <v>0</v>
      </c>
      <c r="L1249" s="1715">
        <f>'Notes- SK Template'!L582</f>
        <v>0</v>
      </c>
      <c r="M1249" s="1715">
        <f>'Notes- SK Template'!M582</f>
        <v>0</v>
      </c>
      <c r="N1249" s="1805">
        <f>'Notes- SK Template'!N582</f>
        <v>39679</v>
      </c>
      <c r="O1249" s="1805">
        <f>'Notes- SK Template'!O582</f>
        <v>0</v>
      </c>
      <c r="P1249" s="1805">
        <f>'Notes- SK Template'!P582</f>
        <v>0</v>
      </c>
      <c r="Q1249" s="1805">
        <f>'Notes- SK Template'!Q582</f>
        <v>0</v>
      </c>
      <c r="R1249" s="1805">
        <f>'Notes- SK Template'!R582</f>
        <v>0</v>
      </c>
      <c r="S1249" s="1805">
        <f>'Notes- SK Template'!S582</f>
        <v>0</v>
      </c>
      <c r="T1249" s="1805">
        <f>'Notes- SK Template'!T582</f>
        <v>0</v>
      </c>
      <c r="U1249" s="1805">
        <f>'Notes- SK Template'!U582</f>
        <v>0</v>
      </c>
      <c r="V1249" s="1805">
        <f>'Notes- SK Template'!V582</f>
        <v>0</v>
      </c>
      <c r="W1249" s="1805">
        <f>'Notes- SK Template'!W582</f>
        <v>0</v>
      </c>
      <c r="X1249" s="1805">
        <f>'Notes- SK Template'!X582</f>
        <v>41278</v>
      </c>
      <c r="Y1249" s="1805">
        <f>'Notes- SK Template'!Y582</f>
        <v>0</v>
      </c>
      <c r="Z1249" s="1805">
        <f>'Notes- SK Template'!Z582</f>
        <v>0</v>
      </c>
      <c r="AA1249" s="1805">
        <f>'Notes- SK Template'!AA582</f>
        <v>0</v>
      </c>
      <c r="AB1249" s="1805">
        <f>'Notes- SK Template'!AB582</f>
        <v>0</v>
      </c>
      <c r="AC1249" s="1805">
        <f>'Notes- SK Template'!AC582</f>
        <v>0</v>
      </c>
      <c r="AD1249" s="1805">
        <f>'Notes- SK Template'!AD582</f>
        <v>0</v>
      </c>
      <c r="AE1249" s="1805">
        <f>'Notes- SK Template'!AE582</f>
        <v>0</v>
      </c>
      <c r="AF1249" s="1805">
        <f>'Notes- SK Template'!AF582</f>
        <v>0</v>
      </c>
      <c r="AG1249" s="1805">
        <f>'Notes- SK Template'!AG582</f>
        <v>0</v>
      </c>
    </row>
    <row r="1250" spans="1:33" s="597" customFormat="1" ht="27" customHeight="1" x14ac:dyDescent="0.2">
      <c r="A1250" s="641"/>
      <c r="D1250" s="1715" t="e">
        <f>'Notes- SK Template'!#REF!</f>
        <v>#REF!</v>
      </c>
      <c r="E1250" s="1715" t="e">
        <f>'Notes- SK Template'!#REF!</f>
        <v>#REF!</v>
      </c>
      <c r="F1250" s="1715" t="e">
        <f>'Notes- SK Template'!#REF!</f>
        <v>#REF!</v>
      </c>
      <c r="G1250" s="1715" t="e">
        <f>'Notes- SK Template'!#REF!</f>
        <v>#REF!</v>
      </c>
      <c r="H1250" s="1715" t="e">
        <f>'Notes- SK Template'!#REF!</f>
        <v>#REF!</v>
      </c>
      <c r="I1250" s="1715" t="e">
        <f>'Notes- SK Template'!#REF!</f>
        <v>#REF!</v>
      </c>
      <c r="J1250" s="1715" t="e">
        <f>'Notes- SK Template'!#REF!</f>
        <v>#REF!</v>
      </c>
      <c r="K1250" s="1715" t="e">
        <f>'Notes- SK Template'!#REF!</f>
        <v>#REF!</v>
      </c>
      <c r="L1250" s="1715" t="e">
        <f>'Notes- SK Template'!#REF!</f>
        <v>#REF!</v>
      </c>
      <c r="M1250" s="1715" t="e">
        <f>'Notes- SK Template'!#REF!</f>
        <v>#REF!</v>
      </c>
      <c r="N1250" s="1805" t="e">
        <f>'Notes- SK Template'!#REF!</f>
        <v>#REF!</v>
      </c>
      <c r="O1250" s="1805" t="e">
        <f>'Notes- SK Template'!#REF!</f>
        <v>#REF!</v>
      </c>
      <c r="P1250" s="1805" t="e">
        <f>'Notes- SK Template'!#REF!</f>
        <v>#REF!</v>
      </c>
      <c r="Q1250" s="1805" t="e">
        <f>'Notes- SK Template'!#REF!</f>
        <v>#REF!</v>
      </c>
      <c r="R1250" s="1805" t="e">
        <f>'Notes- SK Template'!#REF!</f>
        <v>#REF!</v>
      </c>
      <c r="S1250" s="1805" t="e">
        <f>'Notes- SK Template'!#REF!</f>
        <v>#REF!</v>
      </c>
      <c r="T1250" s="1805" t="e">
        <f>'Notes- SK Template'!#REF!</f>
        <v>#REF!</v>
      </c>
      <c r="U1250" s="1805" t="e">
        <f>'Notes- SK Template'!#REF!</f>
        <v>#REF!</v>
      </c>
      <c r="V1250" s="1805" t="e">
        <f>'Notes- SK Template'!#REF!</f>
        <v>#REF!</v>
      </c>
      <c r="W1250" s="1805" t="e">
        <f>'Notes- SK Template'!#REF!</f>
        <v>#REF!</v>
      </c>
      <c r="X1250" s="1805" t="e">
        <f>'Notes- SK Template'!#REF!</f>
        <v>#REF!</v>
      </c>
      <c r="Y1250" s="1805" t="e">
        <f>'Notes- SK Template'!#REF!</f>
        <v>#REF!</v>
      </c>
      <c r="Z1250" s="1805" t="e">
        <f>'Notes- SK Template'!#REF!</f>
        <v>#REF!</v>
      </c>
      <c r="AA1250" s="1805" t="e">
        <f>'Notes- SK Template'!#REF!</f>
        <v>#REF!</v>
      </c>
      <c r="AB1250" s="1805" t="e">
        <f>'Notes- SK Template'!#REF!</f>
        <v>#REF!</v>
      </c>
      <c r="AC1250" s="1805" t="e">
        <f>'Notes- SK Template'!#REF!</f>
        <v>#REF!</v>
      </c>
      <c r="AD1250" s="1805" t="e">
        <f>'Notes- SK Template'!#REF!</f>
        <v>#REF!</v>
      </c>
      <c r="AE1250" s="1805" t="e">
        <f>'Notes- SK Template'!#REF!</f>
        <v>#REF!</v>
      </c>
      <c r="AF1250" s="1805" t="e">
        <f>'Notes- SK Template'!#REF!</f>
        <v>#REF!</v>
      </c>
      <c r="AG1250" s="1805" t="e">
        <f>'Notes- SK Template'!#REF!</f>
        <v>#REF!</v>
      </c>
    </row>
    <row r="1251" spans="1:33" s="597" customFormat="1" ht="27" customHeight="1" x14ac:dyDescent="0.2">
      <c r="A1251" s="641"/>
      <c r="D1251" s="1800" t="s">
        <v>2269</v>
      </c>
      <c r="E1251" s="1800"/>
      <c r="F1251" s="1800"/>
      <c r="G1251" s="1800"/>
      <c r="H1251" s="1800"/>
      <c r="I1251" s="1800"/>
      <c r="J1251" s="1800"/>
      <c r="K1251" s="1800"/>
      <c r="L1251" s="1800"/>
      <c r="M1251" s="1800"/>
      <c r="N1251" s="1721">
        <f>'Notes- SK Template'!N583</f>
        <v>5164</v>
      </c>
      <c r="O1251" s="1721">
        <f>'Notes- SK Template'!O583</f>
        <v>0</v>
      </c>
      <c r="P1251" s="1721">
        <f>'Notes- SK Template'!P583</f>
        <v>0</v>
      </c>
      <c r="Q1251" s="1721">
        <f>'Notes- SK Template'!Q583</f>
        <v>0</v>
      </c>
      <c r="R1251" s="1721">
        <f>'Notes- SK Template'!R583</f>
        <v>0</v>
      </c>
      <c r="S1251" s="1721">
        <f>'Notes- SK Template'!S583</f>
        <v>0</v>
      </c>
      <c r="T1251" s="1721">
        <f>'Notes- SK Template'!T583</f>
        <v>0</v>
      </c>
      <c r="U1251" s="1721">
        <f>'Notes- SK Template'!U583</f>
        <v>0</v>
      </c>
      <c r="V1251" s="1721">
        <f>'Notes- SK Template'!V583</f>
        <v>0</v>
      </c>
      <c r="W1251" s="1721">
        <f>'Notes- SK Template'!W583</f>
        <v>0</v>
      </c>
      <c r="X1251" s="1721">
        <f>'Notes- SK Template'!X583</f>
        <v>21564</v>
      </c>
      <c r="Y1251" s="1721">
        <f>'Notes- SK Template'!Y583</f>
        <v>0</v>
      </c>
      <c r="Z1251" s="1721">
        <f>'Notes- SK Template'!Z583</f>
        <v>0</v>
      </c>
      <c r="AA1251" s="1721">
        <f>'Notes- SK Template'!AA583</f>
        <v>0</v>
      </c>
      <c r="AB1251" s="1721">
        <f>'Notes- SK Template'!AB583</f>
        <v>0</v>
      </c>
      <c r="AC1251" s="1721">
        <f>'Notes- SK Template'!AC583</f>
        <v>0</v>
      </c>
      <c r="AD1251" s="1721">
        <f>'Notes- SK Template'!AD583</f>
        <v>0</v>
      </c>
      <c r="AE1251" s="1721">
        <f>'Notes- SK Template'!AE583</f>
        <v>0</v>
      </c>
      <c r="AF1251" s="1721">
        <f>'Notes- SK Template'!AF583</f>
        <v>0</v>
      </c>
      <c r="AG1251" s="1721">
        <f>'Notes- SK Template'!AG583</f>
        <v>0</v>
      </c>
    </row>
    <row r="1252" spans="1:33" s="597" customFormat="1" ht="27" customHeight="1" x14ac:dyDescent="0.2">
      <c r="A1252" s="641"/>
      <c r="D1252" s="1715" t="e">
        <f>'Notes- SK Template'!#REF!</f>
        <v>#REF!</v>
      </c>
      <c r="E1252" s="1715" t="e">
        <f>'Notes- SK Template'!#REF!</f>
        <v>#REF!</v>
      </c>
      <c r="F1252" s="1715" t="e">
        <f>'Notes- SK Template'!#REF!</f>
        <v>#REF!</v>
      </c>
      <c r="G1252" s="1715" t="e">
        <f>'Notes- SK Template'!#REF!</f>
        <v>#REF!</v>
      </c>
      <c r="H1252" s="1715" t="e">
        <f>'Notes- SK Template'!#REF!</f>
        <v>#REF!</v>
      </c>
      <c r="I1252" s="1715" t="e">
        <f>'Notes- SK Template'!#REF!</f>
        <v>#REF!</v>
      </c>
      <c r="J1252" s="1715" t="e">
        <f>'Notes- SK Template'!#REF!</f>
        <v>#REF!</v>
      </c>
      <c r="K1252" s="1715" t="e">
        <f>'Notes- SK Template'!#REF!</f>
        <v>#REF!</v>
      </c>
      <c r="L1252" s="1715" t="e">
        <f>'Notes- SK Template'!#REF!</f>
        <v>#REF!</v>
      </c>
      <c r="M1252" s="1715" t="e">
        <f>'Notes- SK Template'!#REF!</f>
        <v>#REF!</v>
      </c>
      <c r="N1252" s="1805" t="e">
        <f>'Notes- SK Template'!#REF!</f>
        <v>#REF!</v>
      </c>
      <c r="O1252" s="1805" t="e">
        <f>'Notes- SK Template'!#REF!</f>
        <v>#REF!</v>
      </c>
      <c r="P1252" s="1805" t="e">
        <f>'Notes- SK Template'!#REF!</f>
        <v>#REF!</v>
      </c>
      <c r="Q1252" s="1805" t="e">
        <f>'Notes- SK Template'!#REF!</f>
        <v>#REF!</v>
      </c>
      <c r="R1252" s="1805" t="e">
        <f>'Notes- SK Template'!#REF!</f>
        <v>#REF!</v>
      </c>
      <c r="S1252" s="1805" t="e">
        <f>'Notes- SK Template'!#REF!</f>
        <v>#REF!</v>
      </c>
      <c r="T1252" s="1805" t="e">
        <f>'Notes- SK Template'!#REF!</f>
        <v>#REF!</v>
      </c>
      <c r="U1252" s="1805" t="e">
        <f>'Notes- SK Template'!#REF!</f>
        <v>#REF!</v>
      </c>
      <c r="V1252" s="1805" t="e">
        <f>'Notes- SK Template'!#REF!</f>
        <v>#REF!</v>
      </c>
      <c r="W1252" s="1805" t="e">
        <f>'Notes- SK Template'!#REF!</f>
        <v>#REF!</v>
      </c>
      <c r="X1252" s="1805" t="e">
        <f>'Notes- SK Template'!#REF!</f>
        <v>#REF!</v>
      </c>
      <c r="Y1252" s="1805" t="e">
        <f>'Notes- SK Template'!#REF!</f>
        <v>#REF!</v>
      </c>
      <c r="Z1252" s="1805" t="e">
        <f>'Notes- SK Template'!#REF!</f>
        <v>#REF!</v>
      </c>
      <c r="AA1252" s="1805" t="e">
        <f>'Notes- SK Template'!#REF!</f>
        <v>#REF!</v>
      </c>
      <c r="AB1252" s="1805" t="e">
        <f>'Notes- SK Template'!#REF!</f>
        <v>#REF!</v>
      </c>
      <c r="AC1252" s="1805" t="e">
        <f>'Notes- SK Template'!#REF!</f>
        <v>#REF!</v>
      </c>
      <c r="AD1252" s="1805" t="e">
        <f>'Notes- SK Template'!#REF!</f>
        <v>#REF!</v>
      </c>
      <c r="AE1252" s="1805" t="e">
        <f>'Notes- SK Template'!#REF!</f>
        <v>#REF!</v>
      </c>
      <c r="AF1252" s="1805" t="e">
        <f>'Notes- SK Template'!#REF!</f>
        <v>#REF!</v>
      </c>
      <c r="AG1252" s="1805" t="e">
        <f>'Notes- SK Template'!#REF!</f>
        <v>#REF!</v>
      </c>
    </row>
    <row r="1253" spans="1:33" s="597" customFormat="1" ht="27" customHeight="1" x14ac:dyDescent="0.2">
      <c r="A1253" s="641"/>
      <c r="D1253" s="1715" t="str">
        <f>'Notes- SK Template'!D586</f>
        <v>Odpredaj Si prvkov</v>
      </c>
      <c r="E1253" s="1715">
        <f>'Notes- SK Template'!E586</f>
        <v>0</v>
      </c>
      <c r="F1253" s="1715">
        <f>'Notes- SK Template'!F586</f>
        <v>0</v>
      </c>
      <c r="G1253" s="1715">
        <f>'Notes- SK Template'!G586</f>
        <v>0</v>
      </c>
      <c r="H1253" s="1715">
        <f>'Notes- SK Template'!H586</f>
        <v>0</v>
      </c>
      <c r="I1253" s="1715">
        <f>'Notes- SK Template'!I586</f>
        <v>0</v>
      </c>
      <c r="J1253" s="1715">
        <f>'Notes- SK Template'!J586</f>
        <v>0</v>
      </c>
      <c r="K1253" s="1715">
        <f>'Notes- SK Template'!K586</f>
        <v>0</v>
      </c>
      <c r="L1253" s="1715">
        <f>'Notes- SK Template'!L586</f>
        <v>0</v>
      </c>
      <c r="M1253" s="1715">
        <f>'Notes- SK Template'!M586</f>
        <v>0</v>
      </c>
      <c r="N1253" s="1721">
        <f>'Notes- SK Template'!N586</f>
        <v>0</v>
      </c>
      <c r="O1253" s="1721">
        <f>'Notes- SK Template'!O586</f>
        <v>0</v>
      </c>
      <c r="P1253" s="1721">
        <f>'Notes- SK Template'!P586</f>
        <v>0</v>
      </c>
      <c r="Q1253" s="1721">
        <f>'Notes- SK Template'!Q586</f>
        <v>0</v>
      </c>
      <c r="R1253" s="1721">
        <f>'Notes- SK Template'!R586</f>
        <v>0</v>
      </c>
      <c r="S1253" s="1721">
        <f>'Notes- SK Template'!S586</f>
        <v>0</v>
      </c>
      <c r="T1253" s="1721">
        <f>'Notes- SK Template'!T586</f>
        <v>0</v>
      </c>
      <c r="U1253" s="1721">
        <f>'Notes- SK Template'!U586</f>
        <v>0</v>
      </c>
      <c r="V1253" s="1721">
        <f>'Notes- SK Template'!V586</f>
        <v>0</v>
      </c>
      <c r="W1253" s="1721">
        <f>'Notes- SK Template'!W586</f>
        <v>0</v>
      </c>
      <c r="X1253" s="1721">
        <f>'Notes- SK Template'!X586</f>
        <v>18416</v>
      </c>
      <c r="Y1253" s="1721">
        <f>'Notes- SK Template'!Y586</f>
        <v>0</v>
      </c>
      <c r="Z1253" s="1721">
        <f>'Notes- SK Template'!Z586</f>
        <v>0</v>
      </c>
      <c r="AA1253" s="1721">
        <f>'Notes- SK Template'!AA586</f>
        <v>0</v>
      </c>
      <c r="AB1253" s="1721">
        <f>'Notes- SK Template'!AB586</f>
        <v>0</v>
      </c>
      <c r="AC1253" s="1721">
        <f>'Notes- SK Template'!AC586</f>
        <v>0</v>
      </c>
      <c r="AD1253" s="1721">
        <f>'Notes- SK Template'!AD586</f>
        <v>0</v>
      </c>
      <c r="AE1253" s="1721">
        <f>'Notes- SK Template'!AE586</f>
        <v>0</v>
      </c>
      <c r="AF1253" s="1721">
        <f>'Notes- SK Template'!AF586</f>
        <v>0</v>
      </c>
      <c r="AG1253" s="1721">
        <f>'Notes- SK Template'!AG586</f>
        <v>0</v>
      </c>
    </row>
    <row r="1254" spans="1:33" s="597" customFormat="1" ht="27" customHeight="1" x14ac:dyDescent="0.2">
      <c r="A1254" s="641"/>
      <c r="D1254" s="1715" t="e">
        <f>'Notes- SK Template'!#REF!</f>
        <v>#REF!</v>
      </c>
      <c r="E1254" s="1715" t="e">
        <f>'Notes- SK Template'!#REF!</f>
        <v>#REF!</v>
      </c>
      <c r="F1254" s="1715" t="e">
        <f>'Notes- SK Template'!#REF!</f>
        <v>#REF!</v>
      </c>
      <c r="G1254" s="1715" t="e">
        <f>'Notes- SK Template'!#REF!</f>
        <v>#REF!</v>
      </c>
      <c r="H1254" s="1715" t="e">
        <f>'Notes- SK Template'!#REF!</f>
        <v>#REF!</v>
      </c>
      <c r="I1254" s="1715" t="e">
        <f>'Notes- SK Template'!#REF!</f>
        <v>#REF!</v>
      </c>
      <c r="J1254" s="1715" t="e">
        <f>'Notes- SK Template'!#REF!</f>
        <v>#REF!</v>
      </c>
      <c r="K1254" s="1715" t="e">
        <f>'Notes- SK Template'!#REF!</f>
        <v>#REF!</v>
      </c>
      <c r="L1254" s="1715" t="e">
        <f>'Notes- SK Template'!#REF!</f>
        <v>#REF!</v>
      </c>
      <c r="M1254" s="1715" t="e">
        <f>'Notes- SK Template'!#REF!</f>
        <v>#REF!</v>
      </c>
      <c r="N1254" s="1805" t="e">
        <f>'Notes- SK Template'!#REF!</f>
        <v>#REF!</v>
      </c>
      <c r="O1254" s="1805" t="e">
        <f>'Notes- SK Template'!#REF!</f>
        <v>#REF!</v>
      </c>
      <c r="P1254" s="1805" t="e">
        <f>'Notes- SK Template'!#REF!</f>
        <v>#REF!</v>
      </c>
      <c r="Q1254" s="1805" t="e">
        <f>'Notes- SK Template'!#REF!</f>
        <v>#REF!</v>
      </c>
      <c r="R1254" s="1805" t="e">
        <f>'Notes- SK Template'!#REF!</f>
        <v>#REF!</v>
      </c>
      <c r="S1254" s="1805" t="e">
        <f>'Notes- SK Template'!#REF!</f>
        <v>#REF!</v>
      </c>
      <c r="T1254" s="1805" t="e">
        <f>'Notes- SK Template'!#REF!</f>
        <v>#REF!</v>
      </c>
      <c r="U1254" s="1805" t="e">
        <f>'Notes- SK Template'!#REF!</f>
        <v>#REF!</v>
      </c>
      <c r="V1254" s="1805" t="e">
        <f>'Notes- SK Template'!#REF!</f>
        <v>#REF!</v>
      </c>
      <c r="W1254" s="1805" t="e">
        <f>'Notes- SK Template'!#REF!</f>
        <v>#REF!</v>
      </c>
      <c r="X1254" s="1805" t="e">
        <f>'Notes- SK Template'!#REF!</f>
        <v>#REF!</v>
      </c>
      <c r="Y1254" s="1805" t="e">
        <f>'Notes- SK Template'!#REF!</f>
        <v>#REF!</v>
      </c>
      <c r="Z1254" s="1805" t="e">
        <f>'Notes- SK Template'!#REF!</f>
        <v>#REF!</v>
      </c>
      <c r="AA1254" s="1805" t="e">
        <f>'Notes- SK Template'!#REF!</f>
        <v>#REF!</v>
      </c>
      <c r="AB1254" s="1805" t="e">
        <f>'Notes- SK Template'!#REF!</f>
        <v>#REF!</v>
      </c>
      <c r="AC1254" s="1805" t="e">
        <f>'Notes- SK Template'!#REF!</f>
        <v>#REF!</v>
      </c>
      <c r="AD1254" s="1805" t="e">
        <f>'Notes- SK Template'!#REF!</f>
        <v>#REF!</v>
      </c>
      <c r="AE1254" s="1805" t="e">
        <f>'Notes- SK Template'!#REF!</f>
        <v>#REF!</v>
      </c>
      <c r="AF1254" s="1805" t="e">
        <f>'Notes- SK Template'!#REF!</f>
        <v>#REF!</v>
      </c>
      <c r="AG1254" s="1805" t="e">
        <f>'Notes- SK Template'!#REF!</f>
        <v>#REF!</v>
      </c>
    </row>
    <row r="1255" spans="1:33" s="597" customFormat="1" ht="27" customHeight="1" x14ac:dyDescent="0.2">
      <c r="A1255" s="641"/>
      <c r="D1255" s="1800" t="s">
        <v>2270</v>
      </c>
      <c r="E1255" s="1800"/>
      <c r="F1255" s="1800"/>
      <c r="G1255" s="1800"/>
      <c r="H1255" s="1800"/>
      <c r="I1255" s="1800"/>
      <c r="J1255" s="1800"/>
      <c r="K1255" s="1800"/>
      <c r="L1255" s="1800"/>
      <c r="M1255" s="1800"/>
      <c r="N1255" s="1805">
        <f>'Notes- SK Template'!N588</f>
        <v>0</v>
      </c>
      <c r="O1255" s="1805">
        <f>'Notes- SK Template'!O588</f>
        <v>0</v>
      </c>
      <c r="P1255" s="1805">
        <f>'Notes- SK Template'!P588</f>
        <v>0</v>
      </c>
      <c r="Q1255" s="1805">
        <f>'Notes- SK Template'!Q588</f>
        <v>0</v>
      </c>
      <c r="R1255" s="1805">
        <f>'Notes- SK Template'!R588</f>
        <v>0</v>
      </c>
      <c r="S1255" s="1805">
        <f>'Notes- SK Template'!S588</f>
        <v>0</v>
      </c>
      <c r="T1255" s="1805">
        <f>'Notes- SK Template'!T588</f>
        <v>0</v>
      </c>
      <c r="U1255" s="1805">
        <f>'Notes- SK Template'!U588</f>
        <v>0</v>
      </c>
      <c r="V1255" s="1805">
        <f>'Notes- SK Template'!V588</f>
        <v>0</v>
      </c>
      <c r="W1255" s="1805">
        <f>'Notes- SK Template'!W588</f>
        <v>0</v>
      </c>
      <c r="X1255" s="1805">
        <f>'Notes- SK Template'!X588</f>
        <v>0</v>
      </c>
      <c r="Y1255" s="1805">
        <f>'Notes- SK Template'!Y588</f>
        <v>0</v>
      </c>
      <c r="Z1255" s="1805">
        <f>'Notes- SK Template'!Z588</f>
        <v>0</v>
      </c>
      <c r="AA1255" s="1805">
        <f>'Notes- SK Template'!AA588</f>
        <v>0</v>
      </c>
      <c r="AB1255" s="1805">
        <f>'Notes- SK Template'!AB588</f>
        <v>0</v>
      </c>
      <c r="AC1255" s="1805">
        <f>'Notes- SK Template'!AC588</f>
        <v>0</v>
      </c>
      <c r="AD1255" s="1805">
        <f>'Notes- SK Template'!AD588</f>
        <v>0</v>
      </c>
      <c r="AE1255" s="1805">
        <f>'Notes- SK Template'!AE588</f>
        <v>0</v>
      </c>
      <c r="AF1255" s="1805">
        <f>'Notes- SK Template'!AF588</f>
        <v>0</v>
      </c>
      <c r="AG1255" s="1805">
        <f>'Notes- SK Template'!AG588</f>
        <v>0</v>
      </c>
    </row>
    <row r="1256" spans="1:33" s="597" customFormat="1" ht="27" customHeight="1" x14ac:dyDescent="0.2">
      <c r="A1256" s="641"/>
      <c r="D1256" s="1815" t="s">
        <v>2271</v>
      </c>
      <c r="E1256" s="1815"/>
      <c r="F1256" s="1815"/>
      <c r="G1256" s="1815"/>
      <c r="H1256" s="1815"/>
      <c r="I1256" s="1815"/>
      <c r="J1256" s="1815"/>
      <c r="K1256" s="1815"/>
      <c r="L1256" s="1815"/>
      <c r="M1256" s="1815"/>
      <c r="N1256" s="1805">
        <f>'Notes- SK Template'!N589</f>
        <v>0</v>
      </c>
      <c r="O1256" s="1805">
        <f>'Notes- SK Template'!O589</f>
        <v>0</v>
      </c>
      <c r="P1256" s="1805">
        <f>'Notes- SK Template'!P589</f>
        <v>0</v>
      </c>
      <c r="Q1256" s="1805">
        <f>'Notes- SK Template'!Q589</f>
        <v>0</v>
      </c>
      <c r="R1256" s="1805">
        <f>'Notes- SK Template'!R589</f>
        <v>0</v>
      </c>
      <c r="S1256" s="1805">
        <f>'Notes- SK Template'!S589</f>
        <v>0</v>
      </c>
      <c r="T1256" s="1805">
        <f>'Notes- SK Template'!T589</f>
        <v>0</v>
      </c>
      <c r="U1256" s="1805">
        <f>'Notes- SK Template'!U589</f>
        <v>0</v>
      </c>
      <c r="V1256" s="1805">
        <f>'Notes- SK Template'!V589</f>
        <v>0</v>
      </c>
      <c r="W1256" s="1805">
        <f>'Notes- SK Template'!W589</f>
        <v>0</v>
      </c>
      <c r="X1256" s="1805">
        <f>'Notes- SK Template'!X589</f>
        <v>0</v>
      </c>
      <c r="Y1256" s="1805">
        <f>'Notes- SK Template'!Y589</f>
        <v>0</v>
      </c>
      <c r="Z1256" s="1805">
        <f>'Notes- SK Template'!Z589</f>
        <v>0</v>
      </c>
      <c r="AA1256" s="1805">
        <f>'Notes- SK Template'!AA589</f>
        <v>0</v>
      </c>
      <c r="AB1256" s="1805">
        <f>'Notes- SK Template'!AB589</f>
        <v>0</v>
      </c>
      <c r="AC1256" s="1805">
        <f>'Notes- SK Template'!AC589</f>
        <v>0</v>
      </c>
      <c r="AD1256" s="1805">
        <f>'Notes- SK Template'!AD589</f>
        <v>0</v>
      </c>
      <c r="AE1256" s="1805">
        <f>'Notes- SK Template'!AE589</f>
        <v>0</v>
      </c>
      <c r="AF1256" s="1805">
        <f>'Notes- SK Template'!AF589</f>
        <v>0</v>
      </c>
      <c r="AG1256" s="1805">
        <f>'Notes- SK Template'!AG589</f>
        <v>0</v>
      </c>
    </row>
    <row r="1257" spans="1:33" s="597" customFormat="1" ht="27" customHeight="1" x14ac:dyDescent="0.2">
      <c r="A1257" s="641"/>
      <c r="D1257" s="2306" t="s">
        <v>2272</v>
      </c>
      <c r="E1257" s="1715"/>
      <c r="F1257" s="1715"/>
      <c r="G1257" s="1715"/>
      <c r="H1257" s="1715"/>
      <c r="I1257" s="1715"/>
      <c r="J1257" s="1715"/>
      <c r="K1257" s="1715"/>
      <c r="L1257" s="1715"/>
      <c r="M1257" s="1715"/>
      <c r="N1257" s="1805">
        <f>'Notes- SK Template'!N590</f>
        <v>0</v>
      </c>
      <c r="O1257" s="1805">
        <f>'Notes- SK Template'!O590</f>
        <v>0</v>
      </c>
      <c r="P1257" s="1805">
        <f>'Notes- SK Template'!P590</f>
        <v>0</v>
      </c>
      <c r="Q1257" s="1805">
        <f>'Notes- SK Template'!Q590</f>
        <v>0</v>
      </c>
      <c r="R1257" s="1805">
        <f>'Notes- SK Template'!R590</f>
        <v>0</v>
      </c>
      <c r="S1257" s="1805">
        <f>'Notes- SK Template'!S590</f>
        <v>0</v>
      </c>
      <c r="T1257" s="1805">
        <f>'Notes- SK Template'!T590</f>
        <v>0</v>
      </c>
      <c r="U1257" s="1805">
        <f>'Notes- SK Template'!U590</f>
        <v>0</v>
      </c>
      <c r="V1257" s="1805">
        <f>'Notes- SK Template'!V590</f>
        <v>0</v>
      </c>
      <c r="W1257" s="1805">
        <f>'Notes- SK Template'!W590</f>
        <v>0</v>
      </c>
      <c r="X1257" s="1805">
        <f>'Notes- SK Template'!X590</f>
        <v>0</v>
      </c>
      <c r="Y1257" s="1805">
        <f>'Notes- SK Template'!Y590</f>
        <v>0</v>
      </c>
      <c r="Z1257" s="1805">
        <f>'Notes- SK Template'!Z590</f>
        <v>0</v>
      </c>
      <c r="AA1257" s="1805">
        <f>'Notes- SK Template'!AA590</f>
        <v>0</v>
      </c>
      <c r="AB1257" s="1805">
        <f>'Notes- SK Template'!AB590</f>
        <v>0</v>
      </c>
      <c r="AC1257" s="1805">
        <f>'Notes- SK Template'!AC590</f>
        <v>0</v>
      </c>
      <c r="AD1257" s="1805">
        <f>'Notes- SK Template'!AD590</f>
        <v>0</v>
      </c>
      <c r="AE1257" s="1805">
        <f>'Notes- SK Template'!AE590</f>
        <v>0</v>
      </c>
      <c r="AF1257" s="1805">
        <f>'Notes- SK Template'!AF590</f>
        <v>0</v>
      </c>
      <c r="AG1257" s="1805">
        <f>'Notes- SK Template'!AG590</f>
        <v>0</v>
      </c>
    </row>
    <row r="1258" spans="1:33" s="597" customFormat="1" ht="27" customHeight="1" x14ac:dyDescent="0.2">
      <c r="A1258" s="641"/>
      <c r="D1258" s="1815" t="s">
        <v>2273</v>
      </c>
      <c r="E1258" s="1815"/>
      <c r="F1258" s="1815"/>
      <c r="G1258" s="1815"/>
      <c r="H1258" s="1815"/>
      <c r="I1258" s="1815"/>
      <c r="J1258" s="1815"/>
      <c r="K1258" s="1815"/>
      <c r="L1258" s="1815"/>
      <c r="M1258" s="1815"/>
      <c r="N1258" s="1805" t="e">
        <f>'Notes- SK Template'!#REF!</f>
        <v>#REF!</v>
      </c>
      <c r="O1258" s="1805" t="e">
        <f>'Notes- SK Template'!#REF!</f>
        <v>#REF!</v>
      </c>
      <c r="P1258" s="1805" t="e">
        <f>'Notes- SK Template'!#REF!</f>
        <v>#REF!</v>
      </c>
      <c r="Q1258" s="1805" t="e">
        <f>'Notes- SK Template'!#REF!</f>
        <v>#REF!</v>
      </c>
      <c r="R1258" s="1805" t="e">
        <f>'Notes- SK Template'!#REF!</f>
        <v>#REF!</v>
      </c>
      <c r="S1258" s="1805" t="e">
        <f>'Notes- SK Template'!#REF!</f>
        <v>#REF!</v>
      </c>
      <c r="T1258" s="1805" t="e">
        <f>'Notes- SK Template'!#REF!</f>
        <v>#REF!</v>
      </c>
      <c r="U1258" s="1805" t="e">
        <f>'Notes- SK Template'!#REF!</f>
        <v>#REF!</v>
      </c>
      <c r="V1258" s="1805" t="e">
        <f>'Notes- SK Template'!#REF!</f>
        <v>#REF!</v>
      </c>
      <c r="W1258" s="1805" t="e">
        <f>'Notes- SK Template'!#REF!</f>
        <v>#REF!</v>
      </c>
      <c r="X1258" s="1805" t="e">
        <f>'Notes- SK Template'!#REF!</f>
        <v>#REF!</v>
      </c>
      <c r="Y1258" s="1805" t="e">
        <f>'Notes- SK Template'!#REF!</f>
        <v>#REF!</v>
      </c>
      <c r="Z1258" s="1805" t="e">
        <f>'Notes- SK Template'!#REF!</f>
        <v>#REF!</v>
      </c>
      <c r="AA1258" s="1805" t="e">
        <f>'Notes- SK Template'!#REF!</f>
        <v>#REF!</v>
      </c>
      <c r="AB1258" s="1805" t="e">
        <f>'Notes- SK Template'!#REF!</f>
        <v>#REF!</v>
      </c>
      <c r="AC1258" s="1805" t="e">
        <f>'Notes- SK Template'!#REF!</f>
        <v>#REF!</v>
      </c>
      <c r="AD1258" s="1805" t="e">
        <f>'Notes- SK Template'!#REF!</f>
        <v>#REF!</v>
      </c>
      <c r="AE1258" s="1805" t="e">
        <f>'Notes- SK Template'!#REF!</f>
        <v>#REF!</v>
      </c>
      <c r="AF1258" s="1805" t="e">
        <f>'Notes- SK Template'!#REF!</f>
        <v>#REF!</v>
      </c>
      <c r="AG1258" s="1805" t="e">
        <f>'Notes- SK Template'!#REF!</f>
        <v>#REF!</v>
      </c>
    </row>
    <row r="1259" spans="1:33" s="597" customFormat="1" ht="27" customHeight="1" x14ac:dyDescent="0.2">
      <c r="A1259" s="641"/>
      <c r="D1259" s="1715" t="e">
        <f>'Notes- SK Template'!#REF!</f>
        <v>#REF!</v>
      </c>
      <c r="E1259" s="1715" t="e">
        <f>'Notes- SK Template'!#REF!</f>
        <v>#REF!</v>
      </c>
      <c r="F1259" s="1715" t="e">
        <f>'Notes- SK Template'!#REF!</f>
        <v>#REF!</v>
      </c>
      <c r="G1259" s="1715" t="e">
        <f>'Notes- SK Template'!#REF!</f>
        <v>#REF!</v>
      </c>
      <c r="H1259" s="1715" t="e">
        <f>'Notes- SK Template'!#REF!</f>
        <v>#REF!</v>
      </c>
      <c r="I1259" s="1715" t="e">
        <f>'Notes- SK Template'!#REF!</f>
        <v>#REF!</v>
      </c>
      <c r="J1259" s="1715" t="e">
        <f>'Notes- SK Template'!#REF!</f>
        <v>#REF!</v>
      </c>
      <c r="K1259" s="1715" t="e">
        <f>'Notes- SK Template'!#REF!</f>
        <v>#REF!</v>
      </c>
      <c r="L1259" s="1715" t="e">
        <f>'Notes- SK Template'!#REF!</f>
        <v>#REF!</v>
      </c>
      <c r="M1259" s="1715" t="e">
        <f>'Notes- SK Template'!#REF!</f>
        <v>#REF!</v>
      </c>
      <c r="N1259" s="1805" t="e">
        <f>'Notes- SK Template'!#REF!</f>
        <v>#REF!</v>
      </c>
      <c r="O1259" s="1805" t="e">
        <f>'Notes- SK Template'!#REF!</f>
        <v>#REF!</v>
      </c>
      <c r="P1259" s="1805" t="e">
        <f>'Notes- SK Template'!#REF!</f>
        <v>#REF!</v>
      </c>
      <c r="Q1259" s="1805" t="e">
        <f>'Notes- SK Template'!#REF!</f>
        <v>#REF!</v>
      </c>
      <c r="R1259" s="1805" t="e">
        <f>'Notes- SK Template'!#REF!</f>
        <v>#REF!</v>
      </c>
      <c r="S1259" s="1805" t="e">
        <f>'Notes- SK Template'!#REF!</f>
        <v>#REF!</v>
      </c>
      <c r="T1259" s="1805" t="e">
        <f>'Notes- SK Template'!#REF!</f>
        <v>#REF!</v>
      </c>
      <c r="U1259" s="1805" t="e">
        <f>'Notes- SK Template'!#REF!</f>
        <v>#REF!</v>
      </c>
      <c r="V1259" s="1805" t="e">
        <f>'Notes- SK Template'!#REF!</f>
        <v>#REF!</v>
      </c>
      <c r="W1259" s="1805" t="e">
        <f>'Notes- SK Template'!#REF!</f>
        <v>#REF!</v>
      </c>
      <c r="X1259" s="1805" t="e">
        <f>'Notes- SK Template'!#REF!</f>
        <v>#REF!</v>
      </c>
      <c r="Y1259" s="1805" t="e">
        <f>'Notes- SK Template'!#REF!</f>
        <v>#REF!</v>
      </c>
      <c r="Z1259" s="1805" t="e">
        <f>'Notes- SK Template'!#REF!</f>
        <v>#REF!</v>
      </c>
      <c r="AA1259" s="1805" t="e">
        <f>'Notes- SK Template'!#REF!</f>
        <v>#REF!</v>
      </c>
      <c r="AB1259" s="1805" t="e">
        <f>'Notes- SK Template'!#REF!</f>
        <v>#REF!</v>
      </c>
      <c r="AC1259" s="1805" t="e">
        <f>'Notes- SK Template'!#REF!</f>
        <v>#REF!</v>
      </c>
      <c r="AD1259" s="1805" t="e">
        <f>'Notes- SK Template'!#REF!</f>
        <v>#REF!</v>
      </c>
      <c r="AE1259" s="1805" t="e">
        <f>'Notes- SK Template'!#REF!</f>
        <v>#REF!</v>
      </c>
      <c r="AF1259" s="1805" t="e">
        <f>'Notes- SK Template'!#REF!</f>
        <v>#REF!</v>
      </c>
      <c r="AG1259" s="1805" t="e">
        <f>'Notes- SK Template'!#REF!</f>
        <v>#REF!</v>
      </c>
    </row>
    <row r="1260" spans="1:33" s="597" customFormat="1" ht="27" customHeight="1" x14ac:dyDescent="0.2">
      <c r="A1260" s="641"/>
      <c r="D1260" s="1715" t="e">
        <f>'Notes- SK Template'!#REF!</f>
        <v>#REF!</v>
      </c>
      <c r="E1260" s="1715" t="e">
        <f>'Notes- SK Template'!#REF!</f>
        <v>#REF!</v>
      </c>
      <c r="F1260" s="1715" t="e">
        <f>'Notes- SK Template'!#REF!</f>
        <v>#REF!</v>
      </c>
      <c r="G1260" s="1715" t="e">
        <f>'Notes- SK Template'!#REF!</f>
        <v>#REF!</v>
      </c>
      <c r="H1260" s="1715" t="e">
        <f>'Notes- SK Template'!#REF!</f>
        <v>#REF!</v>
      </c>
      <c r="I1260" s="1715" t="e">
        <f>'Notes- SK Template'!#REF!</f>
        <v>#REF!</v>
      </c>
      <c r="J1260" s="1715" t="e">
        <f>'Notes- SK Template'!#REF!</f>
        <v>#REF!</v>
      </c>
      <c r="K1260" s="1715" t="e">
        <f>'Notes- SK Template'!#REF!</f>
        <v>#REF!</v>
      </c>
      <c r="L1260" s="1715" t="e">
        <f>'Notes- SK Template'!#REF!</f>
        <v>#REF!</v>
      </c>
      <c r="M1260" s="1715" t="e">
        <f>'Notes- SK Template'!#REF!</f>
        <v>#REF!</v>
      </c>
      <c r="N1260" s="1805" t="e">
        <f>'Notes- SK Template'!#REF!</f>
        <v>#REF!</v>
      </c>
      <c r="O1260" s="1805" t="e">
        <f>'Notes- SK Template'!#REF!</f>
        <v>#REF!</v>
      </c>
      <c r="P1260" s="1805" t="e">
        <f>'Notes- SK Template'!#REF!</f>
        <v>#REF!</v>
      </c>
      <c r="Q1260" s="1805" t="e">
        <f>'Notes- SK Template'!#REF!</f>
        <v>#REF!</v>
      </c>
      <c r="R1260" s="1805" t="e">
        <f>'Notes- SK Template'!#REF!</f>
        <v>#REF!</v>
      </c>
      <c r="S1260" s="1805" t="e">
        <f>'Notes- SK Template'!#REF!</f>
        <v>#REF!</v>
      </c>
      <c r="T1260" s="1805" t="e">
        <f>'Notes- SK Template'!#REF!</f>
        <v>#REF!</v>
      </c>
      <c r="U1260" s="1805" t="e">
        <f>'Notes- SK Template'!#REF!</f>
        <v>#REF!</v>
      </c>
      <c r="V1260" s="1805" t="e">
        <f>'Notes- SK Template'!#REF!</f>
        <v>#REF!</v>
      </c>
      <c r="W1260" s="1805" t="e">
        <f>'Notes- SK Template'!#REF!</f>
        <v>#REF!</v>
      </c>
      <c r="X1260" s="1805" t="e">
        <f>'Notes- SK Template'!#REF!</f>
        <v>#REF!</v>
      </c>
      <c r="Y1260" s="1805" t="e">
        <f>'Notes- SK Template'!#REF!</f>
        <v>#REF!</v>
      </c>
      <c r="Z1260" s="1805" t="e">
        <f>'Notes- SK Template'!#REF!</f>
        <v>#REF!</v>
      </c>
      <c r="AA1260" s="1805" t="e">
        <f>'Notes- SK Template'!#REF!</f>
        <v>#REF!</v>
      </c>
      <c r="AB1260" s="1805" t="e">
        <f>'Notes- SK Template'!#REF!</f>
        <v>#REF!</v>
      </c>
      <c r="AC1260" s="1805" t="e">
        <f>'Notes- SK Template'!#REF!</f>
        <v>#REF!</v>
      </c>
      <c r="AD1260" s="1805" t="e">
        <f>'Notes- SK Template'!#REF!</f>
        <v>#REF!</v>
      </c>
      <c r="AE1260" s="1805" t="e">
        <f>'Notes- SK Template'!#REF!</f>
        <v>#REF!</v>
      </c>
      <c r="AF1260" s="1805" t="e">
        <f>'Notes- SK Template'!#REF!</f>
        <v>#REF!</v>
      </c>
      <c r="AG1260" s="1805" t="e">
        <f>'Notes- SK Template'!#REF!</f>
        <v>#REF!</v>
      </c>
    </row>
    <row r="1261" spans="1:33" s="597" customFormat="1" ht="27" customHeight="1" x14ac:dyDescent="0.2">
      <c r="A1261" s="641"/>
      <c r="D1261" s="1715" t="e">
        <f>'Notes- SK Template'!#REF!</f>
        <v>#REF!</v>
      </c>
      <c r="E1261" s="1715" t="e">
        <f>'Notes- SK Template'!#REF!</f>
        <v>#REF!</v>
      </c>
      <c r="F1261" s="1715" t="e">
        <f>'Notes- SK Template'!#REF!</f>
        <v>#REF!</v>
      </c>
      <c r="G1261" s="1715" t="e">
        <f>'Notes- SK Template'!#REF!</f>
        <v>#REF!</v>
      </c>
      <c r="H1261" s="1715" t="e">
        <f>'Notes- SK Template'!#REF!</f>
        <v>#REF!</v>
      </c>
      <c r="I1261" s="1715" t="e">
        <f>'Notes- SK Template'!#REF!</f>
        <v>#REF!</v>
      </c>
      <c r="J1261" s="1715" t="e">
        <f>'Notes- SK Template'!#REF!</f>
        <v>#REF!</v>
      </c>
      <c r="K1261" s="1715" t="e">
        <f>'Notes- SK Template'!#REF!</f>
        <v>#REF!</v>
      </c>
      <c r="L1261" s="1715" t="e">
        <f>'Notes- SK Template'!#REF!</f>
        <v>#REF!</v>
      </c>
      <c r="M1261" s="1715" t="e">
        <f>'Notes- SK Template'!#REF!</f>
        <v>#REF!</v>
      </c>
      <c r="N1261" s="1805" t="e">
        <f>'Notes- SK Template'!#REF!</f>
        <v>#REF!</v>
      </c>
      <c r="O1261" s="1805" t="e">
        <f>'Notes- SK Template'!#REF!</f>
        <v>#REF!</v>
      </c>
      <c r="P1261" s="1805" t="e">
        <f>'Notes- SK Template'!#REF!</f>
        <v>#REF!</v>
      </c>
      <c r="Q1261" s="1805" t="e">
        <f>'Notes- SK Template'!#REF!</f>
        <v>#REF!</v>
      </c>
      <c r="R1261" s="1805" t="e">
        <f>'Notes- SK Template'!#REF!</f>
        <v>#REF!</v>
      </c>
      <c r="S1261" s="1805" t="e">
        <f>'Notes- SK Template'!#REF!</f>
        <v>#REF!</v>
      </c>
      <c r="T1261" s="1805" t="e">
        <f>'Notes- SK Template'!#REF!</f>
        <v>#REF!</v>
      </c>
      <c r="U1261" s="1805" t="e">
        <f>'Notes- SK Template'!#REF!</f>
        <v>#REF!</v>
      </c>
      <c r="V1261" s="1805" t="e">
        <f>'Notes- SK Template'!#REF!</f>
        <v>#REF!</v>
      </c>
      <c r="W1261" s="1805" t="e">
        <f>'Notes- SK Template'!#REF!</f>
        <v>#REF!</v>
      </c>
      <c r="X1261" s="1805" t="e">
        <f>'Notes- SK Template'!#REF!</f>
        <v>#REF!</v>
      </c>
      <c r="Y1261" s="1805" t="e">
        <f>'Notes- SK Template'!#REF!</f>
        <v>#REF!</v>
      </c>
      <c r="Z1261" s="1805" t="e">
        <f>'Notes- SK Template'!#REF!</f>
        <v>#REF!</v>
      </c>
      <c r="AA1261" s="1805" t="e">
        <f>'Notes- SK Template'!#REF!</f>
        <v>#REF!</v>
      </c>
      <c r="AB1261" s="1805" t="e">
        <f>'Notes- SK Template'!#REF!</f>
        <v>#REF!</v>
      </c>
      <c r="AC1261" s="1805" t="e">
        <f>'Notes- SK Template'!#REF!</f>
        <v>#REF!</v>
      </c>
      <c r="AD1261" s="1805" t="e">
        <f>'Notes- SK Template'!#REF!</f>
        <v>#REF!</v>
      </c>
      <c r="AE1261" s="1805" t="e">
        <f>'Notes- SK Template'!#REF!</f>
        <v>#REF!</v>
      </c>
      <c r="AF1261" s="1805" t="e">
        <f>'Notes- SK Template'!#REF!</f>
        <v>#REF!</v>
      </c>
      <c r="AG1261" s="1805" t="e">
        <f>'Notes- SK Template'!#REF!</f>
        <v>#REF!</v>
      </c>
    </row>
    <row r="1262" spans="1:33" s="597" customFormat="1" ht="27" customHeight="1" x14ac:dyDescent="0.2">
      <c r="A1262" s="641"/>
      <c r="D1262" s="1800" t="s">
        <v>2274</v>
      </c>
      <c r="E1262" s="1800"/>
      <c r="F1262" s="1800"/>
      <c r="G1262" s="1800"/>
      <c r="H1262" s="1800"/>
      <c r="I1262" s="1800"/>
      <c r="J1262" s="1800"/>
      <c r="K1262" s="1800"/>
      <c r="L1262" s="1800"/>
      <c r="M1262" s="1800"/>
      <c r="N1262" s="1805" t="e">
        <f>'Notes- SK Template'!#REF!</f>
        <v>#REF!</v>
      </c>
      <c r="O1262" s="1805" t="e">
        <f>'Notes- SK Template'!#REF!</f>
        <v>#REF!</v>
      </c>
      <c r="P1262" s="1805" t="e">
        <f>'Notes- SK Template'!#REF!</f>
        <v>#REF!</v>
      </c>
      <c r="Q1262" s="1805" t="e">
        <f>'Notes- SK Template'!#REF!</f>
        <v>#REF!</v>
      </c>
      <c r="R1262" s="1805" t="e">
        <f>'Notes- SK Template'!#REF!</f>
        <v>#REF!</v>
      </c>
      <c r="S1262" s="1805" t="e">
        <f>'Notes- SK Template'!#REF!</f>
        <v>#REF!</v>
      </c>
      <c r="T1262" s="1805" t="e">
        <f>'Notes- SK Template'!#REF!</f>
        <v>#REF!</v>
      </c>
      <c r="U1262" s="1805" t="e">
        <f>'Notes- SK Template'!#REF!</f>
        <v>#REF!</v>
      </c>
      <c r="V1262" s="1805" t="e">
        <f>'Notes- SK Template'!#REF!</f>
        <v>#REF!</v>
      </c>
      <c r="W1262" s="1805" t="e">
        <f>'Notes- SK Template'!#REF!</f>
        <v>#REF!</v>
      </c>
      <c r="X1262" s="1805" t="e">
        <f>'Notes- SK Template'!#REF!</f>
        <v>#REF!</v>
      </c>
      <c r="Y1262" s="1805" t="e">
        <f>'Notes- SK Template'!#REF!</f>
        <v>#REF!</v>
      </c>
      <c r="Z1262" s="1805" t="e">
        <f>'Notes- SK Template'!#REF!</f>
        <v>#REF!</v>
      </c>
      <c r="AA1262" s="1805" t="e">
        <f>'Notes- SK Template'!#REF!</f>
        <v>#REF!</v>
      </c>
      <c r="AB1262" s="1805" t="e">
        <f>'Notes- SK Template'!#REF!</f>
        <v>#REF!</v>
      </c>
      <c r="AC1262" s="1805" t="e">
        <f>'Notes- SK Template'!#REF!</f>
        <v>#REF!</v>
      </c>
      <c r="AD1262" s="1805" t="e">
        <f>'Notes- SK Template'!#REF!</f>
        <v>#REF!</v>
      </c>
      <c r="AE1262" s="1805" t="e">
        <f>'Notes- SK Template'!#REF!</f>
        <v>#REF!</v>
      </c>
      <c r="AF1262" s="1805" t="e">
        <f>'Notes- SK Template'!#REF!</f>
        <v>#REF!</v>
      </c>
      <c r="AG1262" s="1805" t="e">
        <f>'Notes- SK Template'!#REF!</f>
        <v>#REF!</v>
      </c>
    </row>
    <row r="1263" spans="1:33" s="597" customFormat="1" ht="27" customHeight="1" x14ac:dyDescent="0.2">
      <c r="A1263" s="641"/>
      <c r="D1263" s="1715" t="e">
        <f>'Notes- SK Template'!#REF!</f>
        <v>#REF!</v>
      </c>
      <c r="E1263" s="1715" t="e">
        <f>'Notes- SK Template'!#REF!</f>
        <v>#REF!</v>
      </c>
      <c r="F1263" s="1715" t="e">
        <f>'Notes- SK Template'!#REF!</f>
        <v>#REF!</v>
      </c>
      <c r="G1263" s="1715" t="e">
        <f>'Notes- SK Template'!#REF!</f>
        <v>#REF!</v>
      </c>
      <c r="H1263" s="1715" t="e">
        <f>'Notes- SK Template'!#REF!</f>
        <v>#REF!</v>
      </c>
      <c r="I1263" s="1715" t="e">
        <f>'Notes- SK Template'!#REF!</f>
        <v>#REF!</v>
      </c>
      <c r="J1263" s="1715" t="e">
        <f>'Notes- SK Template'!#REF!</f>
        <v>#REF!</v>
      </c>
      <c r="K1263" s="1715" t="e">
        <f>'Notes- SK Template'!#REF!</f>
        <v>#REF!</v>
      </c>
      <c r="L1263" s="1715" t="e">
        <f>'Notes- SK Template'!#REF!</f>
        <v>#REF!</v>
      </c>
      <c r="M1263" s="1715" t="e">
        <f>'Notes- SK Template'!#REF!</f>
        <v>#REF!</v>
      </c>
      <c r="N1263" s="1805" t="e">
        <f>'Notes- SK Template'!#REF!</f>
        <v>#REF!</v>
      </c>
      <c r="O1263" s="1805" t="e">
        <f>'Notes- SK Template'!#REF!</f>
        <v>#REF!</v>
      </c>
      <c r="P1263" s="1805" t="e">
        <f>'Notes- SK Template'!#REF!</f>
        <v>#REF!</v>
      </c>
      <c r="Q1263" s="1805" t="e">
        <f>'Notes- SK Template'!#REF!</f>
        <v>#REF!</v>
      </c>
      <c r="R1263" s="1805" t="e">
        <f>'Notes- SK Template'!#REF!</f>
        <v>#REF!</v>
      </c>
      <c r="S1263" s="1805" t="e">
        <f>'Notes- SK Template'!#REF!</f>
        <v>#REF!</v>
      </c>
      <c r="T1263" s="1805" t="e">
        <f>'Notes- SK Template'!#REF!</f>
        <v>#REF!</v>
      </c>
      <c r="U1263" s="1805" t="e">
        <f>'Notes- SK Template'!#REF!</f>
        <v>#REF!</v>
      </c>
      <c r="V1263" s="1805" t="e">
        <f>'Notes- SK Template'!#REF!</f>
        <v>#REF!</v>
      </c>
      <c r="W1263" s="1805" t="e">
        <f>'Notes- SK Template'!#REF!</f>
        <v>#REF!</v>
      </c>
      <c r="X1263" s="1805" t="e">
        <f>'Notes- SK Template'!#REF!</f>
        <v>#REF!</v>
      </c>
      <c r="Y1263" s="1805" t="e">
        <f>'Notes- SK Template'!#REF!</f>
        <v>#REF!</v>
      </c>
      <c r="Z1263" s="1805" t="e">
        <f>'Notes- SK Template'!#REF!</f>
        <v>#REF!</v>
      </c>
      <c r="AA1263" s="1805" t="e">
        <f>'Notes- SK Template'!#REF!</f>
        <v>#REF!</v>
      </c>
      <c r="AB1263" s="1805" t="e">
        <f>'Notes- SK Template'!#REF!</f>
        <v>#REF!</v>
      </c>
      <c r="AC1263" s="1805" t="e">
        <f>'Notes- SK Template'!#REF!</f>
        <v>#REF!</v>
      </c>
      <c r="AD1263" s="1805" t="e">
        <f>'Notes- SK Template'!#REF!</f>
        <v>#REF!</v>
      </c>
      <c r="AE1263" s="1805" t="e">
        <f>'Notes- SK Template'!#REF!</f>
        <v>#REF!</v>
      </c>
      <c r="AF1263" s="1805" t="e">
        <f>'Notes- SK Template'!#REF!</f>
        <v>#REF!</v>
      </c>
      <c r="AG1263" s="1805" t="e">
        <f>'Notes- SK Template'!#REF!</f>
        <v>#REF!</v>
      </c>
    </row>
    <row r="1264" spans="1:33" s="597" customFormat="1" ht="27" customHeight="1" thickBot="1" x14ac:dyDescent="0.25">
      <c r="A1264" s="641"/>
      <c r="D1264" s="1828" t="e">
        <f>'Notes- SK Template'!#REF!</f>
        <v>#REF!</v>
      </c>
      <c r="E1264" s="1829" t="e">
        <f>'Notes- SK Template'!#REF!</f>
        <v>#REF!</v>
      </c>
      <c r="F1264" s="1829" t="e">
        <f>'Notes- SK Template'!#REF!</f>
        <v>#REF!</v>
      </c>
      <c r="G1264" s="1829" t="e">
        <f>'Notes- SK Template'!#REF!</f>
        <v>#REF!</v>
      </c>
      <c r="H1264" s="1829" t="e">
        <f>'Notes- SK Template'!#REF!</f>
        <v>#REF!</v>
      </c>
      <c r="I1264" s="1829" t="e">
        <f>'Notes- SK Template'!#REF!</f>
        <v>#REF!</v>
      </c>
      <c r="J1264" s="1829" t="e">
        <f>'Notes- SK Template'!#REF!</f>
        <v>#REF!</v>
      </c>
      <c r="K1264" s="1829" t="e">
        <f>'Notes- SK Template'!#REF!</f>
        <v>#REF!</v>
      </c>
      <c r="L1264" s="1829" t="e">
        <f>'Notes- SK Template'!#REF!</f>
        <v>#REF!</v>
      </c>
      <c r="M1264" s="1830" t="e">
        <f>'Notes- SK Template'!#REF!</f>
        <v>#REF!</v>
      </c>
      <c r="N1264" s="2016" t="e">
        <f>'Notes- SK Template'!#REF!</f>
        <v>#REF!</v>
      </c>
      <c r="O1264" s="2016" t="e">
        <f>'Notes- SK Template'!#REF!</f>
        <v>#REF!</v>
      </c>
      <c r="P1264" s="2016" t="e">
        <f>'Notes- SK Template'!#REF!</f>
        <v>#REF!</v>
      </c>
      <c r="Q1264" s="2016" t="e">
        <f>'Notes- SK Template'!#REF!</f>
        <v>#REF!</v>
      </c>
      <c r="R1264" s="2016" t="e">
        <f>'Notes- SK Template'!#REF!</f>
        <v>#REF!</v>
      </c>
      <c r="S1264" s="2016" t="e">
        <f>'Notes- SK Template'!#REF!</f>
        <v>#REF!</v>
      </c>
      <c r="T1264" s="2016" t="e">
        <f>'Notes- SK Template'!#REF!</f>
        <v>#REF!</v>
      </c>
      <c r="U1264" s="2016" t="e">
        <f>'Notes- SK Template'!#REF!</f>
        <v>#REF!</v>
      </c>
      <c r="V1264" s="2016" t="e">
        <f>'Notes- SK Template'!#REF!</f>
        <v>#REF!</v>
      </c>
      <c r="W1264" s="2016" t="e">
        <f>'Notes- SK Template'!#REF!</f>
        <v>#REF!</v>
      </c>
      <c r="X1264" s="2363" t="e">
        <f>'Notes- SK Template'!#REF!</f>
        <v>#REF!</v>
      </c>
      <c r="Y1264" s="2016" t="e">
        <f>'Notes- SK Template'!#REF!</f>
        <v>#REF!</v>
      </c>
      <c r="Z1264" s="2016" t="e">
        <f>'Notes- SK Template'!#REF!</f>
        <v>#REF!</v>
      </c>
      <c r="AA1264" s="2016" t="e">
        <f>'Notes- SK Template'!#REF!</f>
        <v>#REF!</v>
      </c>
      <c r="AB1264" s="2016" t="e">
        <f>'Notes- SK Template'!#REF!</f>
        <v>#REF!</v>
      </c>
      <c r="AC1264" s="2016" t="e">
        <f>'Notes- SK Template'!#REF!</f>
        <v>#REF!</v>
      </c>
      <c r="AD1264" s="2016" t="e">
        <f>'Notes- SK Template'!#REF!</f>
        <v>#REF!</v>
      </c>
      <c r="AE1264" s="2016" t="e">
        <f>'Notes- SK Template'!#REF!</f>
        <v>#REF!</v>
      </c>
      <c r="AF1264" s="2016" t="e">
        <f>'Notes- SK Template'!#REF!</f>
        <v>#REF!</v>
      </c>
      <c r="AG1264" s="2016" t="e">
        <f>'Notes- SK Template'!#REF!</f>
        <v>#REF!</v>
      </c>
    </row>
    <row r="1265" spans="1:33" ht="14.25" customHeight="1" x14ac:dyDescent="0.2">
      <c r="D1265" s="674"/>
      <c r="E1265" s="674"/>
      <c r="F1265" s="674"/>
      <c r="G1265" s="674"/>
      <c r="H1265" s="674"/>
      <c r="I1265" s="674"/>
      <c r="J1265" s="674"/>
      <c r="K1265" s="674"/>
      <c r="L1265" s="674"/>
      <c r="M1265" s="674"/>
    </row>
    <row r="1266" spans="1:33" ht="14.25" customHeight="1" x14ac:dyDescent="0.2">
      <c r="D1266" s="1717" t="s">
        <v>2275</v>
      </c>
      <c r="E1266" s="1725"/>
      <c r="F1266" s="1725"/>
      <c r="G1266" s="1725"/>
      <c r="H1266" s="1725"/>
      <c r="I1266" s="1725"/>
      <c r="J1266" s="1725"/>
      <c r="K1266" s="1725"/>
      <c r="L1266" s="1725"/>
      <c r="M1266" s="1725"/>
      <c r="N1266" s="1725"/>
      <c r="O1266" s="1725"/>
      <c r="P1266" s="1725"/>
      <c r="Q1266" s="1725"/>
      <c r="R1266" s="1725"/>
      <c r="S1266" s="1725"/>
      <c r="T1266" s="1725"/>
      <c r="U1266" s="1725"/>
      <c r="V1266" s="1725"/>
      <c r="W1266" s="1725"/>
      <c r="X1266" s="1725"/>
      <c r="Y1266" s="1725"/>
      <c r="Z1266" s="1725"/>
      <c r="AA1266" s="1725"/>
      <c r="AB1266" s="1725"/>
      <c r="AC1266" s="1725"/>
      <c r="AD1266" s="1725"/>
      <c r="AE1266" s="1725"/>
      <c r="AF1266" s="1725"/>
      <c r="AG1266" s="1725"/>
    </row>
    <row r="1267" spans="1:33" ht="14.25" customHeight="1" thickBot="1" x14ac:dyDescent="0.25">
      <c r="D1267" s="674"/>
      <c r="E1267" s="674"/>
      <c r="F1267" s="674"/>
      <c r="G1267" s="674"/>
      <c r="H1267" s="674"/>
      <c r="I1267" s="674"/>
      <c r="J1267" s="674"/>
      <c r="K1267" s="674"/>
      <c r="L1267" s="674"/>
      <c r="M1267" s="674"/>
    </row>
    <row r="1268" spans="1:33" ht="14.25" customHeight="1" thickBot="1" x14ac:dyDescent="0.25">
      <c r="A1268" s="605">
        <v>38</v>
      </c>
      <c r="D1268" s="1825" t="s">
        <v>1777</v>
      </c>
      <c r="E1268" s="1826"/>
      <c r="F1268" s="1826"/>
      <c r="G1268" s="1826"/>
      <c r="H1268" s="1826"/>
      <c r="I1268" s="1826"/>
      <c r="J1268" s="1826"/>
      <c r="K1268" s="1826"/>
      <c r="L1268" s="1826"/>
      <c r="M1268" s="1827"/>
      <c r="N1268" s="1767" t="s">
        <v>1778</v>
      </c>
      <c r="O1268" s="1768"/>
      <c r="P1268" s="1768"/>
      <c r="Q1268" s="1768"/>
      <c r="R1268" s="1768"/>
      <c r="S1268" s="1768"/>
      <c r="T1268" s="1768"/>
      <c r="U1268" s="1768"/>
      <c r="V1268" s="1768"/>
      <c r="W1268" s="1768"/>
      <c r="X1268" s="1767" t="s">
        <v>2063</v>
      </c>
      <c r="Y1268" s="1768"/>
      <c r="Z1268" s="1768"/>
      <c r="AA1268" s="1768"/>
      <c r="AB1268" s="1768"/>
      <c r="AC1268" s="1768"/>
      <c r="AD1268" s="1768"/>
      <c r="AE1268" s="1768"/>
      <c r="AF1268" s="1768"/>
      <c r="AG1268" s="1769"/>
    </row>
    <row r="1269" spans="1:33" ht="14.25" customHeight="1" thickBot="1" x14ac:dyDescent="0.25">
      <c r="D1269" s="1825"/>
      <c r="E1269" s="1826"/>
      <c r="F1269" s="1826"/>
      <c r="G1269" s="1826"/>
      <c r="H1269" s="1826"/>
      <c r="I1269" s="1826"/>
      <c r="J1269" s="1826"/>
      <c r="K1269" s="1826"/>
      <c r="L1269" s="1826"/>
      <c r="M1269" s="1827"/>
      <c r="N1269" s="1770"/>
      <c r="O1269" s="1771"/>
      <c r="P1269" s="1771"/>
      <c r="Q1269" s="1771"/>
      <c r="R1269" s="1771"/>
      <c r="S1269" s="1771"/>
      <c r="T1269" s="1771"/>
      <c r="U1269" s="1771"/>
      <c r="V1269" s="1771"/>
      <c r="W1269" s="1771"/>
      <c r="X1269" s="1770"/>
      <c r="Y1269" s="1771"/>
      <c r="Z1269" s="1771"/>
      <c r="AA1269" s="1771"/>
      <c r="AB1269" s="1771"/>
      <c r="AC1269" s="1771"/>
      <c r="AD1269" s="1771"/>
      <c r="AE1269" s="1771"/>
      <c r="AF1269" s="1771"/>
      <c r="AG1269" s="1772"/>
    </row>
    <row r="1270" spans="1:33" ht="26.25" customHeight="1" x14ac:dyDescent="0.2">
      <c r="D1270" s="2370" t="s">
        <v>2276</v>
      </c>
      <c r="E1270" s="2371"/>
      <c r="F1270" s="2371"/>
      <c r="G1270" s="2371"/>
      <c r="H1270" s="2371"/>
      <c r="I1270" s="2371"/>
      <c r="J1270" s="2371"/>
      <c r="K1270" s="2371"/>
      <c r="L1270" s="2371"/>
      <c r="M1270" s="2372"/>
      <c r="N1270" s="1803" t="e">
        <f>'Notes- SK Template'!#REF!</f>
        <v>#REF!</v>
      </c>
      <c r="O1270" s="1803" t="e">
        <f>'Notes- SK Template'!#REF!</f>
        <v>#REF!</v>
      </c>
      <c r="P1270" s="1803" t="e">
        <f>'Notes- SK Template'!#REF!</f>
        <v>#REF!</v>
      </c>
      <c r="Q1270" s="1803" t="e">
        <f>'Notes- SK Template'!#REF!</f>
        <v>#REF!</v>
      </c>
      <c r="R1270" s="1803" t="e">
        <f>'Notes- SK Template'!#REF!</f>
        <v>#REF!</v>
      </c>
      <c r="S1270" s="1803" t="e">
        <f>'Notes- SK Template'!#REF!</f>
        <v>#REF!</v>
      </c>
      <c r="T1270" s="1803" t="e">
        <f>'Notes- SK Template'!#REF!</f>
        <v>#REF!</v>
      </c>
      <c r="U1270" s="1803" t="e">
        <f>'Notes- SK Template'!#REF!</f>
        <v>#REF!</v>
      </c>
      <c r="V1270" s="1803" t="e">
        <f>'Notes- SK Template'!#REF!</f>
        <v>#REF!</v>
      </c>
      <c r="W1270" s="1803" t="e">
        <f>'Notes- SK Template'!#REF!</f>
        <v>#REF!</v>
      </c>
      <c r="X1270" s="1803" t="e">
        <f>'Notes- SK Template'!#REF!</f>
        <v>#REF!</v>
      </c>
      <c r="Y1270" s="1803" t="e">
        <f>'Notes- SK Template'!#REF!</f>
        <v>#REF!</v>
      </c>
      <c r="Z1270" s="1803" t="e">
        <f>'Notes- SK Template'!#REF!</f>
        <v>#REF!</v>
      </c>
      <c r="AA1270" s="1803" t="e">
        <f>'Notes- SK Template'!#REF!</f>
        <v>#REF!</v>
      </c>
      <c r="AB1270" s="1803" t="e">
        <f>'Notes- SK Template'!#REF!</f>
        <v>#REF!</v>
      </c>
      <c r="AC1270" s="1803" t="e">
        <f>'Notes- SK Template'!#REF!</f>
        <v>#REF!</v>
      </c>
      <c r="AD1270" s="1803" t="e">
        <f>'Notes- SK Template'!#REF!</f>
        <v>#REF!</v>
      </c>
      <c r="AE1270" s="1803" t="e">
        <f>'Notes- SK Template'!#REF!</f>
        <v>#REF!</v>
      </c>
      <c r="AF1270" s="1803" t="e">
        <f>'Notes- SK Template'!#REF!</f>
        <v>#REF!</v>
      </c>
      <c r="AG1270" s="1803" t="e">
        <f>'Notes- SK Template'!#REF!</f>
        <v>#REF!</v>
      </c>
    </row>
    <row r="1271" spans="1:33" ht="26.25" customHeight="1" x14ac:dyDescent="0.2">
      <c r="D1271" s="2307" t="s">
        <v>2277</v>
      </c>
      <c r="E1271" s="1810"/>
      <c r="F1271" s="1810"/>
      <c r="G1271" s="1810"/>
      <c r="H1271" s="1810"/>
      <c r="I1271" s="1810"/>
      <c r="J1271" s="1810"/>
      <c r="K1271" s="1810"/>
      <c r="L1271" s="1810"/>
      <c r="M1271" s="1811"/>
      <c r="N1271" s="1805">
        <f>'Notes- SK Template'!N597</f>
        <v>276547</v>
      </c>
      <c r="O1271" s="1805">
        <f>'Notes- SK Template'!O597</f>
        <v>0</v>
      </c>
      <c r="P1271" s="1805">
        <f>'Notes- SK Template'!P597</f>
        <v>0</v>
      </c>
      <c r="Q1271" s="1805">
        <f>'Notes- SK Template'!Q597</f>
        <v>0</v>
      </c>
      <c r="R1271" s="1805">
        <f>'Notes- SK Template'!R597</f>
        <v>0</v>
      </c>
      <c r="S1271" s="1805">
        <f>'Notes- SK Template'!S597</f>
        <v>0</v>
      </c>
      <c r="T1271" s="1805">
        <f>'Notes- SK Template'!T597</f>
        <v>0</v>
      </c>
      <c r="U1271" s="1805">
        <f>'Notes- SK Template'!U597</f>
        <v>0</v>
      </c>
      <c r="V1271" s="1805">
        <f>'Notes- SK Template'!V597</f>
        <v>0</v>
      </c>
      <c r="W1271" s="1805">
        <f>'Notes- SK Template'!W597</f>
        <v>0</v>
      </c>
      <c r="X1271" s="1805">
        <f>'Notes- SK Template'!X597</f>
        <v>282852</v>
      </c>
      <c r="Y1271" s="1805">
        <f>'Notes- SK Template'!Y597</f>
        <v>0</v>
      </c>
      <c r="Z1271" s="1805">
        <f>'Notes- SK Template'!Z597</f>
        <v>0</v>
      </c>
      <c r="AA1271" s="1805">
        <f>'Notes- SK Template'!AA597</f>
        <v>0</v>
      </c>
      <c r="AB1271" s="1805">
        <f>'Notes- SK Template'!AB597</f>
        <v>0</v>
      </c>
      <c r="AC1271" s="1805">
        <f>'Notes- SK Template'!AC597</f>
        <v>0</v>
      </c>
      <c r="AD1271" s="1805">
        <f>'Notes- SK Template'!AD597</f>
        <v>0</v>
      </c>
      <c r="AE1271" s="1805">
        <f>'Notes- SK Template'!AE597</f>
        <v>0</v>
      </c>
      <c r="AF1271" s="1805">
        <f>'Notes- SK Template'!AF597</f>
        <v>0</v>
      </c>
      <c r="AG1271" s="1805">
        <f>'Notes- SK Template'!AG597</f>
        <v>0</v>
      </c>
    </row>
    <row r="1272" spans="1:33" ht="26.25" customHeight="1" x14ac:dyDescent="0.2">
      <c r="D1272" s="2307" t="s">
        <v>2278</v>
      </c>
      <c r="E1272" s="1810"/>
      <c r="F1272" s="1810"/>
      <c r="G1272" s="1810"/>
      <c r="H1272" s="1810"/>
      <c r="I1272" s="1810"/>
      <c r="J1272" s="1810"/>
      <c r="K1272" s="1810"/>
      <c r="L1272" s="1810"/>
      <c r="M1272" s="1811"/>
      <c r="N1272" s="1805">
        <f>'Notes- SK Template'!N598</f>
        <v>1395960</v>
      </c>
      <c r="O1272" s="1805">
        <f>'Notes- SK Template'!O598</f>
        <v>0</v>
      </c>
      <c r="P1272" s="1805">
        <f>'Notes- SK Template'!P598</f>
        <v>0</v>
      </c>
      <c r="Q1272" s="1805">
        <f>'Notes- SK Template'!Q598</f>
        <v>0</v>
      </c>
      <c r="R1272" s="1805">
        <f>'Notes- SK Template'!R598</f>
        <v>0</v>
      </c>
      <c r="S1272" s="1805">
        <f>'Notes- SK Template'!S598</f>
        <v>0</v>
      </c>
      <c r="T1272" s="1805">
        <f>'Notes- SK Template'!T598</f>
        <v>0</v>
      </c>
      <c r="U1272" s="1805">
        <f>'Notes- SK Template'!U598</f>
        <v>0</v>
      </c>
      <c r="V1272" s="1805">
        <f>'Notes- SK Template'!V598</f>
        <v>0</v>
      </c>
      <c r="W1272" s="1805">
        <f>'Notes- SK Template'!W598</f>
        <v>0</v>
      </c>
      <c r="X1272" s="1805">
        <f>'Notes- SK Template'!X598</f>
        <v>1661486</v>
      </c>
      <c r="Y1272" s="1805">
        <f>'Notes- SK Template'!Y598</f>
        <v>0</v>
      </c>
      <c r="Z1272" s="1805">
        <f>'Notes- SK Template'!Z598</f>
        <v>0</v>
      </c>
      <c r="AA1272" s="1805">
        <f>'Notes- SK Template'!AA598</f>
        <v>0</v>
      </c>
      <c r="AB1272" s="1805">
        <f>'Notes- SK Template'!AB598</f>
        <v>0</v>
      </c>
      <c r="AC1272" s="1805">
        <f>'Notes- SK Template'!AC598</f>
        <v>0</v>
      </c>
      <c r="AD1272" s="1805">
        <f>'Notes- SK Template'!AD598</f>
        <v>0</v>
      </c>
      <c r="AE1272" s="1805">
        <f>'Notes- SK Template'!AE598</f>
        <v>0</v>
      </c>
      <c r="AF1272" s="1805">
        <f>'Notes- SK Template'!AF598</f>
        <v>0</v>
      </c>
      <c r="AG1272" s="1805">
        <f>'Notes- SK Template'!AG598</f>
        <v>0</v>
      </c>
    </row>
    <row r="1273" spans="1:33" ht="26.25" customHeight="1" x14ac:dyDescent="0.2">
      <c r="D1273" s="2307" t="s">
        <v>2279</v>
      </c>
      <c r="E1273" s="1810"/>
      <c r="F1273" s="1810"/>
      <c r="G1273" s="1810"/>
      <c r="H1273" s="1810"/>
      <c r="I1273" s="1810"/>
      <c r="J1273" s="1810"/>
      <c r="K1273" s="1810"/>
      <c r="L1273" s="1810"/>
      <c r="M1273" s="1811"/>
      <c r="N1273" s="2368" t="e">
        <f>'Notes- SK Template'!#REF!</f>
        <v>#REF!</v>
      </c>
      <c r="O1273" s="2368" t="e">
        <f>'Notes- SK Template'!#REF!</f>
        <v>#REF!</v>
      </c>
      <c r="P1273" s="2368" t="e">
        <f>'Notes- SK Template'!#REF!</f>
        <v>#REF!</v>
      </c>
      <c r="Q1273" s="2368" t="e">
        <f>'Notes- SK Template'!#REF!</f>
        <v>#REF!</v>
      </c>
      <c r="R1273" s="2368" t="e">
        <f>'Notes- SK Template'!#REF!</f>
        <v>#REF!</v>
      </c>
      <c r="S1273" s="2368" t="e">
        <f>'Notes- SK Template'!#REF!</f>
        <v>#REF!</v>
      </c>
      <c r="T1273" s="2368" t="e">
        <f>'Notes- SK Template'!#REF!</f>
        <v>#REF!</v>
      </c>
      <c r="U1273" s="2368" t="e">
        <f>'Notes- SK Template'!#REF!</f>
        <v>#REF!</v>
      </c>
      <c r="V1273" s="2368" t="e">
        <f>'Notes- SK Template'!#REF!</f>
        <v>#REF!</v>
      </c>
      <c r="W1273" s="2368" t="e">
        <f>'Notes- SK Template'!#REF!</f>
        <v>#REF!</v>
      </c>
      <c r="X1273" s="2368" t="e">
        <f>'Notes- SK Template'!#REF!</f>
        <v>#REF!</v>
      </c>
      <c r="Y1273" s="2368" t="e">
        <f>'Notes- SK Template'!#REF!</f>
        <v>#REF!</v>
      </c>
      <c r="Z1273" s="2368" t="e">
        <f>'Notes- SK Template'!#REF!</f>
        <v>#REF!</v>
      </c>
      <c r="AA1273" s="2368" t="e">
        <f>'Notes- SK Template'!#REF!</f>
        <v>#REF!</v>
      </c>
      <c r="AB1273" s="2368" t="e">
        <f>'Notes- SK Template'!#REF!</f>
        <v>#REF!</v>
      </c>
      <c r="AC1273" s="2368" t="e">
        <f>'Notes- SK Template'!#REF!</f>
        <v>#REF!</v>
      </c>
      <c r="AD1273" s="2368" t="e">
        <f>'Notes- SK Template'!#REF!</f>
        <v>#REF!</v>
      </c>
      <c r="AE1273" s="2368" t="e">
        <f>'Notes- SK Template'!#REF!</f>
        <v>#REF!</v>
      </c>
      <c r="AF1273" s="2368" t="e">
        <f>'Notes- SK Template'!#REF!</f>
        <v>#REF!</v>
      </c>
      <c r="AG1273" s="2368" t="e">
        <f>'Notes- SK Template'!#REF!</f>
        <v>#REF!</v>
      </c>
    </row>
    <row r="1274" spans="1:33" ht="26.25" customHeight="1" x14ac:dyDescent="0.2">
      <c r="D1274" s="2307" t="s">
        <v>2280</v>
      </c>
      <c r="E1274" s="1810"/>
      <c r="F1274" s="1810"/>
      <c r="G1274" s="1810"/>
      <c r="H1274" s="1810"/>
      <c r="I1274" s="1810"/>
      <c r="J1274" s="1810"/>
      <c r="K1274" s="1810"/>
      <c r="L1274" s="1810"/>
      <c r="M1274" s="1811"/>
      <c r="N1274" s="2369" t="e">
        <f>'Notes- SK Template'!#REF!</f>
        <v>#REF!</v>
      </c>
      <c r="O1274" s="2369" t="e">
        <f>'Notes- SK Template'!#REF!</f>
        <v>#REF!</v>
      </c>
      <c r="P1274" s="2369" t="e">
        <f>'Notes- SK Template'!#REF!</f>
        <v>#REF!</v>
      </c>
      <c r="Q1274" s="2369" t="e">
        <f>'Notes- SK Template'!#REF!</f>
        <v>#REF!</v>
      </c>
      <c r="R1274" s="2369" t="e">
        <f>'Notes- SK Template'!#REF!</f>
        <v>#REF!</v>
      </c>
      <c r="S1274" s="2369" t="e">
        <f>'Notes- SK Template'!#REF!</f>
        <v>#REF!</v>
      </c>
      <c r="T1274" s="2369" t="e">
        <f>'Notes- SK Template'!#REF!</f>
        <v>#REF!</v>
      </c>
      <c r="U1274" s="2369" t="e">
        <f>'Notes- SK Template'!#REF!</f>
        <v>#REF!</v>
      </c>
      <c r="V1274" s="2369" t="e">
        <f>'Notes- SK Template'!#REF!</f>
        <v>#REF!</v>
      </c>
      <c r="W1274" s="2369" t="e">
        <f>'Notes- SK Template'!#REF!</f>
        <v>#REF!</v>
      </c>
      <c r="X1274" s="2369" t="e">
        <f>'Notes- SK Template'!#REF!</f>
        <v>#REF!</v>
      </c>
      <c r="Y1274" s="2369" t="e">
        <f>'Notes- SK Template'!#REF!</f>
        <v>#REF!</v>
      </c>
      <c r="Z1274" s="2369" t="e">
        <f>'Notes- SK Template'!#REF!</f>
        <v>#REF!</v>
      </c>
      <c r="AA1274" s="2369" t="e">
        <f>'Notes- SK Template'!#REF!</f>
        <v>#REF!</v>
      </c>
      <c r="AB1274" s="2369" t="e">
        <f>'Notes- SK Template'!#REF!</f>
        <v>#REF!</v>
      </c>
      <c r="AC1274" s="2369" t="e">
        <f>'Notes- SK Template'!#REF!</f>
        <v>#REF!</v>
      </c>
      <c r="AD1274" s="2369" t="e">
        <f>'Notes- SK Template'!#REF!</f>
        <v>#REF!</v>
      </c>
      <c r="AE1274" s="2369" t="e">
        <f>'Notes- SK Template'!#REF!</f>
        <v>#REF!</v>
      </c>
      <c r="AF1274" s="2369" t="e">
        <f>'Notes- SK Template'!#REF!</f>
        <v>#REF!</v>
      </c>
      <c r="AG1274" s="2369" t="e">
        <f>'Notes- SK Template'!#REF!</f>
        <v>#REF!</v>
      </c>
    </row>
    <row r="1275" spans="1:33" ht="26.25" customHeight="1" x14ac:dyDescent="0.2">
      <c r="D1275" s="2307" t="s">
        <v>2281</v>
      </c>
      <c r="E1275" s="1810"/>
      <c r="F1275" s="1810"/>
      <c r="G1275" s="1810"/>
      <c r="H1275" s="1810"/>
      <c r="I1275" s="1810"/>
      <c r="J1275" s="1810"/>
      <c r="K1275" s="1810"/>
      <c r="L1275" s="1810"/>
      <c r="M1275" s="1811"/>
      <c r="N1275" s="1721">
        <f>'Notes- SK Template'!N599</f>
        <v>70100</v>
      </c>
      <c r="O1275" s="1721">
        <f>'Notes- SK Template'!O599</f>
        <v>0</v>
      </c>
      <c r="P1275" s="1721">
        <f>'Notes- SK Template'!P599</f>
        <v>0</v>
      </c>
      <c r="Q1275" s="1721">
        <f>'Notes- SK Template'!Q599</f>
        <v>0</v>
      </c>
      <c r="R1275" s="1721">
        <f>'Notes- SK Template'!R599</f>
        <v>0</v>
      </c>
      <c r="S1275" s="1721">
        <f>'Notes- SK Template'!S599</f>
        <v>0</v>
      </c>
      <c r="T1275" s="1721">
        <f>'Notes- SK Template'!T599</f>
        <v>0</v>
      </c>
      <c r="U1275" s="1721">
        <f>'Notes- SK Template'!U599</f>
        <v>0</v>
      </c>
      <c r="V1275" s="1721">
        <f>'Notes- SK Template'!V599</f>
        <v>0</v>
      </c>
      <c r="W1275" s="1721">
        <f>'Notes- SK Template'!W599</f>
        <v>0</v>
      </c>
      <c r="X1275" s="1721">
        <f>'Notes- SK Template'!X599</f>
        <v>98241</v>
      </c>
      <c r="Y1275" s="1721">
        <f>'Notes- SK Template'!Y599</f>
        <v>0</v>
      </c>
      <c r="Z1275" s="1721">
        <f>'Notes- SK Template'!Z599</f>
        <v>0</v>
      </c>
      <c r="AA1275" s="1721">
        <f>'Notes- SK Template'!AA599</f>
        <v>0</v>
      </c>
      <c r="AB1275" s="1721">
        <f>'Notes- SK Template'!AB599</f>
        <v>0</v>
      </c>
      <c r="AC1275" s="1721">
        <f>'Notes- SK Template'!AC599</f>
        <v>0</v>
      </c>
      <c r="AD1275" s="1721">
        <f>'Notes- SK Template'!AD599</f>
        <v>0</v>
      </c>
      <c r="AE1275" s="1721">
        <f>'Notes- SK Template'!AE599</f>
        <v>0</v>
      </c>
      <c r="AF1275" s="1721">
        <f>'Notes- SK Template'!AF599</f>
        <v>0</v>
      </c>
      <c r="AG1275" s="1721">
        <f>'Notes- SK Template'!AG599</f>
        <v>0</v>
      </c>
    </row>
    <row r="1276" spans="1:33" ht="26.25" customHeight="1" thickBot="1" x14ac:dyDescent="0.25">
      <c r="D1276" s="1828" t="s">
        <v>2282</v>
      </c>
      <c r="E1276" s="1829"/>
      <c r="F1276" s="1829"/>
      <c r="G1276" s="1829"/>
      <c r="H1276" s="1829"/>
      <c r="I1276" s="1829"/>
      <c r="J1276" s="1829"/>
      <c r="K1276" s="1829"/>
      <c r="L1276" s="1829"/>
      <c r="M1276" s="1830"/>
      <c r="N1276" s="2367">
        <f>'Notes- SK Template'!N600</f>
        <v>1742607</v>
      </c>
      <c r="O1276" s="2367">
        <f>'Notes- SK Template'!O600</f>
        <v>0</v>
      </c>
      <c r="P1276" s="2367">
        <f>'Notes- SK Template'!P600</f>
        <v>0</v>
      </c>
      <c r="Q1276" s="2367">
        <f>'Notes- SK Template'!Q600</f>
        <v>0</v>
      </c>
      <c r="R1276" s="2367">
        <f>'Notes- SK Template'!R600</f>
        <v>0</v>
      </c>
      <c r="S1276" s="2367">
        <f>'Notes- SK Template'!S600</f>
        <v>0</v>
      </c>
      <c r="T1276" s="2367">
        <f>'Notes- SK Template'!T600</f>
        <v>0</v>
      </c>
      <c r="U1276" s="2367">
        <f>'Notes- SK Template'!U600</f>
        <v>0</v>
      </c>
      <c r="V1276" s="2367">
        <f>'Notes- SK Template'!V600</f>
        <v>0</v>
      </c>
      <c r="W1276" s="2367">
        <f>'Notes- SK Template'!W600</f>
        <v>0</v>
      </c>
      <c r="X1276" s="2367">
        <f>'Notes- SK Template'!X600</f>
        <v>2042579</v>
      </c>
      <c r="Y1276" s="2367">
        <f>'Notes- SK Template'!Y600</f>
        <v>0</v>
      </c>
      <c r="Z1276" s="2367">
        <f>'Notes- SK Template'!Z600</f>
        <v>0</v>
      </c>
      <c r="AA1276" s="2367">
        <f>'Notes- SK Template'!AA600</f>
        <v>0</v>
      </c>
      <c r="AB1276" s="2367">
        <f>'Notes- SK Template'!AB600</f>
        <v>0</v>
      </c>
      <c r="AC1276" s="2367">
        <f>'Notes- SK Template'!AC600</f>
        <v>0</v>
      </c>
      <c r="AD1276" s="2367">
        <f>'Notes- SK Template'!AD600</f>
        <v>0</v>
      </c>
      <c r="AE1276" s="2367">
        <f>'Notes- SK Template'!AE600</f>
        <v>0</v>
      </c>
      <c r="AF1276" s="2367">
        <f>'Notes- SK Template'!AF600</f>
        <v>0</v>
      </c>
      <c r="AG1276" s="2367">
        <f>'Notes- SK Template'!AG600</f>
        <v>0</v>
      </c>
    </row>
    <row r="1279" spans="1:33" ht="14.25" customHeight="1" x14ac:dyDescent="0.2">
      <c r="D1279" s="1724" t="s">
        <v>2283</v>
      </c>
      <c r="E1279" s="1724"/>
      <c r="F1279" s="1724"/>
      <c r="G1279" s="1724"/>
      <c r="H1279" s="1724"/>
      <c r="I1279" s="1724"/>
      <c r="J1279" s="1724"/>
      <c r="K1279" s="1724"/>
      <c r="L1279" s="1724"/>
      <c r="M1279" s="1724"/>
      <c r="N1279" s="1724"/>
      <c r="O1279" s="1724"/>
      <c r="P1279" s="1724"/>
      <c r="Q1279" s="1724"/>
      <c r="R1279" s="1724"/>
      <c r="S1279" s="1724"/>
      <c r="T1279" s="1724"/>
      <c r="U1279" s="1724"/>
      <c r="V1279" s="1724"/>
      <c r="W1279" s="1724"/>
      <c r="X1279" s="1724"/>
      <c r="Y1279" s="1724"/>
      <c r="Z1279" s="1724"/>
      <c r="AA1279" s="1724"/>
      <c r="AB1279" s="1724"/>
      <c r="AC1279" s="1724"/>
      <c r="AD1279" s="1724"/>
      <c r="AE1279" s="1724"/>
      <c r="AF1279" s="1724"/>
      <c r="AG1279" s="1724"/>
    </row>
    <row r="1281" spans="1:33" ht="14.25" customHeight="1" x14ac:dyDescent="0.2">
      <c r="D1281" s="1717" t="s">
        <v>2284</v>
      </c>
      <c r="E1281" s="1725"/>
      <c r="F1281" s="1725"/>
      <c r="G1281" s="1725"/>
      <c r="H1281" s="1725"/>
      <c r="I1281" s="1725"/>
      <c r="J1281" s="1725"/>
      <c r="K1281" s="1725"/>
      <c r="L1281" s="1725"/>
      <c r="M1281" s="1725"/>
      <c r="N1281" s="1725"/>
      <c r="O1281" s="1725"/>
      <c r="P1281" s="1725"/>
      <c r="Q1281" s="1725"/>
      <c r="R1281" s="1725"/>
      <c r="S1281" s="1725"/>
      <c r="T1281" s="1725"/>
      <c r="U1281" s="1725"/>
      <c r="V1281" s="1725"/>
      <c r="W1281" s="1725"/>
      <c r="X1281" s="1725"/>
      <c r="Y1281" s="1725"/>
      <c r="Z1281" s="1725"/>
      <c r="AA1281" s="1725"/>
      <c r="AB1281" s="1725"/>
      <c r="AC1281" s="1725"/>
      <c r="AD1281" s="1725"/>
      <c r="AE1281" s="1725"/>
      <c r="AF1281" s="1725"/>
      <c r="AG1281" s="1725"/>
    </row>
    <row r="1282" spans="1:33" ht="14.25" customHeight="1" thickBot="1" x14ac:dyDescent="0.25"/>
    <row r="1283" spans="1:33" ht="14.25" customHeight="1" x14ac:dyDescent="0.2">
      <c r="A1283" s="605">
        <v>39</v>
      </c>
      <c r="D1283" s="1976" t="s">
        <v>1777</v>
      </c>
      <c r="E1283" s="1977"/>
      <c r="F1283" s="1977"/>
      <c r="G1283" s="1977"/>
      <c r="H1283" s="1977"/>
      <c r="I1283" s="1977"/>
      <c r="J1283" s="1977"/>
      <c r="K1283" s="1977"/>
      <c r="L1283" s="1977"/>
      <c r="M1283" s="1978"/>
      <c r="N1283" s="1767" t="s">
        <v>1778</v>
      </c>
      <c r="O1283" s="1768"/>
      <c r="P1283" s="1768"/>
      <c r="Q1283" s="1768"/>
      <c r="R1283" s="1768"/>
      <c r="S1283" s="1768"/>
      <c r="T1283" s="1768"/>
      <c r="U1283" s="1768"/>
      <c r="V1283" s="1768"/>
      <c r="W1283" s="1768"/>
      <c r="X1283" s="1767" t="s">
        <v>2063</v>
      </c>
      <c r="Y1283" s="1768"/>
      <c r="Z1283" s="1768"/>
      <c r="AA1283" s="1768"/>
      <c r="AB1283" s="1768"/>
      <c r="AC1283" s="1768"/>
      <c r="AD1283" s="1768"/>
      <c r="AE1283" s="1768"/>
      <c r="AF1283" s="1768"/>
      <c r="AG1283" s="1769"/>
    </row>
    <row r="1284" spans="1:33" ht="14.25" customHeight="1" thickBot="1" x14ac:dyDescent="0.25">
      <c r="D1284" s="1979"/>
      <c r="E1284" s="1980"/>
      <c r="F1284" s="1980"/>
      <c r="G1284" s="1980"/>
      <c r="H1284" s="1980"/>
      <c r="I1284" s="1980"/>
      <c r="J1284" s="1980"/>
      <c r="K1284" s="1980"/>
      <c r="L1284" s="1980"/>
      <c r="M1284" s="1981"/>
      <c r="N1284" s="1770"/>
      <c r="O1284" s="1771"/>
      <c r="P1284" s="1771"/>
      <c r="Q1284" s="1771"/>
      <c r="R1284" s="1771"/>
      <c r="S1284" s="1771"/>
      <c r="T1284" s="1771"/>
      <c r="U1284" s="1771"/>
      <c r="V1284" s="1771"/>
      <c r="W1284" s="1771"/>
      <c r="X1284" s="1770"/>
      <c r="Y1284" s="1771"/>
      <c r="Z1284" s="1771"/>
      <c r="AA1284" s="1771"/>
      <c r="AB1284" s="1771"/>
      <c r="AC1284" s="1771"/>
      <c r="AD1284" s="1771"/>
      <c r="AE1284" s="1771"/>
      <c r="AF1284" s="1771"/>
      <c r="AG1284" s="1772"/>
    </row>
    <row r="1285" spans="1:33" s="20" customFormat="1" ht="29.25" customHeight="1" x14ac:dyDescent="0.25">
      <c r="A1285" s="933"/>
      <c r="D1285" s="1788" t="s">
        <v>2285</v>
      </c>
      <c r="E1285" s="1789"/>
      <c r="F1285" s="1789"/>
      <c r="G1285" s="1789"/>
      <c r="H1285" s="1789"/>
      <c r="I1285" s="1789"/>
      <c r="J1285" s="1789"/>
      <c r="K1285" s="1789"/>
      <c r="L1285" s="1789"/>
      <c r="M1285" s="1790"/>
      <c r="N1285" s="1805">
        <f>'Notes- SK Template'!N608</f>
        <v>58491</v>
      </c>
      <c r="O1285" s="1805">
        <f>'Notes- SK Template'!O608</f>
        <v>0</v>
      </c>
      <c r="P1285" s="1805">
        <f>'Notes- SK Template'!P608</f>
        <v>0</v>
      </c>
      <c r="Q1285" s="1805">
        <f>'Notes- SK Template'!Q608</f>
        <v>0</v>
      </c>
      <c r="R1285" s="1805">
        <f>'Notes- SK Template'!R608</f>
        <v>0</v>
      </c>
      <c r="S1285" s="1805">
        <f>'Notes- SK Template'!S608</f>
        <v>0</v>
      </c>
      <c r="T1285" s="1805">
        <f>'Notes- SK Template'!T608</f>
        <v>0</v>
      </c>
      <c r="U1285" s="1805">
        <f>'Notes- SK Template'!U608</f>
        <v>0</v>
      </c>
      <c r="V1285" s="1805">
        <f>'Notes- SK Template'!V608</f>
        <v>0</v>
      </c>
      <c r="W1285" s="1805">
        <f>'Notes- SK Template'!W608</f>
        <v>0</v>
      </c>
      <c r="X1285" s="1805">
        <f>'Notes- SK Template'!X608</f>
        <v>59845</v>
      </c>
      <c r="Y1285" s="1805">
        <f>'Notes- SK Template'!Y608</f>
        <v>0</v>
      </c>
      <c r="Z1285" s="1805">
        <f>'Notes- SK Template'!Z608</f>
        <v>0</v>
      </c>
      <c r="AA1285" s="1805">
        <f>'Notes- SK Template'!AA608</f>
        <v>0</v>
      </c>
      <c r="AB1285" s="1805">
        <f>'Notes- SK Template'!AB608</f>
        <v>0</v>
      </c>
      <c r="AC1285" s="1805">
        <f>'Notes- SK Template'!AC608</f>
        <v>0</v>
      </c>
      <c r="AD1285" s="1805">
        <f>'Notes- SK Template'!AD608</f>
        <v>0</v>
      </c>
      <c r="AE1285" s="1805">
        <f>'Notes- SK Template'!AE608</f>
        <v>0</v>
      </c>
      <c r="AF1285" s="1805">
        <f>'Notes- SK Template'!AF608</f>
        <v>0</v>
      </c>
      <c r="AG1285" s="1805">
        <f>'Notes- SK Template'!AG608</f>
        <v>0</v>
      </c>
    </row>
    <row r="1286" spans="1:33" s="20" customFormat="1" ht="29.25" customHeight="1" x14ac:dyDescent="0.25">
      <c r="A1286" s="933"/>
      <c r="D1286" s="2307" t="s">
        <v>2286</v>
      </c>
      <c r="E1286" s="1810"/>
      <c r="F1286" s="1810"/>
      <c r="G1286" s="1810"/>
      <c r="H1286" s="1810"/>
      <c r="I1286" s="1810"/>
      <c r="J1286" s="1810"/>
      <c r="K1286" s="1810"/>
      <c r="L1286" s="1810"/>
      <c r="M1286" s="1811"/>
      <c r="N1286" s="1805">
        <f>'Notes- SK Template'!N609</f>
        <v>3000</v>
      </c>
      <c r="O1286" s="1805">
        <f>'Notes- SK Template'!O609</f>
        <v>0</v>
      </c>
      <c r="P1286" s="1805">
        <f>'Notes- SK Template'!P609</f>
        <v>0</v>
      </c>
      <c r="Q1286" s="1805">
        <f>'Notes- SK Template'!Q609</f>
        <v>0</v>
      </c>
      <c r="R1286" s="1805">
        <f>'Notes- SK Template'!R609</f>
        <v>0</v>
      </c>
      <c r="S1286" s="1805">
        <f>'Notes- SK Template'!S609</f>
        <v>0</v>
      </c>
      <c r="T1286" s="1805">
        <f>'Notes- SK Template'!T609</f>
        <v>0</v>
      </c>
      <c r="U1286" s="1805">
        <f>'Notes- SK Template'!U609</f>
        <v>0</v>
      </c>
      <c r="V1286" s="1805">
        <f>'Notes- SK Template'!V609</f>
        <v>0</v>
      </c>
      <c r="W1286" s="1805">
        <f>'Notes- SK Template'!W609</f>
        <v>0</v>
      </c>
      <c r="X1286" s="1805">
        <f>'Notes- SK Template'!X609</f>
        <v>3000</v>
      </c>
      <c r="Y1286" s="1805">
        <f>'Notes- SK Template'!Y609</f>
        <v>0</v>
      </c>
      <c r="Z1286" s="1805">
        <f>'Notes- SK Template'!Z609</f>
        <v>0</v>
      </c>
      <c r="AA1286" s="1805">
        <f>'Notes- SK Template'!AA609</f>
        <v>0</v>
      </c>
      <c r="AB1286" s="1805">
        <f>'Notes- SK Template'!AB609</f>
        <v>0</v>
      </c>
      <c r="AC1286" s="1805">
        <f>'Notes- SK Template'!AC609</f>
        <v>0</v>
      </c>
      <c r="AD1286" s="1805">
        <f>'Notes- SK Template'!AD609</f>
        <v>0</v>
      </c>
      <c r="AE1286" s="1805">
        <f>'Notes- SK Template'!AE609</f>
        <v>0</v>
      </c>
      <c r="AF1286" s="1805">
        <f>'Notes- SK Template'!AF609</f>
        <v>0</v>
      </c>
      <c r="AG1286" s="1805">
        <f>'Notes- SK Template'!AG609</f>
        <v>0</v>
      </c>
    </row>
    <row r="1287" spans="1:33" s="20" customFormat="1" ht="29.25" customHeight="1" x14ac:dyDescent="0.25">
      <c r="A1287" s="933"/>
      <c r="D1287" s="1809" t="str">
        <f>'Notes- SK Template'!D610</f>
        <v>Nakúpena práca</v>
      </c>
      <c r="E1287" s="1810">
        <f>'Notes- SK Template'!E610</f>
        <v>0</v>
      </c>
      <c r="F1287" s="1810">
        <f>'Notes- SK Template'!F610</f>
        <v>0</v>
      </c>
      <c r="G1287" s="1810">
        <f>'Notes- SK Template'!G610</f>
        <v>0</v>
      </c>
      <c r="H1287" s="1810">
        <f>'Notes- SK Template'!H610</f>
        <v>0</v>
      </c>
      <c r="I1287" s="1810">
        <f>'Notes- SK Template'!I610</f>
        <v>0</v>
      </c>
      <c r="J1287" s="1810">
        <f>'Notes- SK Template'!J610</f>
        <v>0</v>
      </c>
      <c r="K1287" s="1810">
        <f>'Notes- SK Template'!K610</f>
        <v>0</v>
      </c>
      <c r="L1287" s="1810">
        <f>'Notes- SK Template'!L610</f>
        <v>0</v>
      </c>
      <c r="M1287" s="1811">
        <f>'Notes- SK Template'!M610</f>
        <v>0</v>
      </c>
      <c r="N1287" s="2364">
        <f>'Notes- SK Template'!N610</f>
        <v>25353</v>
      </c>
      <c r="O1287" s="2365">
        <f>'Notes- SK Template'!O610</f>
        <v>0</v>
      </c>
      <c r="P1287" s="2365">
        <f>'Notes- SK Template'!P610</f>
        <v>0</v>
      </c>
      <c r="Q1287" s="2365">
        <f>'Notes- SK Template'!Q610</f>
        <v>0</v>
      </c>
      <c r="R1287" s="2365">
        <f>'Notes- SK Template'!R610</f>
        <v>0</v>
      </c>
      <c r="S1287" s="2365">
        <f>'Notes- SK Template'!S610</f>
        <v>0</v>
      </c>
      <c r="T1287" s="2365">
        <f>'Notes- SK Template'!T610</f>
        <v>0</v>
      </c>
      <c r="U1287" s="2365">
        <f>'Notes- SK Template'!U610</f>
        <v>0</v>
      </c>
      <c r="V1287" s="2365">
        <f>'Notes- SK Template'!V610</f>
        <v>0</v>
      </c>
      <c r="W1287" s="2366">
        <f>'Notes- SK Template'!W610</f>
        <v>0</v>
      </c>
      <c r="X1287" s="2364">
        <f>'Notes- SK Template'!X610</f>
        <v>26267</v>
      </c>
      <c r="Y1287" s="2365">
        <f>'Notes- SK Template'!Y610</f>
        <v>0</v>
      </c>
      <c r="Z1287" s="2365">
        <f>'Notes- SK Template'!Z610</f>
        <v>0</v>
      </c>
      <c r="AA1287" s="2365">
        <f>'Notes- SK Template'!AA610</f>
        <v>0</v>
      </c>
      <c r="AB1287" s="2365">
        <f>'Notes- SK Template'!AB610</f>
        <v>0</v>
      </c>
      <c r="AC1287" s="2365">
        <f>'Notes- SK Template'!AC610</f>
        <v>0</v>
      </c>
      <c r="AD1287" s="2365">
        <f>'Notes- SK Template'!AD610</f>
        <v>0</v>
      </c>
      <c r="AE1287" s="2365">
        <f>'Notes- SK Template'!AE610</f>
        <v>0</v>
      </c>
      <c r="AF1287" s="2365">
        <f>'Notes- SK Template'!AF610</f>
        <v>0</v>
      </c>
      <c r="AG1287" s="2366">
        <f>'Notes- SK Template'!AG610</f>
        <v>0</v>
      </c>
    </row>
    <row r="1288" spans="1:33" s="20" customFormat="1" ht="29.25" customHeight="1" x14ac:dyDescent="0.25">
      <c r="A1288" s="933"/>
      <c r="D1288" s="1809" t="str">
        <f>'Notes- SK Template'!D611</f>
        <v>Marketingové služby</v>
      </c>
      <c r="E1288" s="1810">
        <f>'Notes- SK Template'!E611</f>
        <v>0</v>
      </c>
      <c r="F1288" s="1810">
        <f>'Notes- SK Template'!F611</f>
        <v>0</v>
      </c>
      <c r="G1288" s="1810">
        <f>'Notes- SK Template'!G611</f>
        <v>0</v>
      </c>
      <c r="H1288" s="1810">
        <f>'Notes- SK Template'!H611</f>
        <v>0</v>
      </c>
      <c r="I1288" s="1810">
        <f>'Notes- SK Template'!I611</f>
        <v>0</v>
      </c>
      <c r="J1288" s="1810">
        <f>'Notes- SK Template'!J611</f>
        <v>0</v>
      </c>
      <c r="K1288" s="1810">
        <f>'Notes- SK Template'!K611</f>
        <v>0</v>
      </c>
      <c r="L1288" s="1810">
        <f>'Notes- SK Template'!L611</f>
        <v>0</v>
      </c>
      <c r="M1288" s="1811">
        <f>'Notes- SK Template'!M611</f>
        <v>0</v>
      </c>
      <c r="N1288" s="2030">
        <f>'Notes- SK Template'!N611</f>
        <v>8611</v>
      </c>
      <c r="O1288" s="2031">
        <f>'Notes- SK Template'!O611</f>
        <v>0</v>
      </c>
      <c r="P1288" s="2031">
        <f>'Notes- SK Template'!P611</f>
        <v>0</v>
      </c>
      <c r="Q1288" s="2031">
        <f>'Notes- SK Template'!Q611</f>
        <v>0</v>
      </c>
      <c r="R1288" s="2031">
        <f>'Notes- SK Template'!R611</f>
        <v>0</v>
      </c>
      <c r="S1288" s="2031">
        <f>'Notes- SK Template'!S611</f>
        <v>0</v>
      </c>
      <c r="T1288" s="2031">
        <f>'Notes- SK Template'!T611</f>
        <v>0</v>
      </c>
      <c r="U1288" s="2031">
        <f>'Notes- SK Template'!U611</f>
        <v>0</v>
      </c>
      <c r="V1288" s="2031">
        <f>'Notes- SK Template'!V611</f>
        <v>0</v>
      </c>
      <c r="W1288" s="2032">
        <f>'Notes- SK Template'!W611</f>
        <v>0</v>
      </c>
      <c r="X1288" s="2030">
        <f>'Notes- SK Template'!X611</f>
        <v>10772</v>
      </c>
      <c r="Y1288" s="2031">
        <f>'Notes- SK Template'!Y611</f>
        <v>0</v>
      </c>
      <c r="Z1288" s="2031">
        <f>'Notes- SK Template'!Z611</f>
        <v>0</v>
      </c>
      <c r="AA1288" s="2031">
        <f>'Notes- SK Template'!AA611</f>
        <v>0</v>
      </c>
      <c r="AB1288" s="2031">
        <f>'Notes- SK Template'!AB611</f>
        <v>0</v>
      </c>
      <c r="AC1288" s="2031">
        <f>'Notes- SK Template'!AC611</f>
        <v>0</v>
      </c>
      <c r="AD1288" s="2031">
        <f>'Notes- SK Template'!AD611</f>
        <v>0</v>
      </c>
      <c r="AE1288" s="2031">
        <f>'Notes- SK Template'!AE611</f>
        <v>0</v>
      </c>
      <c r="AF1288" s="2031">
        <f>'Notes- SK Template'!AF611</f>
        <v>0</v>
      </c>
      <c r="AG1288" s="2032">
        <f>'Notes- SK Template'!AG611</f>
        <v>0</v>
      </c>
    </row>
    <row r="1289" spans="1:33" s="20" customFormat="1" ht="29.25" customHeight="1" x14ac:dyDescent="0.25">
      <c r="A1289" s="933"/>
      <c r="D1289" s="1809" t="str">
        <f>'Notes- SK Template'!D612</f>
        <v>Poradenstvo</v>
      </c>
      <c r="E1289" s="1810">
        <f>'Notes- SK Template'!E612</f>
        <v>0</v>
      </c>
      <c r="F1289" s="1810">
        <f>'Notes- SK Template'!F612</f>
        <v>0</v>
      </c>
      <c r="G1289" s="1810">
        <f>'Notes- SK Template'!G612</f>
        <v>0</v>
      </c>
      <c r="H1289" s="1810">
        <f>'Notes- SK Template'!H612</f>
        <v>0</v>
      </c>
      <c r="I1289" s="1810">
        <f>'Notes- SK Template'!I612</f>
        <v>0</v>
      </c>
      <c r="J1289" s="1810">
        <f>'Notes- SK Template'!J612</f>
        <v>0</v>
      </c>
      <c r="K1289" s="1810">
        <f>'Notes- SK Template'!K612</f>
        <v>0</v>
      </c>
      <c r="L1289" s="1810">
        <f>'Notes- SK Template'!L612</f>
        <v>0</v>
      </c>
      <c r="M1289" s="1811">
        <f>'Notes- SK Template'!M612</f>
        <v>0</v>
      </c>
      <c r="N1289" s="2030">
        <f>'Notes- SK Template'!N612</f>
        <v>6924</v>
      </c>
      <c r="O1289" s="2031">
        <f>'Notes- SK Template'!O612</f>
        <v>0</v>
      </c>
      <c r="P1289" s="2031">
        <f>'Notes- SK Template'!P612</f>
        <v>0</v>
      </c>
      <c r="Q1289" s="2031">
        <f>'Notes- SK Template'!Q612</f>
        <v>0</v>
      </c>
      <c r="R1289" s="2031">
        <f>'Notes- SK Template'!R612</f>
        <v>0</v>
      </c>
      <c r="S1289" s="2031">
        <f>'Notes- SK Template'!S612</f>
        <v>0</v>
      </c>
      <c r="T1289" s="2031">
        <f>'Notes- SK Template'!T612</f>
        <v>0</v>
      </c>
      <c r="U1289" s="2031">
        <f>'Notes- SK Template'!U612</f>
        <v>0</v>
      </c>
      <c r="V1289" s="2031">
        <f>'Notes- SK Template'!V612</f>
        <v>0</v>
      </c>
      <c r="W1289" s="2032">
        <f>'Notes- SK Template'!W612</f>
        <v>0</v>
      </c>
      <c r="X1289" s="2030">
        <f>'Notes- SK Template'!X612</f>
        <v>6611</v>
      </c>
      <c r="Y1289" s="2031">
        <f>'Notes- SK Template'!Y612</f>
        <v>0</v>
      </c>
      <c r="Z1289" s="2031">
        <f>'Notes- SK Template'!Z612</f>
        <v>0</v>
      </c>
      <c r="AA1289" s="2031">
        <f>'Notes- SK Template'!AA612</f>
        <v>0</v>
      </c>
      <c r="AB1289" s="2031">
        <f>'Notes- SK Template'!AB612</f>
        <v>0</v>
      </c>
      <c r="AC1289" s="2031">
        <f>'Notes- SK Template'!AC612</f>
        <v>0</v>
      </c>
      <c r="AD1289" s="2031">
        <f>'Notes- SK Template'!AD612</f>
        <v>0</v>
      </c>
      <c r="AE1289" s="2031">
        <f>'Notes- SK Template'!AE612</f>
        <v>0</v>
      </c>
      <c r="AF1289" s="2031">
        <f>'Notes- SK Template'!AF612</f>
        <v>0</v>
      </c>
      <c r="AG1289" s="2032">
        <f>'Notes- SK Template'!AG612</f>
        <v>0</v>
      </c>
    </row>
    <row r="1290" spans="1:33" s="20" customFormat="1" ht="29.25" customHeight="1" x14ac:dyDescent="0.25">
      <c r="A1290" s="933"/>
      <c r="D1290" s="1809" t="str">
        <f>'Notes- SK Template'!D613</f>
        <v>Služby IT</v>
      </c>
      <c r="E1290" s="1810">
        <f>'Notes- SK Template'!E613</f>
        <v>0</v>
      </c>
      <c r="F1290" s="1810">
        <f>'Notes- SK Template'!F613</f>
        <v>0</v>
      </c>
      <c r="G1290" s="1810">
        <f>'Notes- SK Template'!G613</f>
        <v>0</v>
      </c>
      <c r="H1290" s="1810">
        <f>'Notes- SK Template'!H613</f>
        <v>0</v>
      </c>
      <c r="I1290" s="1810">
        <f>'Notes- SK Template'!I613</f>
        <v>0</v>
      </c>
      <c r="J1290" s="1810">
        <f>'Notes- SK Template'!J613</f>
        <v>0</v>
      </c>
      <c r="K1290" s="1810">
        <f>'Notes- SK Template'!K613</f>
        <v>0</v>
      </c>
      <c r="L1290" s="1810">
        <f>'Notes- SK Template'!L613</f>
        <v>0</v>
      </c>
      <c r="M1290" s="1811">
        <f>'Notes- SK Template'!M613</f>
        <v>0</v>
      </c>
      <c r="N1290" s="2030">
        <f>'Notes- SK Template'!N613</f>
        <v>4863</v>
      </c>
      <c r="O1290" s="2031">
        <f>'Notes- SK Template'!O613</f>
        <v>0</v>
      </c>
      <c r="P1290" s="2031">
        <f>'Notes- SK Template'!P613</f>
        <v>0</v>
      </c>
      <c r="Q1290" s="2031">
        <f>'Notes- SK Template'!Q613</f>
        <v>0</v>
      </c>
      <c r="R1290" s="2031">
        <f>'Notes- SK Template'!R613</f>
        <v>0</v>
      </c>
      <c r="S1290" s="2031">
        <f>'Notes- SK Template'!S613</f>
        <v>0</v>
      </c>
      <c r="T1290" s="2031">
        <f>'Notes- SK Template'!T613</f>
        <v>0</v>
      </c>
      <c r="U1290" s="2031">
        <f>'Notes- SK Template'!U613</f>
        <v>0</v>
      </c>
      <c r="V1290" s="2031">
        <f>'Notes- SK Template'!V613</f>
        <v>0</v>
      </c>
      <c r="W1290" s="2032">
        <f>'Notes- SK Template'!W613</f>
        <v>0</v>
      </c>
      <c r="X1290" s="2030">
        <f>'Notes- SK Template'!X613</f>
        <v>3651</v>
      </c>
      <c r="Y1290" s="2031">
        <f>'Notes- SK Template'!Y613</f>
        <v>0</v>
      </c>
      <c r="Z1290" s="2031">
        <f>'Notes- SK Template'!Z613</f>
        <v>0</v>
      </c>
      <c r="AA1290" s="2031">
        <f>'Notes- SK Template'!AA613</f>
        <v>0</v>
      </c>
      <c r="AB1290" s="2031">
        <f>'Notes- SK Template'!AB613</f>
        <v>0</v>
      </c>
      <c r="AC1290" s="2031">
        <f>'Notes- SK Template'!AC613</f>
        <v>0</v>
      </c>
      <c r="AD1290" s="2031">
        <f>'Notes- SK Template'!AD613</f>
        <v>0</v>
      </c>
      <c r="AE1290" s="2031">
        <f>'Notes- SK Template'!AE613</f>
        <v>0</v>
      </c>
      <c r="AF1290" s="2031">
        <f>'Notes- SK Template'!AF613</f>
        <v>0</v>
      </c>
      <c r="AG1290" s="2032">
        <f>'Notes- SK Template'!AG613</f>
        <v>0</v>
      </c>
    </row>
    <row r="1291" spans="1:33" s="20" customFormat="1" ht="29.25" customHeight="1" x14ac:dyDescent="0.25">
      <c r="A1291" s="933"/>
      <c r="D1291" s="1809" t="str">
        <f>'Notes- SK Template'!D614</f>
        <v>Ostatné služby</v>
      </c>
      <c r="E1291" s="1810">
        <f>'Notes- SK Template'!E614</f>
        <v>0</v>
      </c>
      <c r="F1291" s="1810">
        <f>'Notes- SK Template'!F614</f>
        <v>0</v>
      </c>
      <c r="G1291" s="1810">
        <f>'Notes- SK Template'!G614</f>
        <v>0</v>
      </c>
      <c r="H1291" s="1810">
        <f>'Notes- SK Template'!H614</f>
        <v>0</v>
      </c>
      <c r="I1291" s="1810">
        <f>'Notes- SK Template'!I614</f>
        <v>0</v>
      </c>
      <c r="J1291" s="1810">
        <f>'Notes- SK Template'!J614</f>
        <v>0</v>
      </c>
      <c r="K1291" s="1810">
        <f>'Notes- SK Template'!K614</f>
        <v>0</v>
      </c>
      <c r="L1291" s="1810">
        <f>'Notes- SK Template'!L614</f>
        <v>0</v>
      </c>
      <c r="M1291" s="1811">
        <f>'Notes- SK Template'!M614</f>
        <v>0</v>
      </c>
      <c r="N1291" s="2030">
        <f>'Notes- SK Template'!N614</f>
        <v>9740</v>
      </c>
      <c r="O1291" s="2031">
        <f>'Notes- SK Template'!O614</f>
        <v>0</v>
      </c>
      <c r="P1291" s="2031">
        <f>'Notes- SK Template'!P614</f>
        <v>0</v>
      </c>
      <c r="Q1291" s="2031">
        <f>'Notes- SK Template'!Q614</f>
        <v>0</v>
      </c>
      <c r="R1291" s="2031">
        <f>'Notes- SK Template'!R614</f>
        <v>0</v>
      </c>
      <c r="S1291" s="2031">
        <f>'Notes- SK Template'!S614</f>
        <v>0</v>
      </c>
      <c r="T1291" s="2031">
        <f>'Notes- SK Template'!T614</f>
        <v>0</v>
      </c>
      <c r="U1291" s="2031">
        <f>'Notes- SK Template'!U614</f>
        <v>0</v>
      </c>
      <c r="V1291" s="2031">
        <f>'Notes- SK Template'!V614</f>
        <v>0</v>
      </c>
      <c r="W1291" s="2032">
        <f>'Notes- SK Template'!W614</f>
        <v>0</v>
      </c>
      <c r="X1291" s="2030">
        <f>'Notes- SK Template'!X614</f>
        <v>9544</v>
      </c>
      <c r="Y1291" s="2031">
        <f>'Notes- SK Template'!Y614</f>
        <v>0</v>
      </c>
      <c r="Z1291" s="2031">
        <f>'Notes- SK Template'!Z614</f>
        <v>0</v>
      </c>
      <c r="AA1291" s="2031">
        <f>'Notes- SK Template'!AA614</f>
        <v>0</v>
      </c>
      <c r="AB1291" s="2031">
        <f>'Notes- SK Template'!AB614</f>
        <v>0</v>
      </c>
      <c r="AC1291" s="2031">
        <f>'Notes- SK Template'!AC614</f>
        <v>0</v>
      </c>
      <c r="AD1291" s="2031">
        <f>'Notes- SK Template'!AD614</f>
        <v>0</v>
      </c>
      <c r="AE1291" s="2031">
        <f>'Notes- SK Template'!AE614</f>
        <v>0</v>
      </c>
      <c r="AF1291" s="2031">
        <f>'Notes- SK Template'!AF614</f>
        <v>0</v>
      </c>
      <c r="AG1291" s="2032">
        <f>'Notes- SK Template'!AG614</f>
        <v>0</v>
      </c>
    </row>
    <row r="1292" spans="1:33" s="20" customFormat="1" ht="29.25" customHeight="1" x14ac:dyDescent="0.25">
      <c r="A1292" s="933"/>
      <c r="D1292" s="2049" t="e">
        <f>'Notes- SK Template'!#REF!</f>
        <v>#REF!</v>
      </c>
      <c r="E1292" s="2050" t="e">
        <f>'Notes- SK Template'!#REF!</f>
        <v>#REF!</v>
      </c>
      <c r="F1292" s="2050" t="e">
        <f>'Notes- SK Template'!#REF!</f>
        <v>#REF!</v>
      </c>
      <c r="G1292" s="2050" t="e">
        <f>'Notes- SK Template'!#REF!</f>
        <v>#REF!</v>
      </c>
      <c r="H1292" s="2050" t="e">
        <f>'Notes- SK Template'!#REF!</f>
        <v>#REF!</v>
      </c>
      <c r="I1292" s="2050" t="e">
        <f>'Notes- SK Template'!#REF!</f>
        <v>#REF!</v>
      </c>
      <c r="J1292" s="2050" t="e">
        <f>'Notes- SK Template'!#REF!</f>
        <v>#REF!</v>
      </c>
      <c r="K1292" s="2050" t="e">
        <f>'Notes- SK Template'!#REF!</f>
        <v>#REF!</v>
      </c>
      <c r="L1292" s="2050" t="e">
        <f>'Notes- SK Template'!#REF!</f>
        <v>#REF!</v>
      </c>
      <c r="M1292" s="2051" t="e">
        <f>'Notes- SK Template'!#REF!</f>
        <v>#REF!</v>
      </c>
      <c r="N1292" s="2030" t="e">
        <f>'Notes- SK Template'!#REF!</f>
        <v>#REF!</v>
      </c>
      <c r="O1292" s="2031" t="e">
        <f>'Notes- SK Template'!#REF!</f>
        <v>#REF!</v>
      </c>
      <c r="P1292" s="2031" t="e">
        <f>'Notes- SK Template'!#REF!</f>
        <v>#REF!</v>
      </c>
      <c r="Q1292" s="2031" t="e">
        <f>'Notes- SK Template'!#REF!</f>
        <v>#REF!</v>
      </c>
      <c r="R1292" s="2031" t="e">
        <f>'Notes- SK Template'!#REF!</f>
        <v>#REF!</v>
      </c>
      <c r="S1292" s="2031" t="e">
        <f>'Notes- SK Template'!#REF!</f>
        <v>#REF!</v>
      </c>
      <c r="T1292" s="2031" t="e">
        <f>'Notes- SK Template'!#REF!</f>
        <v>#REF!</v>
      </c>
      <c r="U1292" s="2031" t="e">
        <f>'Notes- SK Template'!#REF!</f>
        <v>#REF!</v>
      </c>
      <c r="V1292" s="2031" t="e">
        <f>'Notes- SK Template'!#REF!</f>
        <v>#REF!</v>
      </c>
      <c r="W1292" s="2032" t="e">
        <f>'Notes- SK Template'!#REF!</f>
        <v>#REF!</v>
      </c>
      <c r="X1292" s="2030" t="e">
        <f>'Notes- SK Template'!#REF!</f>
        <v>#REF!</v>
      </c>
      <c r="Y1292" s="2031" t="e">
        <f>'Notes- SK Template'!#REF!</f>
        <v>#REF!</v>
      </c>
      <c r="Z1292" s="2031" t="e">
        <f>'Notes- SK Template'!#REF!</f>
        <v>#REF!</v>
      </c>
      <c r="AA1292" s="2031" t="e">
        <f>'Notes- SK Template'!#REF!</f>
        <v>#REF!</v>
      </c>
      <c r="AB1292" s="2031" t="e">
        <f>'Notes- SK Template'!#REF!</f>
        <v>#REF!</v>
      </c>
      <c r="AC1292" s="2031" t="e">
        <f>'Notes- SK Template'!#REF!</f>
        <v>#REF!</v>
      </c>
      <c r="AD1292" s="2031" t="e">
        <f>'Notes- SK Template'!#REF!</f>
        <v>#REF!</v>
      </c>
      <c r="AE1292" s="2031" t="e">
        <f>'Notes- SK Template'!#REF!</f>
        <v>#REF!</v>
      </c>
      <c r="AF1292" s="2031" t="e">
        <f>'Notes- SK Template'!#REF!</f>
        <v>#REF!</v>
      </c>
      <c r="AG1292" s="2032" t="e">
        <f>'Notes- SK Template'!#REF!</f>
        <v>#REF!</v>
      </c>
    </row>
    <row r="1293" spans="1:33" s="20" customFormat="1" ht="29.25" customHeight="1" x14ac:dyDescent="0.25">
      <c r="A1293" s="933"/>
      <c r="D1293" s="1800" t="e">
        <f>'Notes- SK Template'!#REF!</f>
        <v>#REF!</v>
      </c>
      <c r="E1293" s="1800" t="e">
        <f>'Notes- SK Template'!#REF!</f>
        <v>#REF!</v>
      </c>
      <c r="F1293" s="1800" t="e">
        <f>'Notes- SK Template'!#REF!</f>
        <v>#REF!</v>
      </c>
      <c r="G1293" s="1800" t="e">
        <f>'Notes- SK Template'!#REF!</f>
        <v>#REF!</v>
      </c>
      <c r="H1293" s="1800" t="e">
        <f>'Notes- SK Template'!#REF!</f>
        <v>#REF!</v>
      </c>
      <c r="I1293" s="1800" t="e">
        <f>'Notes- SK Template'!#REF!</f>
        <v>#REF!</v>
      </c>
      <c r="J1293" s="1800" t="e">
        <f>'Notes- SK Template'!#REF!</f>
        <v>#REF!</v>
      </c>
      <c r="K1293" s="1800" t="e">
        <f>'Notes- SK Template'!#REF!</f>
        <v>#REF!</v>
      </c>
      <c r="L1293" s="1800" t="e">
        <f>'Notes- SK Template'!#REF!</f>
        <v>#REF!</v>
      </c>
      <c r="M1293" s="1800" t="e">
        <f>'Notes- SK Template'!#REF!</f>
        <v>#REF!</v>
      </c>
      <c r="N1293" s="1805" t="e">
        <f>'Notes- SK Template'!#REF!</f>
        <v>#REF!</v>
      </c>
      <c r="O1293" s="1805" t="e">
        <f>'Notes- SK Template'!#REF!</f>
        <v>#REF!</v>
      </c>
      <c r="P1293" s="1805" t="e">
        <f>'Notes- SK Template'!#REF!</f>
        <v>#REF!</v>
      </c>
      <c r="Q1293" s="1805" t="e">
        <f>'Notes- SK Template'!#REF!</f>
        <v>#REF!</v>
      </c>
      <c r="R1293" s="1805" t="e">
        <f>'Notes- SK Template'!#REF!</f>
        <v>#REF!</v>
      </c>
      <c r="S1293" s="1805" t="e">
        <f>'Notes- SK Template'!#REF!</f>
        <v>#REF!</v>
      </c>
      <c r="T1293" s="1805" t="e">
        <f>'Notes- SK Template'!#REF!</f>
        <v>#REF!</v>
      </c>
      <c r="U1293" s="1805" t="e">
        <f>'Notes- SK Template'!#REF!</f>
        <v>#REF!</v>
      </c>
      <c r="V1293" s="1805" t="e">
        <f>'Notes- SK Template'!#REF!</f>
        <v>#REF!</v>
      </c>
      <c r="W1293" s="1805" t="e">
        <f>'Notes- SK Template'!#REF!</f>
        <v>#REF!</v>
      </c>
      <c r="X1293" s="1805" t="e">
        <f>'Notes- SK Template'!#REF!</f>
        <v>#REF!</v>
      </c>
      <c r="Y1293" s="1805" t="e">
        <f>'Notes- SK Template'!#REF!</f>
        <v>#REF!</v>
      </c>
      <c r="Z1293" s="1805" t="e">
        <f>'Notes- SK Template'!#REF!</f>
        <v>#REF!</v>
      </c>
      <c r="AA1293" s="1805" t="e">
        <f>'Notes- SK Template'!#REF!</f>
        <v>#REF!</v>
      </c>
      <c r="AB1293" s="1805" t="e">
        <f>'Notes- SK Template'!#REF!</f>
        <v>#REF!</v>
      </c>
      <c r="AC1293" s="1805" t="e">
        <f>'Notes- SK Template'!#REF!</f>
        <v>#REF!</v>
      </c>
      <c r="AD1293" s="1805" t="e">
        <f>'Notes- SK Template'!#REF!</f>
        <v>#REF!</v>
      </c>
      <c r="AE1293" s="1805" t="e">
        <f>'Notes- SK Template'!#REF!</f>
        <v>#REF!</v>
      </c>
      <c r="AF1293" s="1805" t="e">
        <f>'Notes- SK Template'!#REF!</f>
        <v>#REF!</v>
      </c>
      <c r="AG1293" s="1805" t="e">
        <f>'Notes- SK Template'!#REF!</f>
        <v>#REF!</v>
      </c>
    </row>
    <row r="1294" spans="1:33" s="20" customFormat="1" ht="29.25" customHeight="1" x14ac:dyDescent="0.25">
      <c r="A1294" s="933"/>
      <c r="D1294" s="1715" t="e">
        <f>'Notes- SK Template'!#REF!</f>
        <v>#REF!</v>
      </c>
      <c r="E1294" s="1715" t="e">
        <f>'Notes- SK Template'!#REF!</f>
        <v>#REF!</v>
      </c>
      <c r="F1294" s="1715" t="e">
        <f>'Notes- SK Template'!#REF!</f>
        <v>#REF!</v>
      </c>
      <c r="G1294" s="1715" t="e">
        <f>'Notes- SK Template'!#REF!</f>
        <v>#REF!</v>
      </c>
      <c r="H1294" s="1715" t="e">
        <f>'Notes- SK Template'!#REF!</f>
        <v>#REF!</v>
      </c>
      <c r="I1294" s="1715" t="e">
        <f>'Notes- SK Template'!#REF!</f>
        <v>#REF!</v>
      </c>
      <c r="J1294" s="1715" t="e">
        <f>'Notes- SK Template'!#REF!</f>
        <v>#REF!</v>
      </c>
      <c r="K1294" s="1715" t="e">
        <f>'Notes- SK Template'!#REF!</f>
        <v>#REF!</v>
      </c>
      <c r="L1294" s="1715" t="e">
        <f>'Notes- SK Template'!#REF!</f>
        <v>#REF!</v>
      </c>
      <c r="M1294" s="1715" t="e">
        <f>'Notes- SK Template'!#REF!</f>
        <v>#REF!</v>
      </c>
      <c r="N1294" s="1805" t="e">
        <f>'Notes- SK Template'!#REF!</f>
        <v>#REF!</v>
      </c>
      <c r="O1294" s="1805" t="e">
        <f>'Notes- SK Template'!#REF!</f>
        <v>#REF!</v>
      </c>
      <c r="P1294" s="1805" t="e">
        <f>'Notes- SK Template'!#REF!</f>
        <v>#REF!</v>
      </c>
      <c r="Q1294" s="1805" t="e">
        <f>'Notes- SK Template'!#REF!</f>
        <v>#REF!</v>
      </c>
      <c r="R1294" s="1805" t="e">
        <f>'Notes- SK Template'!#REF!</f>
        <v>#REF!</v>
      </c>
      <c r="S1294" s="1805" t="e">
        <f>'Notes- SK Template'!#REF!</f>
        <v>#REF!</v>
      </c>
      <c r="T1294" s="1805" t="e">
        <f>'Notes- SK Template'!#REF!</f>
        <v>#REF!</v>
      </c>
      <c r="U1294" s="1805" t="e">
        <f>'Notes- SK Template'!#REF!</f>
        <v>#REF!</v>
      </c>
      <c r="V1294" s="1805" t="e">
        <f>'Notes- SK Template'!#REF!</f>
        <v>#REF!</v>
      </c>
      <c r="W1294" s="1805" t="e">
        <f>'Notes- SK Template'!#REF!</f>
        <v>#REF!</v>
      </c>
      <c r="X1294" s="1805" t="e">
        <f>'Notes- SK Template'!#REF!</f>
        <v>#REF!</v>
      </c>
      <c r="Y1294" s="1805" t="e">
        <f>'Notes- SK Template'!#REF!</f>
        <v>#REF!</v>
      </c>
      <c r="Z1294" s="1805" t="e">
        <f>'Notes- SK Template'!#REF!</f>
        <v>#REF!</v>
      </c>
      <c r="AA1294" s="1805" t="e">
        <f>'Notes- SK Template'!#REF!</f>
        <v>#REF!</v>
      </c>
      <c r="AB1294" s="1805" t="e">
        <f>'Notes- SK Template'!#REF!</f>
        <v>#REF!</v>
      </c>
      <c r="AC1294" s="1805" t="e">
        <f>'Notes- SK Template'!#REF!</f>
        <v>#REF!</v>
      </c>
      <c r="AD1294" s="1805" t="e">
        <f>'Notes- SK Template'!#REF!</f>
        <v>#REF!</v>
      </c>
      <c r="AE1294" s="1805" t="e">
        <f>'Notes- SK Template'!#REF!</f>
        <v>#REF!</v>
      </c>
      <c r="AF1294" s="1805" t="e">
        <f>'Notes- SK Template'!#REF!</f>
        <v>#REF!</v>
      </c>
      <c r="AG1294" s="1805" t="e">
        <f>'Notes- SK Template'!#REF!</f>
        <v>#REF!</v>
      </c>
    </row>
    <row r="1295" spans="1:33" s="20" customFormat="1" ht="29.25" customHeight="1" x14ac:dyDescent="0.25">
      <c r="A1295" s="933"/>
      <c r="D1295" s="1715" t="e">
        <f>'Notes- SK Template'!#REF!</f>
        <v>#REF!</v>
      </c>
      <c r="E1295" s="1715" t="e">
        <f>'Notes- SK Template'!#REF!</f>
        <v>#REF!</v>
      </c>
      <c r="F1295" s="1715" t="e">
        <f>'Notes- SK Template'!#REF!</f>
        <v>#REF!</v>
      </c>
      <c r="G1295" s="1715" t="e">
        <f>'Notes- SK Template'!#REF!</f>
        <v>#REF!</v>
      </c>
      <c r="H1295" s="1715" t="e">
        <f>'Notes- SK Template'!#REF!</f>
        <v>#REF!</v>
      </c>
      <c r="I1295" s="1715" t="e">
        <f>'Notes- SK Template'!#REF!</f>
        <v>#REF!</v>
      </c>
      <c r="J1295" s="1715" t="e">
        <f>'Notes- SK Template'!#REF!</f>
        <v>#REF!</v>
      </c>
      <c r="K1295" s="1715" t="e">
        <f>'Notes- SK Template'!#REF!</f>
        <v>#REF!</v>
      </c>
      <c r="L1295" s="1715" t="e">
        <f>'Notes- SK Template'!#REF!</f>
        <v>#REF!</v>
      </c>
      <c r="M1295" s="1715" t="e">
        <f>'Notes- SK Template'!#REF!</f>
        <v>#REF!</v>
      </c>
      <c r="N1295" s="1805" t="e">
        <f>'Notes- SK Template'!#REF!</f>
        <v>#REF!</v>
      </c>
      <c r="O1295" s="1805" t="e">
        <f>'Notes- SK Template'!#REF!</f>
        <v>#REF!</v>
      </c>
      <c r="P1295" s="1805" t="e">
        <f>'Notes- SK Template'!#REF!</f>
        <v>#REF!</v>
      </c>
      <c r="Q1295" s="1805" t="e">
        <f>'Notes- SK Template'!#REF!</f>
        <v>#REF!</v>
      </c>
      <c r="R1295" s="1805" t="e">
        <f>'Notes- SK Template'!#REF!</f>
        <v>#REF!</v>
      </c>
      <c r="S1295" s="1805" t="e">
        <f>'Notes- SK Template'!#REF!</f>
        <v>#REF!</v>
      </c>
      <c r="T1295" s="1805" t="e">
        <f>'Notes- SK Template'!#REF!</f>
        <v>#REF!</v>
      </c>
      <c r="U1295" s="1805" t="e">
        <f>'Notes- SK Template'!#REF!</f>
        <v>#REF!</v>
      </c>
      <c r="V1295" s="1805" t="e">
        <f>'Notes- SK Template'!#REF!</f>
        <v>#REF!</v>
      </c>
      <c r="W1295" s="1805" t="e">
        <f>'Notes- SK Template'!#REF!</f>
        <v>#REF!</v>
      </c>
      <c r="X1295" s="1805" t="e">
        <f>'Notes- SK Template'!#REF!</f>
        <v>#REF!</v>
      </c>
      <c r="Y1295" s="1805" t="e">
        <f>'Notes- SK Template'!#REF!</f>
        <v>#REF!</v>
      </c>
      <c r="Z1295" s="1805" t="e">
        <f>'Notes- SK Template'!#REF!</f>
        <v>#REF!</v>
      </c>
      <c r="AA1295" s="1805" t="e">
        <f>'Notes- SK Template'!#REF!</f>
        <v>#REF!</v>
      </c>
      <c r="AB1295" s="1805" t="e">
        <f>'Notes- SK Template'!#REF!</f>
        <v>#REF!</v>
      </c>
      <c r="AC1295" s="1805" t="e">
        <f>'Notes- SK Template'!#REF!</f>
        <v>#REF!</v>
      </c>
      <c r="AD1295" s="1805" t="e">
        <f>'Notes- SK Template'!#REF!</f>
        <v>#REF!</v>
      </c>
      <c r="AE1295" s="1805" t="e">
        <f>'Notes- SK Template'!#REF!</f>
        <v>#REF!</v>
      </c>
      <c r="AF1295" s="1805" t="e">
        <f>'Notes- SK Template'!#REF!</f>
        <v>#REF!</v>
      </c>
      <c r="AG1295" s="1805" t="e">
        <f>'Notes- SK Template'!#REF!</f>
        <v>#REF!</v>
      </c>
    </row>
    <row r="1296" spans="1:33" s="20" customFormat="1" ht="29.25" customHeight="1" x14ac:dyDescent="0.25">
      <c r="A1296" s="933"/>
      <c r="D1296" s="1800" t="s">
        <v>2287</v>
      </c>
      <c r="E1296" s="1800"/>
      <c r="F1296" s="1800"/>
      <c r="G1296" s="1800"/>
      <c r="H1296" s="1800"/>
      <c r="I1296" s="1800"/>
      <c r="J1296" s="1800"/>
      <c r="K1296" s="1800"/>
      <c r="L1296" s="1800"/>
      <c r="M1296" s="1800"/>
      <c r="N1296" s="1805">
        <f>'Notes- SK Template'!N615</f>
        <v>1784134.49</v>
      </c>
      <c r="O1296" s="1805">
        <f>'Notes- SK Template'!O615</f>
        <v>0</v>
      </c>
      <c r="P1296" s="1805">
        <f>'Notes- SK Template'!P615</f>
        <v>0</v>
      </c>
      <c r="Q1296" s="1805">
        <f>'Notes- SK Template'!Q615</f>
        <v>0</v>
      </c>
      <c r="R1296" s="1805">
        <f>'Notes- SK Template'!R615</f>
        <v>0</v>
      </c>
      <c r="S1296" s="1805">
        <f>'Notes- SK Template'!S615</f>
        <v>0</v>
      </c>
      <c r="T1296" s="1805">
        <f>'Notes- SK Template'!T615</f>
        <v>0</v>
      </c>
      <c r="U1296" s="1805">
        <f>'Notes- SK Template'!U615</f>
        <v>0</v>
      </c>
      <c r="V1296" s="1805">
        <f>'Notes- SK Template'!V615</f>
        <v>0</v>
      </c>
      <c r="W1296" s="1805">
        <f>'Notes- SK Template'!W615</f>
        <v>0</v>
      </c>
      <c r="X1296" s="1805">
        <f>'Notes- SK Template'!X615</f>
        <v>2112109.13</v>
      </c>
      <c r="Y1296" s="1805">
        <f>'Notes- SK Template'!Y615</f>
        <v>0</v>
      </c>
      <c r="Z1296" s="1805">
        <f>'Notes- SK Template'!Z615</f>
        <v>0</v>
      </c>
      <c r="AA1296" s="1805">
        <f>'Notes- SK Template'!AA615</f>
        <v>0</v>
      </c>
      <c r="AB1296" s="1805">
        <f>'Notes- SK Template'!AB615</f>
        <v>0</v>
      </c>
      <c r="AC1296" s="1805">
        <f>'Notes- SK Template'!AC615</f>
        <v>0</v>
      </c>
      <c r="AD1296" s="1805">
        <f>'Notes- SK Template'!AD615</f>
        <v>0</v>
      </c>
      <c r="AE1296" s="1805">
        <f>'Notes- SK Template'!AE615</f>
        <v>0</v>
      </c>
      <c r="AF1296" s="1805">
        <f>'Notes- SK Template'!AF615</f>
        <v>0</v>
      </c>
      <c r="AG1296" s="1805">
        <f>'Notes- SK Template'!AG615</f>
        <v>0</v>
      </c>
    </row>
    <row r="1297" spans="1:33" s="20" customFormat="1" ht="29.25" customHeight="1" x14ac:dyDescent="0.25">
      <c r="A1297" s="933"/>
      <c r="D1297" s="1715" t="str">
        <f>'Notes- SK Template'!D616</f>
        <v>Náklady na predané vozidlá</v>
      </c>
      <c r="E1297" s="1715">
        <f>'Notes- SK Template'!E616</f>
        <v>0</v>
      </c>
      <c r="F1297" s="1715">
        <f>'Notes- SK Template'!F616</f>
        <v>0</v>
      </c>
      <c r="G1297" s="1715">
        <f>'Notes- SK Template'!G616</f>
        <v>0</v>
      </c>
      <c r="H1297" s="1715">
        <f>'Notes- SK Template'!H616</f>
        <v>0</v>
      </c>
      <c r="I1297" s="1715">
        <f>'Notes- SK Template'!I616</f>
        <v>0</v>
      </c>
      <c r="J1297" s="1715">
        <f>'Notes- SK Template'!J616</f>
        <v>0</v>
      </c>
      <c r="K1297" s="1715">
        <f>'Notes- SK Template'!K616</f>
        <v>0</v>
      </c>
      <c r="L1297" s="1715">
        <f>'Notes- SK Template'!L616</f>
        <v>0</v>
      </c>
      <c r="M1297" s="1715">
        <f>'Notes- SK Template'!M616</f>
        <v>0</v>
      </c>
      <c r="N1297" s="1805">
        <f>'Notes- SK Template'!N616</f>
        <v>1303548.22</v>
      </c>
      <c r="O1297" s="1805">
        <f>'Notes- SK Template'!O616</f>
        <v>0</v>
      </c>
      <c r="P1297" s="1805">
        <f>'Notes- SK Template'!P616</f>
        <v>0</v>
      </c>
      <c r="Q1297" s="1805">
        <f>'Notes- SK Template'!Q616</f>
        <v>0</v>
      </c>
      <c r="R1297" s="1805">
        <f>'Notes- SK Template'!R616</f>
        <v>0</v>
      </c>
      <c r="S1297" s="1805">
        <f>'Notes- SK Template'!S616</f>
        <v>0</v>
      </c>
      <c r="T1297" s="1805">
        <f>'Notes- SK Template'!T616</f>
        <v>0</v>
      </c>
      <c r="U1297" s="1805">
        <f>'Notes- SK Template'!U616</f>
        <v>0</v>
      </c>
      <c r="V1297" s="1805">
        <f>'Notes- SK Template'!V616</f>
        <v>0</v>
      </c>
      <c r="W1297" s="1805">
        <f>'Notes- SK Template'!W616</f>
        <v>0</v>
      </c>
      <c r="X1297" s="1805">
        <f>'Notes- SK Template'!X616</f>
        <v>1545225.45</v>
      </c>
      <c r="Y1297" s="1805">
        <f>'Notes- SK Template'!Y616</f>
        <v>0</v>
      </c>
      <c r="Z1297" s="1805">
        <f>'Notes- SK Template'!Z616</f>
        <v>0</v>
      </c>
      <c r="AA1297" s="1805">
        <f>'Notes- SK Template'!AA616</f>
        <v>0</v>
      </c>
      <c r="AB1297" s="1805">
        <f>'Notes- SK Template'!AB616</f>
        <v>0</v>
      </c>
      <c r="AC1297" s="1805">
        <f>'Notes- SK Template'!AC616</f>
        <v>0</v>
      </c>
      <c r="AD1297" s="1805">
        <f>'Notes- SK Template'!AD616</f>
        <v>0</v>
      </c>
      <c r="AE1297" s="1805">
        <f>'Notes- SK Template'!AE616</f>
        <v>0</v>
      </c>
      <c r="AF1297" s="1805">
        <f>'Notes- SK Template'!AF616</f>
        <v>0</v>
      </c>
      <c r="AG1297" s="1805">
        <f>'Notes- SK Template'!AG616</f>
        <v>0</v>
      </c>
    </row>
    <row r="1298" spans="1:33" s="20" customFormat="1" ht="29.25" customHeight="1" x14ac:dyDescent="0.25">
      <c r="A1298" s="933"/>
      <c r="D1298" s="1715" t="str">
        <f>'Notes- SK Template'!D618</f>
        <v>Osobné náklady</v>
      </c>
      <c r="E1298" s="1715">
        <f>'Notes- SK Template'!E618</f>
        <v>0</v>
      </c>
      <c r="F1298" s="1715">
        <f>'Notes- SK Template'!F618</f>
        <v>0</v>
      </c>
      <c r="G1298" s="1715">
        <f>'Notes- SK Template'!G618</f>
        <v>0</v>
      </c>
      <c r="H1298" s="1715">
        <f>'Notes- SK Template'!H618</f>
        <v>0</v>
      </c>
      <c r="I1298" s="1715">
        <f>'Notes- SK Template'!I618</f>
        <v>0</v>
      </c>
      <c r="J1298" s="1715">
        <f>'Notes- SK Template'!J618</f>
        <v>0</v>
      </c>
      <c r="K1298" s="1715">
        <f>'Notes- SK Template'!K618</f>
        <v>0</v>
      </c>
      <c r="L1298" s="1715">
        <f>'Notes- SK Template'!L618</f>
        <v>0</v>
      </c>
      <c r="M1298" s="1715">
        <f>'Notes- SK Template'!M618</f>
        <v>0</v>
      </c>
      <c r="N1298" s="1805">
        <f>'Notes- SK Template'!N618</f>
        <v>141302.12999999998</v>
      </c>
      <c r="O1298" s="1805">
        <f>'Notes- SK Template'!O618</f>
        <v>0</v>
      </c>
      <c r="P1298" s="1805">
        <f>'Notes- SK Template'!P618</f>
        <v>0</v>
      </c>
      <c r="Q1298" s="1805">
        <f>'Notes- SK Template'!Q618</f>
        <v>0</v>
      </c>
      <c r="R1298" s="1805">
        <f>'Notes- SK Template'!R618</f>
        <v>0</v>
      </c>
      <c r="S1298" s="1805">
        <f>'Notes- SK Template'!S618</f>
        <v>0</v>
      </c>
      <c r="T1298" s="1805">
        <f>'Notes- SK Template'!T618</f>
        <v>0</v>
      </c>
      <c r="U1298" s="1805">
        <f>'Notes- SK Template'!U618</f>
        <v>0</v>
      </c>
      <c r="V1298" s="1805">
        <f>'Notes- SK Template'!V618</f>
        <v>0</v>
      </c>
      <c r="W1298" s="1805">
        <f>'Notes- SK Template'!W618</f>
        <v>0</v>
      </c>
      <c r="X1298" s="1805">
        <f>'Notes- SK Template'!X618</f>
        <v>142894.02000000002</v>
      </c>
      <c r="Y1298" s="1805">
        <f>'Notes- SK Template'!Y618</f>
        <v>0</v>
      </c>
      <c r="Z1298" s="1805">
        <f>'Notes- SK Template'!Z618</f>
        <v>0</v>
      </c>
      <c r="AA1298" s="1805">
        <f>'Notes- SK Template'!AA618</f>
        <v>0</v>
      </c>
      <c r="AB1298" s="1805">
        <f>'Notes- SK Template'!AB618</f>
        <v>0</v>
      </c>
      <c r="AC1298" s="1805">
        <f>'Notes- SK Template'!AC618</f>
        <v>0</v>
      </c>
      <c r="AD1298" s="1805">
        <f>'Notes- SK Template'!AD618</f>
        <v>0</v>
      </c>
      <c r="AE1298" s="1805">
        <f>'Notes- SK Template'!AE618</f>
        <v>0</v>
      </c>
      <c r="AF1298" s="1805">
        <f>'Notes- SK Template'!AF618</f>
        <v>0</v>
      </c>
      <c r="AG1298" s="1805">
        <f>'Notes- SK Template'!AG618</f>
        <v>0</v>
      </c>
    </row>
    <row r="1299" spans="1:33" s="20" customFormat="1" ht="29.25" customHeight="1" x14ac:dyDescent="0.25">
      <c r="A1299" s="933"/>
      <c r="D1299" s="1715" t="str">
        <f>'Notes- SK Template'!D621</f>
        <v>Spotreba energie</v>
      </c>
      <c r="E1299" s="1715">
        <f>'Notes- SK Template'!E621</f>
        <v>0</v>
      </c>
      <c r="F1299" s="1715">
        <f>'Notes- SK Template'!F621</f>
        <v>0</v>
      </c>
      <c r="G1299" s="1715">
        <f>'Notes- SK Template'!G621</f>
        <v>0</v>
      </c>
      <c r="H1299" s="1715">
        <f>'Notes- SK Template'!H621</f>
        <v>0</v>
      </c>
      <c r="I1299" s="1715">
        <f>'Notes- SK Template'!I621</f>
        <v>0</v>
      </c>
      <c r="J1299" s="1715">
        <f>'Notes- SK Template'!J621</f>
        <v>0</v>
      </c>
      <c r="K1299" s="1715">
        <f>'Notes- SK Template'!K621</f>
        <v>0</v>
      </c>
      <c r="L1299" s="1715">
        <f>'Notes- SK Template'!L621</f>
        <v>0</v>
      </c>
      <c r="M1299" s="1715">
        <f>'Notes- SK Template'!M621</f>
        <v>0</v>
      </c>
      <c r="N1299" s="1805">
        <f>'Notes- SK Template'!N621</f>
        <v>13705</v>
      </c>
      <c r="O1299" s="1805">
        <f>'Notes- SK Template'!O621</f>
        <v>0</v>
      </c>
      <c r="P1299" s="1805">
        <f>'Notes- SK Template'!P621</f>
        <v>0</v>
      </c>
      <c r="Q1299" s="1805">
        <f>'Notes- SK Template'!Q621</f>
        <v>0</v>
      </c>
      <c r="R1299" s="1805">
        <f>'Notes- SK Template'!R621</f>
        <v>0</v>
      </c>
      <c r="S1299" s="1805">
        <f>'Notes- SK Template'!S621</f>
        <v>0</v>
      </c>
      <c r="T1299" s="1805">
        <f>'Notes- SK Template'!T621</f>
        <v>0</v>
      </c>
      <c r="U1299" s="1805">
        <f>'Notes- SK Template'!U621</f>
        <v>0</v>
      </c>
      <c r="V1299" s="1805">
        <f>'Notes- SK Template'!V621</f>
        <v>0</v>
      </c>
      <c r="W1299" s="1805">
        <f>'Notes- SK Template'!W621</f>
        <v>0</v>
      </c>
      <c r="X1299" s="1805">
        <f>'Notes- SK Template'!X621</f>
        <v>14609</v>
      </c>
      <c r="Y1299" s="1805">
        <f>'Notes- SK Template'!Y621</f>
        <v>0</v>
      </c>
      <c r="Z1299" s="1805">
        <f>'Notes- SK Template'!Z621</f>
        <v>0</v>
      </c>
      <c r="AA1299" s="1805">
        <f>'Notes- SK Template'!AA621</f>
        <v>0</v>
      </c>
      <c r="AB1299" s="1805">
        <f>'Notes- SK Template'!AB621</f>
        <v>0</v>
      </c>
      <c r="AC1299" s="1805">
        <f>'Notes- SK Template'!AC621</f>
        <v>0</v>
      </c>
      <c r="AD1299" s="1805">
        <f>'Notes- SK Template'!AD621</f>
        <v>0</v>
      </c>
      <c r="AE1299" s="1805">
        <f>'Notes- SK Template'!AE621</f>
        <v>0</v>
      </c>
      <c r="AF1299" s="1805">
        <f>'Notes- SK Template'!AF621</f>
        <v>0</v>
      </c>
      <c r="AG1299" s="1805">
        <f>'Notes- SK Template'!AG621</f>
        <v>0</v>
      </c>
    </row>
    <row r="1300" spans="1:33" s="20" customFormat="1" ht="29.25" customHeight="1" x14ac:dyDescent="0.25">
      <c r="A1300" s="933"/>
      <c r="D1300" s="1800" t="str">
        <f>'Notes- SK Template'!D622</f>
        <v>Ostatné</v>
      </c>
      <c r="E1300" s="1800">
        <f>'Notes- SK Template'!E622</f>
        <v>0</v>
      </c>
      <c r="F1300" s="1800">
        <f>'Notes- SK Template'!F622</f>
        <v>0</v>
      </c>
      <c r="G1300" s="1800">
        <f>'Notes- SK Template'!G622</f>
        <v>0</v>
      </c>
      <c r="H1300" s="1800">
        <f>'Notes- SK Template'!H622</f>
        <v>0</v>
      </c>
      <c r="I1300" s="1800">
        <f>'Notes- SK Template'!I622</f>
        <v>0</v>
      </c>
      <c r="J1300" s="1800">
        <f>'Notes- SK Template'!J622</f>
        <v>0</v>
      </c>
      <c r="K1300" s="1800">
        <f>'Notes- SK Template'!K622</f>
        <v>0</v>
      </c>
      <c r="L1300" s="1800">
        <f>'Notes- SK Template'!L622</f>
        <v>0</v>
      </c>
      <c r="M1300" s="1800">
        <f>'Notes- SK Template'!M622</f>
        <v>0</v>
      </c>
      <c r="N1300" s="1805">
        <f>'Notes- SK Template'!N622</f>
        <v>9677.4799999999814</v>
      </c>
      <c r="O1300" s="1805">
        <f>'Notes- SK Template'!O622</f>
        <v>0</v>
      </c>
      <c r="P1300" s="1805">
        <f>'Notes- SK Template'!P622</f>
        <v>0</v>
      </c>
      <c r="Q1300" s="1805">
        <f>'Notes- SK Template'!Q622</f>
        <v>0</v>
      </c>
      <c r="R1300" s="1805">
        <f>'Notes- SK Template'!R622</f>
        <v>0</v>
      </c>
      <c r="S1300" s="1805">
        <f>'Notes- SK Template'!S622</f>
        <v>0</v>
      </c>
      <c r="T1300" s="1805">
        <f>'Notes- SK Template'!T622</f>
        <v>0</v>
      </c>
      <c r="U1300" s="1805">
        <f>'Notes- SK Template'!U622</f>
        <v>0</v>
      </c>
      <c r="V1300" s="1805">
        <f>'Notes- SK Template'!V622</f>
        <v>0</v>
      </c>
      <c r="W1300" s="1805">
        <f>'Notes- SK Template'!W622</f>
        <v>0</v>
      </c>
      <c r="X1300" s="1805">
        <f>'Notes- SK Template'!X622</f>
        <v>29095.350000000093</v>
      </c>
      <c r="Y1300" s="1805">
        <f>'Notes- SK Template'!Y622</f>
        <v>0</v>
      </c>
      <c r="Z1300" s="1805">
        <f>'Notes- SK Template'!Z622</f>
        <v>0</v>
      </c>
      <c r="AA1300" s="1805">
        <f>'Notes- SK Template'!AA622</f>
        <v>0</v>
      </c>
      <c r="AB1300" s="1805">
        <f>'Notes- SK Template'!AB622</f>
        <v>0</v>
      </c>
      <c r="AC1300" s="1805">
        <f>'Notes- SK Template'!AC622</f>
        <v>0</v>
      </c>
      <c r="AD1300" s="1805">
        <f>'Notes- SK Template'!AD622</f>
        <v>0</v>
      </c>
      <c r="AE1300" s="1805">
        <f>'Notes- SK Template'!AE622</f>
        <v>0</v>
      </c>
      <c r="AF1300" s="1805">
        <f>'Notes- SK Template'!AF622</f>
        <v>0</v>
      </c>
      <c r="AG1300" s="1805">
        <f>'Notes- SK Template'!AG622</f>
        <v>0</v>
      </c>
    </row>
    <row r="1301" spans="1:33" s="20" customFormat="1" ht="29.25" customHeight="1" x14ac:dyDescent="0.25">
      <c r="A1301" s="933"/>
      <c r="D1301" s="2046" t="s">
        <v>2288</v>
      </c>
      <c r="E1301" s="2047"/>
      <c r="F1301" s="2047"/>
      <c r="G1301" s="2047"/>
      <c r="H1301" s="2047"/>
      <c r="I1301" s="2047"/>
      <c r="J1301" s="2047"/>
      <c r="K1301" s="2047"/>
      <c r="L1301" s="2047"/>
      <c r="M1301" s="2048"/>
      <c r="N1301" s="1805">
        <f>'Notes- SK Template'!N623</f>
        <v>42085</v>
      </c>
      <c r="O1301" s="1805">
        <f>'Notes- SK Template'!O623</f>
        <v>0</v>
      </c>
      <c r="P1301" s="1805">
        <f>'Notes- SK Template'!P623</f>
        <v>0</v>
      </c>
      <c r="Q1301" s="1805">
        <f>'Notes- SK Template'!Q623</f>
        <v>0</v>
      </c>
      <c r="R1301" s="1805">
        <f>'Notes- SK Template'!R623</f>
        <v>0</v>
      </c>
      <c r="S1301" s="1805">
        <f>'Notes- SK Template'!S623</f>
        <v>0</v>
      </c>
      <c r="T1301" s="1805">
        <f>'Notes- SK Template'!T623</f>
        <v>0</v>
      </c>
      <c r="U1301" s="1805">
        <f>'Notes- SK Template'!U623</f>
        <v>0</v>
      </c>
      <c r="V1301" s="1805">
        <f>'Notes- SK Template'!V623</f>
        <v>0</v>
      </c>
      <c r="W1301" s="1805">
        <f>'Notes- SK Template'!W623</f>
        <v>0</v>
      </c>
      <c r="X1301" s="1805">
        <f>'Notes- SK Template'!X623</f>
        <v>66974</v>
      </c>
      <c r="Y1301" s="1805">
        <f>'Notes- SK Template'!Y623</f>
        <v>0</v>
      </c>
      <c r="Z1301" s="1805">
        <f>'Notes- SK Template'!Z623</f>
        <v>0</v>
      </c>
      <c r="AA1301" s="1805">
        <f>'Notes- SK Template'!AA623</f>
        <v>0</v>
      </c>
      <c r="AB1301" s="1805">
        <f>'Notes- SK Template'!AB623</f>
        <v>0</v>
      </c>
      <c r="AC1301" s="1805">
        <f>'Notes- SK Template'!AC623</f>
        <v>0</v>
      </c>
      <c r="AD1301" s="1805">
        <f>'Notes- SK Template'!AD623</f>
        <v>0</v>
      </c>
      <c r="AE1301" s="1805">
        <f>'Notes- SK Template'!AE623</f>
        <v>0</v>
      </c>
      <c r="AF1301" s="1805">
        <f>'Notes- SK Template'!AF623</f>
        <v>0</v>
      </c>
      <c r="AG1301" s="1805">
        <f>'Notes- SK Template'!AG623</f>
        <v>0</v>
      </c>
    </row>
    <row r="1302" spans="1:33" s="20" customFormat="1" ht="29.25" customHeight="1" x14ac:dyDescent="0.25">
      <c r="A1302" s="933"/>
      <c r="D1302" s="2049" t="s">
        <v>2289</v>
      </c>
      <c r="E1302" s="2050"/>
      <c r="F1302" s="2050"/>
      <c r="G1302" s="2050"/>
      <c r="H1302" s="2050"/>
      <c r="I1302" s="2050"/>
      <c r="J1302" s="2050"/>
      <c r="K1302" s="2050"/>
      <c r="L1302" s="2050"/>
      <c r="M1302" s="2051"/>
      <c r="N1302" s="1805">
        <f>'Notes- SK Template'!N624</f>
        <v>0</v>
      </c>
      <c r="O1302" s="1805">
        <f>'Notes- SK Template'!O624</f>
        <v>0</v>
      </c>
      <c r="P1302" s="1805">
        <f>'Notes- SK Template'!P624</f>
        <v>0</v>
      </c>
      <c r="Q1302" s="1805">
        <f>'Notes- SK Template'!Q624</f>
        <v>0</v>
      </c>
      <c r="R1302" s="1805">
        <f>'Notes- SK Template'!R624</f>
        <v>0</v>
      </c>
      <c r="S1302" s="1805">
        <f>'Notes- SK Template'!S624</f>
        <v>0</v>
      </c>
      <c r="T1302" s="1805">
        <f>'Notes- SK Template'!T624</f>
        <v>0</v>
      </c>
      <c r="U1302" s="1805">
        <f>'Notes- SK Template'!U624</f>
        <v>0</v>
      </c>
      <c r="V1302" s="1805">
        <f>'Notes- SK Template'!V624</f>
        <v>0</v>
      </c>
      <c r="W1302" s="1805">
        <f>'Notes- SK Template'!W624</f>
        <v>0</v>
      </c>
      <c r="X1302" s="1805">
        <f>'Notes- SK Template'!X624</f>
        <v>0</v>
      </c>
      <c r="Y1302" s="1805">
        <f>'Notes- SK Template'!Y624</f>
        <v>0</v>
      </c>
      <c r="Z1302" s="1805">
        <f>'Notes- SK Template'!Z624</f>
        <v>0</v>
      </c>
      <c r="AA1302" s="1805">
        <f>'Notes- SK Template'!AA624</f>
        <v>0</v>
      </c>
      <c r="AB1302" s="1805">
        <f>'Notes- SK Template'!AB624</f>
        <v>0</v>
      </c>
      <c r="AC1302" s="1805">
        <f>'Notes- SK Template'!AC624</f>
        <v>0</v>
      </c>
      <c r="AD1302" s="1805">
        <f>'Notes- SK Template'!AD624</f>
        <v>0</v>
      </c>
      <c r="AE1302" s="1805">
        <f>'Notes- SK Template'!AE624</f>
        <v>0</v>
      </c>
      <c r="AF1302" s="1805">
        <f>'Notes- SK Template'!AF624</f>
        <v>0</v>
      </c>
      <c r="AG1302" s="1805">
        <f>'Notes- SK Template'!AG624</f>
        <v>0</v>
      </c>
    </row>
    <row r="1303" spans="1:33" s="20" customFormat="1" ht="29.25" customHeight="1" x14ac:dyDescent="0.25">
      <c r="A1303" s="933"/>
      <c r="D1303" s="2307" t="s">
        <v>2290</v>
      </c>
      <c r="E1303" s="1810"/>
      <c r="F1303" s="1810"/>
      <c r="G1303" s="1810"/>
      <c r="H1303" s="1810"/>
      <c r="I1303" s="1810"/>
      <c r="J1303" s="1810"/>
      <c r="K1303" s="1810"/>
      <c r="L1303" s="1810"/>
      <c r="M1303" s="1811"/>
      <c r="N1303" s="1805">
        <f>'Notes- SK Template'!N625</f>
        <v>0</v>
      </c>
      <c r="O1303" s="1805">
        <f>'Notes- SK Template'!O625</f>
        <v>0</v>
      </c>
      <c r="P1303" s="1805">
        <f>'Notes- SK Template'!P625</f>
        <v>0</v>
      </c>
      <c r="Q1303" s="1805">
        <f>'Notes- SK Template'!Q625</f>
        <v>0</v>
      </c>
      <c r="R1303" s="1805">
        <f>'Notes- SK Template'!R625</f>
        <v>0</v>
      </c>
      <c r="S1303" s="1805">
        <f>'Notes- SK Template'!S625</f>
        <v>0</v>
      </c>
      <c r="T1303" s="1805">
        <f>'Notes- SK Template'!T625</f>
        <v>0</v>
      </c>
      <c r="U1303" s="1805">
        <f>'Notes- SK Template'!U625</f>
        <v>0</v>
      </c>
      <c r="V1303" s="1805">
        <f>'Notes- SK Template'!V625</f>
        <v>0</v>
      </c>
      <c r="W1303" s="1805">
        <f>'Notes- SK Template'!W625</f>
        <v>0</v>
      </c>
      <c r="X1303" s="1805">
        <f>'Notes- SK Template'!X625</f>
        <v>0</v>
      </c>
      <c r="Y1303" s="1805">
        <f>'Notes- SK Template'!Y625</f>
        <v>0</v>
      </c>
      <c r="Z1303" s="1805">
        <f>'Notes- SK Template'!Z625</f>
        <v>0</v>
      </c>
      <c r="AA1303" s="1805">
        <f>'Notes- SK Template'!AA625</f>
        <v>0</v>
      </c>
      <c r="AB1303" s="1805">
        <f>'Notes- SK Template'!AB625</f>
        <v>0</v>
      </c>
      <c r="AC1303" s="1805">
        <f>'Notes- SK Template'!AC625</f>
        <v>0</v>
      </c>
      <c r="AD1303" s="1805">
        <f>'Notes- SK Template'!AD625</f>
        <v>0</v>
      </c>
      <c r="AE1303" s="1805">
        <f>'Notes- SK Template'!AE625</f>
        <v>0</v>
      </c>
      <c r="AF1303" s="1805">
        <f>'Notes- SK Template'!AF625</f>
        <v>0</v>
      </c>
      <c r="AG1303" s="1805">
        <f>'Notes- SK Template'!AG625</f>
        <v>0</v>
      </c>
    </row>
    <row r="1304" spans="1:33" s="20" customFormat="1" ht="29.25" customHeight="1" x14ac:dyDescent="0.25">
      <c r="A1304" s="933"/>
      <c r="D1304" s="2049" t="s">
        <v>2291</v>
      </c>
      <c r="E1304" s="2050"/>
      <c r="F1304" s="2050"/>
      <c r="G1304" s="2050"/>
      <c r="H1304" s="2050"/>
      <c r="I1304" s="2050"/>
      <c r="J1304" s="2050"/>
      <c r="K1304" s="2050"/>
      <c r="L1304" s="2050"/>
      <c r="M1304" s="2051"/>
      <c r="N1304" s="1805">
        <f>'Notes- SK Template'!N626</f>
        <v>42085</v>
      </c>
      <c r="O1304" s="1805">
        <f>'Notes- SK Template'!O626</f>
        <v>0</v>
      </c>
      <c r="P1304" s="1805">
        <f>'Notes- SK Template'!P626</f>
        <v>0</v>
      </c>
      <c r="Q1304" s="1805">
        <f>'Notes- SK Template'!Q626</f>
        <v>0</v>
      </c>
      <c r="R1304" s="1805">
        <f>'Notes- SK Template'!R626</f>
        <v>0</v>
      </c>
      <c r="S1304" s="1805">
        <f>'Notes- SK Template'!S626</f>
        <v>0</v>
      </c>
      <c r="T1304" s="1805">
        <f>'Notes- SK Template'!T626</f>
        <v>0</v>
      </c>
      <c r="U1304" s="1805">
        <f>'Notes- SK Template'!U626</f>
        <v>0</v>
      </c>
      <c r="V1304" s="1805">
        <f>'Notes- SK Template'!V626</f>
        <v>0</v>
      </c>
      <c r="W1304" s="1805">
        <f>'Notes- SK Template'!W626</f>
        <v>0</v>
      </c>
      <c r="X1304" s="1805">
        <f>'Notes- SK Template'!X626</f>
        <v>66974</v>
      </c>
      <c r="Y1304" s="1805">
        <f>'Notes- SK Template'!Y626</f>
        <v>0</v>
      </c>
      <c r="Z1304" s="1805">
        <f>'Notes- SK Template'!Z626</f>
        <v>0</v>
      </c>
      <c r="AA1304" s="1805">
        <f>'Notes- SK Template'!AA626</f>
        <v>0</v>
      </c>
      <c r="AB1304" s="1805">
        <f>'Notes- SK Template'!AB626</f>
        <v>0</v>
      </c>
      <c r="AC1304" s="1805">
        <f>'Notes- SK Template'!AC626</f>
        <v>0</v>
      </c>
      <c r="AD1304" s="1805">
        <f>'Notes- SK Template'!AD626</f>
        <v>0</v>
      </c>
      <c r="AE1304" s="1805">
        <f>'Notes- SK Template'!AE626</f>
        <v>0</v>
      </c>
      <c r="AF1304" s="1805">
        <f>'Notes- SK Template'!AF626</f>
        <v>0</v>
      </c>
      <c r="AG1304" s="1805">
        <f>'Notes- SK Template'!AG626</f>
        <v>0</v>
      </c>
    </row>
    <row r="1305" spans="1:33" s="20" customFormat="1" ht="29.25" customHeight="1" x14ac:dyDescent="0.25">
      <c r="A1305" s="933"/>
      <c r="D1305" s="1809" t="str">
        <f>'Notes- SK Template'!D627</f>
        <v xml:space="preserve"> úroky</v>
      </c>
      <c r="E1305" s="1810">
        <f>'Notes- SK Template'!E627</f>
        <v>0</v>
      </c>
      <c r="F1305" s="1810">
        <f>'Notes- SK Template'!F627</f>
        <v>0</v>
      </c>
      <c r="G1305" s="1810">
        <f>'Notes- SK Template'!G627</f>
        <v>0</v>
      </c>
      <c r="H1305" s="1810">
        <f>'Notes- SK Template'!H627</f>
        <v>0</v>
      </c>
      <c r="I1305" s="1810">
        <f>'Notes- SK Template'!I627</f>
        <v>0</v>
      </c>
      <c r="J1305" s="1810">
        <f>'Notes- SK Template'!J627</f>
        <v>0</v>
      </c>
      <c r="K1305" s="1810">
        <f>'Notes- SK Template'!K627</f>
        <v>0</v>
      </c>
      <c r="L1305" s="1810">
        <f>'Notes- SK Template'!L627</f>
        <v>0</v>
      </c>
      <c r="M1305" s="1811">
        <f>'Notes- SK Template'!M627</f>
        <v>0</v>
      </c>
      <c r="N1305" s="1805">
        <f>'Notes- SK Template'!N627</f>
        <v>40954</v>
      </c>
      <c r="O1305" s="1805">
        <f>'Notes- SK Template'!O627</f>
        <v>0</v>
      </c>
      <c r="P1305" s="1805">
        <f>'Notes- SK Template'!P627</f>
        <v>0</v>
      </c>
      <c r="Q1305" s="1805">
        <f>'Notes- SK Template'!Q627</f>
        <v>0</v>
      </c>
      <c r="R1305" s="1805">
        <f>'Notes- SK Template'!R627</f>
        <v>0</v>
      </c>
      <c r="S1305" s="1805">
        <f>'Notes- SK Template'!S627</f>
        <v>0</v>
      </c>
      <c r="T1305" s="1805">
        <f>'Notes- SK Template'!T627</f>
        <v>0</v>
      </c>
      <c r="U1305" s="1805">
        <f>'Notes- SK Template'!U627</f>
        <v>0</v>
      </c>
      <c r="V1305" s="1805">
        <f>'Notes- SK Template'!V627</f>
        <v>0</v>
      </c>
      <c r="W1305" s="1805">
        <f>'Notes- SK Template'!W627</f>
        <v>0</v>
      </c>
      <c r="X1305" s="1805">
        <f>'Notes- SK Template'!X627</f>
        <v>62488</v>
      </c>
      <c r="Y1305" s="1805">
        <f>'Notes- SK Template'!Y627</f>
        <v>0</v>
      </c>
      <c r="Z1305" s="1805">
        <f>'Notes- SK Template'!Z627</f>
        <v>0</v>
      </c>
      <c r="AA1305" s="1805">
        <f>'Notes- SK Template'!AA627</f>
        <v>0</v>
      </c>
      <c r="AB1305" s="1805">
        <f>'Notes- SK Template'!AB627</f>
        <v>0</v>
      </c>
      <c r="AC1305" s="1805">
        <f>'Notes- SK Template'!AC627</f>
        <v>0</v>
      </c>
      <c r="AD1305" s="1805">
        <f>'Notes- SK Template'!AD627</f>
        <v>0</v>
      </c>
      <c r="AE1305" s="1805">
        <f>'Notes- SK Template'!AE627</f>
        <v>0</v>
      </c>
      <c r="AF1305" s="1805">
        <f>'Notes- SK Template'!AF627</f>
        <v>0</v>
      </c>
      <c r="AG1305" s="1805">
        <f>'Notes- SK Template'!AG627</f>
        <v>0</v>
      </c>
    </row>
    <row r="1306" spans="1:33" s="20" customFormat="1" ht="29.25" customHeight="1" x14ac:dyDescent="0.25">
      <c r="A1306" s="933"/>
      <c r="D1306" s="1809" t="str">
        <f>'Notes- SK Template'!D628</f>
        <v>bankové poplatky</v>
      </c>
      <c r="E1306" s="1810">
        <f>'Notes- SK Template'!E628</f>
        <v>0</v>
      </c>
      <c r="F1306" s="1810">
        <f>'Notes- SK Template'!F628</f>
        <v>0</v>
      </c>
      <c r="G1306" s="1810">
        <f>'Notes- SK Template'!G628</f>
        <v>0</v>
      </c>
      <c r="H1306" s="1810">
        <f>'Notes- SK Template'!H628</f>
        <v>0</v>
      </c>
      <c r="I1306" s="1810">
        <f>'Notes- SK Template'!I628</f>
        <v>0</v>
      </c>
      <c r="J1306" s="1810">
        <f>'Notes- SK Template'!J628</f>
        <v>0</v>
      </c>
      <c r="K1306" s="1810">
        <f>'Notes- SK Template'!K628</f>
        <v>0</v>
      </c>
      <c r="L1306" s="1810">
        <f>'Notes- SK Template'!L628</f>
        <v>0</v>
      </c>
      <c r="M1306" s="1811">
        <f>'Notes- SK Template'!M628</f>
        <v>0</v>
      </c>
      <c r="N1306" s="1805">
        <f>'Notes- SK Template'!N628</f>
        <v>1131</v>
      </c>
      <c r="O1306" s="1805">
        <f>'Notes- SK Template'!O628</f>
        <v>0</v>
      </c>
      <c r="P1306" s="1805">
        <f>'Notes- SK Template'!P628</f>
        <v>0</v>
      </c>
      <c r="Q1306" s="1805">
        <f>'Notes- SK Template'!Q628</f>
        <v>0</v>
      </c>
      <c r="R1306" s="1805">
        <f>'Notes- SK Template'!R628</f>
        <v>0</v>
      </c>
      <c r="S1306" s="1805">
        <f>'Notes- SK Template'!S628</f>
        <v>0</v>
      </c>
      <c r="T1306" s="1805">
        <f>'Notes- SK Template'!T628</f>
        <v>0</v>
      </c>
      <c r="U1306" s="1805">
        <f>'Notes- SK Template'!U628</f>
        <v>0</v>
      </c>
      <c r="V1306" s="1805">
        <f>'Notes- SK Template'!V628</f>
        <v>0</v>
      </c>
      <c r="W1306" s="1805">
        <f>'Notes- SK Template'!W628</f>
        <v>0</v>
      </c>
      <c r="X1306" s="1805">
        <f>'Notes- SK Template'!X628</f>
        <v>4486</v>
      </c>
      <c r="Y1306" s="1805">
        <f>'Notes- SK Template'!Y628</f>
        <v>0</v>
      </c>
      <c r="Z1306" s="1805">
        <f>'Notes- SK Template'!Z628</f>
        <v>0</v>
      </c>
      <c r="AA1306" s="1805">
        <f>'Notes- SK Template'!AA628</f>
        <v>0</v>
      </c>
      <c r="AB1306" s="1805">
        <f>'Notes- SK Template'!AB628</f>
        <v>0</v>
      </c>
      <c r="AC1306" s="1805">
        <f>'Notes- SK Template'!AC628</f>
        <v>0</v>
      </c>
      <c r="AD1306" s="1805">
        <f>'Notes- SK Template'!AD628</f>
        <v>0</v>
      </c>
      <c r="AE1306" s="1805">
        <f>'Notes- SK Template'!AE628</f>
        <v>0</v>
      </c>
      <c r="AF1306" s="1805">
        <f>'Notes- SK Template'!AF628</f>
        <v>0</v>
      </c>
      <c r="AG1306" s="1805">
        <f>'Notes- SK Template'!AG628</f>
        <v>0</v>
      </c>
    </row>
    <row r="1307" spans="1:33" s="20" customFormat="1" ht="29.25" customHeight="1" x14ac:dyDescent="0.25">
      <c r="A1307" s="933"/>
      <c r="D1307" s="2046" t="s">
        <v>2292</v>
      </c>
      <c r="E1307" s="2047"/>
      <c r="F1307" s="2047"/>
      <c r="G1307" s="2047"/>
      <c r="H1307" s="2047"/>
      <c r="I1307" s="2047"/>
      <c r="J1307" s="2047"/>
      <c r="K1307" s="2047"/>
      <c r="L1307" s="2047"/>
      <c r="M1307" s="2048"/>
      <c r="N1307" s="1805" t="e">
        <f>'Notes- SK Template'!#REF!</f>
        <v>#REF!</v>
      </c>
      <c r="O1307" s="1805" t="e">
        <f>'Notes- SK Template'!#REF!</f>
        <v>#REF!</v>
      </c>
      <c r="P1307" s="1805" t="e">
        <f>'Notes- SK Template'!#REF!</f>
        <v>#REF!</v>
      </c>
      <c r="Q1307" s="1805" t="e">
        <f>'Notes- SK Template'!#REF!</f>
        <v>#REF!</v>
      </c>
      <c r="R1307" s="1805" t="e">
        <f>'Notes- SK Template'!#REF!</f>
        <v>#REF!</v>
      </c>
      <c r="S1307" s="1805" t="e">
        <f>'Notes- SK Template'!#REF!</f>
        <v>#REF!</v>
      </c>
      <c r="T1307" s="1805" t="e">
        <f>'Notes- SK Template'!#REF!</f>
        <v>#REF!</v>
      </c>
      <c r="U1307" s="1805" t="e">
        <f>'Notes- SK Template'!#REF!</f>
        <v>#REF!</v>
      </c>
      <c r="V1307" s="1805" t="e">
        <f>'Notes- SK Template'!#REF!</f>
        <v>#REF!</v>
      </c>
      <c r="W1307" s="1805" t="e">
        <f>'Notes- SK Template'!#REF!</f>
        <v>#REF!</v>
      </c>
      <c r="X1307" s="1805" t="e">
        <f>'Notes- SK Template'!#REF!</f>
        <v>#REF!</v>
      </c>
      <c r="Y1307" s="1805" t="e">
        <f>'Notes- SK Template'!#REF!</f>
        <v>#REF!</v>
      </c>
      <c r="Z1307" s="1805" t="e">
        <f>'Notes- SK Template'!#REF!</f>
        <v>#REF!</v>
      </c>
      <c r="AA1307" s="1805" t="e">
        <f>'Notes- SK Template'!#REF!</f>
        <v>#REF!</v>
      </c>
      <c r="AB1307" s="1805" t="e">
        <f>'Notes- SK Template'!#REF!</f>
        <v>#REF!</v>
      </c>
      <c r="AC1307" s="1805" t="e">
        <f>'Notes- SK Template'!#REF!</f>
        <v>#REF!</v>
      </c>
      <c r="AD1307" s="1805" t="e">
        <f>'Notes- SK Template'!#REF!</f>
        <v>#REF!</v>
      </c>
      <c r="AE1307" s="1805" t="e">
        <f>'Notes- SK Template'!#REF!</f>
        <v>#REF!</v>
      </c>
      <c r="AF1307" s="1805" t="e">
        <f>'Notes- SK Template'!#REF!</f>
        <v>#REF!</v>
      </c>
      <c r="AG1307" s="1805" t="e">
        <f>'Notes- SK Template'!#REF!</f>
        <v>#REF!</v>
      </c>
    </row>
    <row r="1308" spans="1:33" s="20" customFormat="1" ht="29.25" customHeight="1" x14ac:dyDescent="0.25">
      <c r="A1308" s="933"/>
      <c r="D1308" s="1715" t="e">
        <f>'Notes- SK Template'!#REF!</f>
        <v>#REF!</v>
      </c>
      <c r="E1308" s="1715" t="e">
        <f>'Notes- SK Template'!#REF!</f>
        <v>#REF!</v>
      </c>
      <c r="F1308" s="1715" t="e">
        <f>'Notes- SK Template'!#REF!</f>
        <v>#REF!</v>
      </c>
      <c r="G1308" s="1715" t="e">
        <f>'Notes- SK Template'!#REF!</f>
        <v>#REF!</v>
      </c>
      <c r="H1308" s="1715" t="e">
        <f>'Notes- SK Template'!#REF!</f>
        <v>#REF!</v>
      </c>
      <c r="I1308" s="1715" t="e">
        <f>'Notes- SK Template'!#REF!</f>
        <v>#REF!</v>
      </c>
      <c r="J1308" s="1715" t="e">
        <f>'Notes- SK Template'!#REF!</f>
        <v>#REF!</v>
      </c>
      <c r="K1308" s="1715" t="e">
        <f>'Notes- SK Template'!#REF!</f>
        <v>#REF!</v>
      </c>
      <c r="L1308" s="1715" t="e">
        <f>'Notes- SK Template'!#REF!</f>
        <v>#REF!</v>
      </c>
      <c r="M1308" s="1715" t="e">
        <f>'Notes- SK Template'!#REF!</f>
        <v>#REF!</v>
      </c>
      <c r="N1308" s="1805" t="e">
        <f>'Notes- SK Template'!#REF!</f>
        <v>#REF!</v>
      </c>
      <c r="O1308" s="1805" t="e">
        <f>'Notes- SK Template'!#REF!</f>
        <v>#REF!</v>
      </c>
      <c r="P1308" s="1805" t="e">
        <f>'Notes- SK Template'!#REF!</f>
        <v>#REF!</v>
      </c>
      <c r="Q1308" s="1805" t="e">
        <f>'Notes- SK Template'!#REF!</f>
        <v>#REF!</v>
      </c>
      <c r="R1308" s="1805" t="e">
        <f>'Notes- SK Template'!#REF!</f>
        <v>#REF!</v>
      </c>
      <c r="S1308" s="1805" t="e">
        <f>'Notes- SK Template'!#REF!</f>
        <v>#REF!</v>
      </c>
      <c r="T1308" s="1805" t="e">
        <f>'Notes- SK Template'!#REF!</f>
        <v>#REF!</v>
      </c>
      <c r="U1308" s="1805" t="e">
        <f>'Notes- SK Template'!#REF!</f>
        <v>#REF!</v>
      </c>
      <c r="V1308" s="1805" t="e">
        <f>'Notes- SK Template'!#REF!</f>
        <v>#REF!</v>
      </c>
      <c r="W1308" s="1805" t="e">
        <f>'Notes- SK Template'!#REF!</f>
        <v>#REF!</v>
      </c>
      <c r="X1308" s="1805" t="e">
        <f>'Notes- SK Template'!#REF!</f>
        <v>#REF!</v>
      </c>
      <c r="Y1308" s="1805" t="e">
        <f>'Notes- SK Template'!#REF!</f>
        <v>#REF!</v>
      </c>
      <c r="Z1308" s="1805" t="e">
        <f>'Notes- SK Template'!#REF!</f>
        <v>#REF!</v>
      </c>
      <c r="AA1308" s="1805" t="e">
        <f>'Notes- SK Template'!#REF!</f>
        <v>#REF!</v>
      </c>
      <c r="AB1308" s="1805" t="e">
        <f>'Notes- SK Template'!#REF!</f>
        <v>#REF!</v>
      </c>
      <c r="AC1308" s="1805" t="e">
        <f>'Notes- SK Template'!#REF!</f>
        <v>#REF!</v>
      </c>
      <c r="AD1308" s="1805" t="e">
        <f>'Notes- SK Template'!#REF!</f>
        <v>#REF!</v>
      </c>
      <c r="AE1308" s="1805" t="e">
        <f>'Notes- SK Template'!#REF!</f>
        <v>#REF!</v>
      </c>
      <c r="AF1308" s="1805" t="e">
        <f>'Notes- SK Template'!#REF!</f>
        <v>#REF!</v>
      </c>
      <c r="AG1308" s="1805" t="e">
        <f>'Notes- SK Template'!#REF!</f>
        <v>#REF!</v>
      </c>
    </row>
    <row r="1309" spans="1:33" s="20" customFormat="1" ht="29.25" customHeight="1" thickBot="1" x14ac:dyDescent="0.3">
      <c r="A1309" s="933"/>
      <c r="D1309" s="1828" t="e">
        <f>'Notes- SK Template'!#REF!</f>
        <v>#REF!</v>
      </c>
      <c r="E1309" s="1829" t="e">
        <f>'Notes- SK Template'!#REF!</f>
        <v>#REF!</v>
      </c>
      <c r="F1309" s="1829" t="e">
        <f>'Notes- SK Template'!#REF!</f>
        <v>#REF!</v>
      </c>
      <c r="G1309" s="1829" t="e">
        <f>'Notes- SK Template'!#REF!</f>
        <v>#REF!</v>
      </c>
      <c r="H1309" s="1829" t="e">
        <f>'Notes- SK Template'!#REF!</f>
        <v>#REF!</v>
      </c>
      <c r="I1309" s="1829" t="e">
        <f>'Notes- SK Template'!#REF!</f>
        <v>#REF!</v>
      </c>
      <c r="J1309" s="1829" t="e">
        <f>'Notes- SK Template'!#REF!</f>
        <v>#REF!</v>
      </c>
      <c r="K1309" s="1829" t="e">
        <f>'Notes- SK Template'!#REF!</f>
        <v>#REF!</v>
      </c>
      <c r="L1309" s="1829" t="e">
        <f>'Notes- SK Template'!#REF!</f>
        <v>#REF!</v>
      </c>
      <c r="M1309" s="1830" t="e">
        <f>'Notes- SK Template'!#REF!</f>
        <v>#REF!</v>
      </c>
      <c r="N1309" s="2016" t="e">
        <f>'Notes- SK Template'!#REF!</f>
        <v>#REF!</v>
      </c>
      <c r="O1309" s="2016" t="e">
        <f>'Notes- SK Template'!#REF!</f>
        <v>#REF!</v>
      </c>
      <c r="P1309" s="2016" t="e">
        <f>'Notes- SK Template'!#REF!</f>
        <v>#REF!</v>
      </c>
      <c r="Q1309" s="2016" t="e">
        <f>'Notes- SK Template'!#REF!</f>
        <v>#REF!</v>
      </c>
      <c r="R1309" s="2016" t="e">
        <f>'Notes- SK Template'!#REF!</f>
        <v>#REF!</v>
      </c>
      <c r="S1309" s="2016" t="e">
        <f>'Notes- SK Template'!#REF!</f>
        <v>#REF!</v>
      </c>
      <c r="T1309" s="2016" t="e">
        <f>'Notes- SK Template'!#REF!</f>
        <v>#REF!</v>
      </c>
      <c r="U1309" s="2016" t="e">
        <f>'Notes- SK Template'!#REF!</f>
        <v>#REF!</v>
      </c>
      <c r="V1309" s="2016" t="e">
        <f>'Notes- SK Template'!#REF!</f>
        <v>#REF!</v>
      </c>
      <c r="W1309" s="2016" t="e">
        <f>'Notes- SK Template'!#REF!</f>
        <v>#REF!</v>
      </c>
      <c r="X1309" s="2363" t="e">
        <f>'Notes- SK Template'!#REF!</f>
        <v>#REF!</v>
      </c>
      <c r="Y1309" s="2016" t="e">
        <f>'Notes- SK Template'!#REF!</f>
        <v>#REF!</v>
      </c>
      <c r="Z1309" s="2016" t="e">
        <f>'Notes- SK Template'!#REF!</f>
        <v>#REF!</v>
      </c>
      <c r="AA1309" s="2016" t="e">
        <f>'Notes- SK Template'!#REF!</f>
        <v>#REF!</v>
      </c>
      <c r="AB1309" s="2016" t="e">
        <f>'Notes- SK Template'!#REF!</f>
        <v>#REF!</v>
      </c>
      <c r="AC1309" s="2016" t="e">
        <f>'Notes- SK Template'!#REF!</f>
        <v>#REF!</v>
      </c>
      <c r="AD1309" s="2016" t="e">
        <f>'Notes- SK Template'!#REF!</f>
        <v>#REF!</v>
      </c>
      <c r="AE1309" s="2016" t="e">
        <f>'Notes- SK Template'!#REF!</f>
        <v>#REF!</v>
      </c>
      <c r="AF1309" s="2016" t="e">
        <f>'Notes- SK Template'!#REF!</f>
        <v>#REF!</v>
      </c>
      <c r="AG1309" s="2016" t="e">
        <f>'Notes- SK Template'!#REF!</f>
        <v>#REF!</v>
      </c>
    </row>
    <row r="1310" spans="1:33" ht="14.25" customHeight="1" x14ac:dyDescent="0.2">
      <c r="D1310" s="680"/>
      <c r="E1310" s="680"/>
      <c r="F1310" s="680"/>
      <c r="G1310" s="680"/>
      <c r="H1310" s="680"/>
      <c r="I1310" s="680"/>
      <c r="J1310" s="680"/>
      <c r="K1310" s="680"/>
      <c r="L1310" s="680"/>
      <c r="M1310" s="680"/>
      <c r="N1310" s="681"/>
      <c r="O1310" s="681"/>
      <c r="P1310" s="681"/>
      <c r="Q1310" s="681"/>
      <c r="R1310" s="681"/>
      <c r="S1310" s="681"/>
      <c r="T1310" s="681"/>
      <c r="U1310" s="681"/>
      <c r="V1310" s="681"/>
      <c r="W1310" s="681"/>
      <c r="X1310" s="681"/>
      <c r="Y1310" s="681"/>
      <c r="Z1310" s="681"/>
      <c r="AA1310" s="681"/>
      <c r="AB1310" s="681"/>
      <c r="AC1310" s="681"/>
      <c r="AD1310" s="681"/>
      <c r="AE1310" s="681"/>
      <c r="AF1310" s="681"/>
      <c r="AG1310" s="681"/>
    </row>
    <row r="1311" spans="1:33" ht="14.25" customHeight="1" thickBot="1" x14ac:dyDescent="0.25">
      <c r="D1311" s="680"/>
      <c r="E1311" s="680"/>
      <c r="F1311" s="680"/>
      <c r="G1311" s="680"/>
      <c r="H1311" s="680"/>
      <c r="I1311" s="680"/>
      <c r="J1311" s="680"/>
      <c r="K1311" s="680"/>
      <c r="L1311" s="680"/>
      <c r="M1311" s="680"/>
      <c r="N1311" s="681"/>
      <c r="O1311" s="681"/>
      <c r="P1311" s="681"/>
      <c r="Q1311" s="681"/>
      <c r="R1311" s="681"/>
      <c r="S1311" s="681"/>
      <c r="T1311" s="681"/>
      <c r="U1311" s="681"/>
      <c r="V1311" s="681"/>
      <c r="W1311" s="681"/>
      <c r="X1311" s="681"/>
      <c r="Y1311" s="681"/>
      <c r="Z1311" s="681"/>
      <c r="AA1311" s="681"/>
      <c r="AB1311" s="681"/>
      <c r="AC1311" s="681"/>
      <c r="AD1311" s="681"/>
      <c r="AE1311" s="681"/>
      <c r="AF1311" s="681"/>
      <c r="AG1311" s="681"/>
    </row>
    <row r="1312" spans="1:33" ht="14.25" customHeight="1" x14ac:dyDescent="0.2">
      <c r="A1312" s="605">
        <v>39</v>
      </c>
      <c r="D1312" s="1976" t="s">
        <v>1777</v>
      </c>
      <c r="E1312" s="1977"/>
      <c r="F1312" s="1977"/>
      <c r="G1312" s="1977"/>
      <c r="H1312" s="1977"/>
      <c r="I1312" s="1977"/>
      <c r="J1312" s="1977"/>
      <c r="K1312" s="1977"/>
      <c r="L1312" s="1977"/>
      <c r="M1312" s="1978"/>
      <c r="N1312" s="1767" t="s">
        <v>1778</v>
      </c>
      <c r="O1312" s="1768"/>
      <c r="P1312" s="1768"/>
      <c r="Q1312" s="1768"/>
      <c r="R1312" s="1768"/>
      <c r="S1312" s="1768"/>
      <c r="T1312" s="1768"/>
      <c r="U1312" s="1768"/>
      <c r="V1312" s="1768"/>
      <c r="W1312" s="1768"/>
      <c r="X1312" s="1767" t="s">
        <v>2063</v>
      </c>
      <c r="Y1312" s="1768"/>
      <c r="Z1312" s="1768"/>
      <c r="AA1312" s="1768"/>
      <c r="AB1312" s="1768"/>
      <c r="AC1312" s="1768"/>
      <c r="AD1312" s="1768"/>
      <c r="AE1312" s="1768"/>
      <c r="AF1312" s="1768"/>
      <c r="AG1312" s="1769"/>
    </row>
    <row r="1313" spans="1:33" ht="14.25" customHeight="1" thickBot="1" x14ac:dyDescent="0.25">
      <c r="D1313" s="1979"/>
      <c r="E1313" s="1980"/>
      <c r="F1313" s="1980"/>
      <c r="G1313" s="1980"/>
      <c r="H1313" s="1980"/>
      <c r="I1313" s="1980"/>
      <c r="J1313" s="1980"/>
      <c r="K1313" s="1980"/>
      <c r="L1313" s="1980"/>
      <c r="M1313" s="1981"/>
      <c r="N1313" s="1770"/>
      <c r="O1313" s="1771"/>
      <c r="P1313" s="1771"/>
      <c r="Q1313" s="1771"/>
      <c r="R1313" s="1771"/>
      <c r="S1313" s="1771"/>
      <c r="T1313" s="1771"/>
      <c r="U1313" s="1771"/>
      <c r="V1313" s="1771"/>
      <c r="W1313" s="1771"/>
      <c r="X1313" s="1770"/>
      <c r="Y1313" s="1771"/>
      <c r="Z1313" s="1771"/>
      <c r="AA1313" s="1771"/>
      <c r="AB1313" s="1771"/>
      <c r="AC1313" s="1771"/>
      <c r="AD1313" s="1771"/>
      <c r="AE1313" s="1771"/>
      <c r="AF1313" s="1771"/>
      <c r="AG1313" s="1772"/>
    </row>
    <row r="1314" spans="1:33" s="20" customFormat="1" ht="29.25" customHeight="1" x14ac:dyDescent="0.25">
      <c r="A1314" s="933"/>
      <c r="D1314" s="1788" t="s">
        <v>2286</v>
      </c>
      <c r="E1314" s="1789"/>
      <c r="F1314" s="1789"/>
      <c r="G1314" s="1789"/>
      <c r="H1314" s="1789"/>
      <c r="I1314" s="1789"/>
      <c r="J1314" s="1789"/>
      <c r="K1314" s="1789"/>
      <c r="L1314" s="1789"/>
      <c r="M1314" s="1790"/>
      <c r="N1314" s="1805">
        <f>'Notes- SK Template'!N633</f>
        <v>3000</v>
      </c>
      <c r="O1314" s="1805">
        <f>'Notes- SK Template'!O633</f>
        <v>0</v>
      </c>
      <c r="P1314" s="1805">
        <f>'Notes- SK Template'!P633</f>
        <v>0</v>
      </c>
      <c r="Q1314" s="1805">
        <f>'Notes- SK Template'!Q633</f>
        <v>0</v>
      </c>
      <c r="R1314" s="1805">
        <f>'Notes- SK Template'!R633</f>
        <v>0</v>
      </c>
      <c r="S1314" s="1805">
        <f>'Notes- SK Template'!S633</f>
        <v>0</v>
      </c>
      <c r="T1314" s="1805">
        <f>'Notes- SK Template'!T633</f>
        <v>0</v>
      </c>
      <c r="U1314" s="1805">
        <f>'Notes- SK Template'!U633</f>
        <v>0</v>
      </c>
      <c r="V1314" s="1805">
        <f>'Notes- SK Template'!V633</f>
        <v>0</v>
      </c>
      <c r="W1314" s="1805">
        <f>'Notes- SK Template'!W633</f>
        <v>0</v>
      </c>
      <c r="X1314" s="1805">
        <f>'Notes- SK Template'!X633</f>
        <v>3000</v>
      </c>
      <c r="Y1314" s="1805">
        <f>'Notes- SK Template'!Y633</f>
        <v>0</v>
      </c>
      <c r="Z1314" s="1805">
        <f>'Notes- SK Template'!Z633</f>
        <v>0</v>
      </c>
      <c r="AA1314" s="1805">
        <f>'Notes- SK Template'!AA633</f>
        <v>0</v>
      </c>
      <c r="AB1314" s="1805">
        <f>'Notes- SK Template'!AB633</f>
        <v>0</v>
      </c>
      <c r="AC1314" s="1805">
        <f>'Notes- SK Template'!AC633</f>
        <v>0</v>
      </c>
      <c r="AD1314" s="1805">
        <f>'Notes- SK Template'!AD633</f>
        <v>0</v>
      </c>
      <c r="AE1314" s="1805">
        <f>'Notes- SK Template'!AE633</f>
        <v>0</v>
      </c>
      <c r="AF1314" s="1805">
        <f>'Notes- SK Template'!AF633</f>
        <v>0</v>
      </c>
      <c r="AG1314" s="1805">
        <f>'Notes- SK Template'!AG633</f>
        <v>0</v>
      </c>
    </row>
    <row r="1315" spans="1:33" s="20" customFormat="1" ht="29.25" customHeight="1" x14ac:dyDescent="0.25">
      <c r="A1315" s="933"/>
      <c r="D1315" s="2307" t="s">
        <v>2293</v>
      </c>
      <c r="E1315" s="1810"/>
      <c r="F1315" s="1810"/>
      <c r="G1315" s="1810"/>
      <c r="H1315" s="1810"/>
      <c r="I1315" s="1810"/>
      <c r="J1315" s="1810"/>
      <c r="K1315" s="1810"/>
      <c r="L1315" s="1810"/>
      <c r="M1315" s="1811"/>
      <c r="N1315" s="1721">
        <f>'Notes- SK Template'!N634</f>
        <v>1500</v>
      </c>
      <c r="O1315" s="1721">
        <f>'Notes- SK Template'!O634</f>
        <v>0</v>
      </c>
      <c r="P1315" s="1721">
        <f>'Notes- SK Template'!P634</f>
        <v>0</v>
      </c>
      <c r="Q1315" s="1721">
        <f>'Notes- SK Template'!Q634</f>
        <v>0</v>
      </c>
      <c r="R1315" s="1721">
        <f>'Notes- SK Template'!R634</f>
        <v>0</v>
      </c>
      <c r="S1315" s="1721">
        <f>'Notes- SK Template'!S634</f>
        <v>0</v>
      </c>
      <c r="T1315" s="1721">
        <f>'Notes- SK Template'!T634</f>
        <v>0</v>
      </c>
      <c r="U1315" s="1721">
        <f>'Notes- SK Template'!U634</f>
        <v>0</v>
      </c>
      <c r="V1315" s="1721">
        <f>'Notes- SK Template'!V634</f>
        <v>0</v>
      </c>
      <c r="W1315" s="1721">
        <f>'Notes- SK Template'!W634</f>
        <v>0</v>
      </c>
      <c r="X1315" s="1721">
        <f>'Notes- SK Template'!X634</f>
        <v>1500</v>
      </c>
      <c r="Y1315" s="1721">
        <f>'Notes- SK Template'!Y634</f>
        <v>0</v>
      </c>
      <c r="Z1315" s="1721">
        <f>'Notes- SK Template'!Z634</f>
        <v>0</v>
      </c>
      <c r="AA1315" s="1721">
        <f>'Notes- SK Template'!AA634</f>
        <v>0</v>
      </c>
      <c r="AB1315" s="1721">
        <f>'Notes- SK Template'!AB634</f>
        <v>0</v>
      </c>
      <c r="AC1315" s="1721">
        <f>'Notes- SK Template'!AC634</f>
        <v>0</v>
      </c>
      <c r="AD1315" s="1721">
        <f>'Notes- SK Template'!AD634</f>
        <v>0</v>
      </c>
      <c r="AE1315" s="1721">
        <f>'Notes- SK Template'!AE634</f>
        <v>0</v>
      </c>
      <c r="AF1315" s="1721">
        <f>'Notes- SK Template'!AF634</f>
        <v>0</v>
      </c>
      <c r="AG1315" s="1721">
        <f>'Notes- SK Template'!AG634</f>
        <v>0</v>
      </c>
    </row>
    <row r="1316" spans="1:33" s="20" customFormat="1" ht="29.25" customHeight="1" x14ac:dyDescent="0.25">
      <c r="A1316" s="933"/>
      <c r="D1316" s="2307" t="s">
        <v>2294</v>
      </c>
      <c r="E1316" s="1810"/>
      <c r="F1316" s="1810"/>
      <c r="G1316" s="1810"/>
      <c r="H1316" s="1810"/>
      <c r="I1316" s="1810"/>
      <c r="J1316" s="1810"/>
      <c r="K1316" s="1810"/>
      <c r="L1316" s="1810"/>
      <c r="M1316" s="1811"/>
      <c r="N1316" s="1805">
        <f>'Notes- SK Template'!N635</f>
        <v>1500</v>
      </c>
      <c r="O1316" s="1805">
        <f>'Notes- SK Template'!O635</f>
        <v>0</v>
      </c>
      <c r="P1316" s="1805">
        <f>'Notes- SK Template'!P635</f>
        <v>0</v>
      </c>
      <c r="Q1316" s="1805">
        <f>'Notes- SK Template'!Q635</f>
        <v>0</v>
      </c>
      <c r="R1316" s="1805">
        <f>'Notes- SK Template'!R635</f>
        <v>0</v>
      </c>
      <c r="S1316" s="1805">
        <f>'Notes- SK Template'!S635</f>
        <v>0</v>
      </c>
      <c r="T1316" s="1805">
        <f>'Notes- SK Template'!T635</f>
        <v>0</v>
      </c>
      <c r="U1316" s="1805">
        <f>'Notes- SK Template'!U635</f>
        <v>0</v>
      </c>
      <c r="V1316" s="1805">
        <f>'Notes- SK Template'!V635</f>
        <v>0</v>
      </c>
      <c r="W1316" s="1805">
        <f>'Notes- SK Template'!W635</f>
        <v>0</v>
      </c>
      <c r="X1316" s="1805">
        <f>'Notes- SK Template'!X635</f>
        <v>1500</v>
      </c>
      <c r="Y1316" s="1805">
        <f>'Notes- SK Template'!Y635</f>
        <v>0</v>
      </c>
      <c r="Z1316" s="1805">
        <f>'Notes- SK Template'!Z635</f>
        <v>0</v>
      </c>
      <c r="AA1316" s="1805">
        <f>'Notes- SK Template'!AA635</f>
        <v>0</v>
      </c>
      <c r="AB1316" s="1805">
        <f>'Notes- SK Template'!AB635</f>
        <v>0</v>
      </c>
      <c r="AC1316" s="1805">
        <f>'Notes- SK Template'!AC635</f>
        <v>0</v>
      </c>
      <c r="AD1316" s="1805">
        <f>'Notes- SK Template'!AD635</f>
        <v>0</v>
      </c>
      <c r="AE1316" s="1805">
        <f>'Notes- SK Template'!AE635</f>
        <v>0</v>
      </c>
      <c r="AF1316" s="1805">
        <f>'Notes- SK Template'!AF635</f>
        <v>0</v>
      </c>
      <c r="AG1316" s="1805">
        <f>'Notes- SK Template'!AG635</f>
        <v>0</v>
      </c>
    </row>
    <row r="1317" spans="1:33" s="20" customFormat="1" ht="29.25" customHeight="1" x14ac:dyDescent="0.25">
      <c r="A1317" s="933"/>
      <c r="D1317" s="2307" t="s">
        <v>2295</v>
      </c>
      <c r="E1317" s="1810"/>
      <c r="F1317" s="1810"/>
      <c r="G1317" s="1810"/>
      <c r="H1317" s="1810"/>
      <c r="I1317" s="1810"/>
      <c r="J1317" s="1810"/>
      <c r="K1317" s="1810"/>
      <c r="L1317" s="1810"/>
      <c r="M1317" s="1811"/>
      <c r="N1317" s="1805" t="e">
        <f>'Notes- SK Template'!#REF!</f>
        <v>#REF!</v>
      </c>
      <c r="O1317" s="1805" t="e">
        <f>'Notes- SK Template'!#REF!</f>
        <v>#REF!</v>
      </c>
      <c r="P1317" s="1805" t="e">
        <f>'Notes- SK Template'!#REF!</f>
        <v>#REF!</v>
      </c>
      <c r="Q1317" s="1805" t="e">
        <f>'Notes- SK Template'!#REF!</f>
        <v>#REF!</v>
      </c>
      <c r="R1317" s="1805" t="e">
        <f>'Notes- SK Template'!#REF!</f>
        <v>#REF!</v>
      </c>
      <c r="S1317" s="1805" t="e">
        <f>'Notes- SK Template'!#REF!</f>
        <v>#REF!</v>
      </c>
      <c r="T1317" s="1805" t="e">
        <f>'Notes- SK Template'!#REF!</f>
        <v>#REF!</v>
      </c>
      <c r="U1317" s="1805" t="e">
        <f>'Notes- SK Template'!#REF!</f>
        <v>#REF!</v>
      </c>
      <c r="V1317" s="1805" t="e">
        <f>'Notes- SK Template'!#REF!</f>
        <v>#REF!</v>
      </c>
      <c r="W1317" s="1805" t="e">
        <f>'Notes- SK Template'!#REF!</f>
        <v>#REF!</v>
      </c>
      <c r="X1317" s="1805" t="e">
        <f>'Notes- SK Template'!#REF!</f>
        <v>#REF!</v>
      </c>
      <c r="Y1317" s="1805" t="e">
        <f>'Notes- SK Template'!#REF!</f>
        <v>#REF!</v>
      </c>
      <c r="Z1317" s="1805" t="e">
        <f>'Notes- SK Template'!#REF!</f>
        <v>#REF!</v>
      </c>
      <c r="AA1317" s="1805" t="e">
        <f>'Notes- SK Template'!#REF!</f>
        <v>#REF!</v>
      </c>
      <c r="AB1317" s="1805" t="e">
        <f>'Notes- SK Template'!#REF!</f>
        <v>#REF!</v>
      </c>
      <c r="AC1317" s="1805" t="e">
        <f>'Notes- SK Template'!#REF!</f>
        <v>#REF!</v>
      </c>
      <c r="AD1317" s="1805" t="e">
        <f>'Notes- SK Template'!#REF!</f>
        <v>#REF!</v>
      </c>
      <c r="AE1317" s="1805" t="e">
        <f>'Notes- SK Template'!#REF!</f>
        <v>#REF!</v>
      </c>
      <c r="AF1317" s="1805" t="e">
        <f>'Notes- SK Template'!#REF!</f>
        <v>#REF!</v>
      </c>
      <c r="AG1317" s="1805" t="e">
        <f>'Notes- SK Template'!#REF!</f>
        <v>#REF!</v>
      </c>
    </row>
    <row r="1318" spans="1:33" s="20" customFormat="1" ht="29.25" customHeight="1" x14ac:dyDescent="0.25">
      <c r="A1318" s="933"/>
      <c r="D1318" s="2307" t="s">
        <v>2296</v>
      </c>
      <c r="E1318" s="1810"/>
      <c r="F1318" s="1810"/>
      <c r="G1318" s="1810"/>
      <c r="H1318" s="1810"/>
      <c r="I1318" s="1810"/>
      <c r="J1318" s="1810"/>
      <c r="K1318" s="1810"/>
      <c r="L1318" s="1810"/>
      <c r="M1318" s="1811"/>
      <c r="N1318" s="1805" t="e">
        <f>'Notes- SK Template'!#REF!</f>
        <v>#REF!</v>
      </c>
      <c r="O1318" s="1805" t="e">
        <f>'Notes- SK Template'!#REF!</f>
        <v>#REF!</v>
      </c>
      <c r="P1318" s="1805" t="e">
        <f>'Notes- SK Template'!#REF!</f>
        <v>#REF!</v>
      </c>
      <c r="Q1318" s="1805" t="e">
        <f>'Notes- SK Template'!#REF!</f>
        <v>#REF!</v>
      </c>
      <c r="R1318" s="1805" t="e">
        <f>'Notes- SK Template'!#REF!</f>
        <v>#REF!</v>
      </c>
      <c r="S1318" s="1805" t="e">
        <f>'Notes- SK Template'!#REF!</f>
        <v>#REF!</v>
      </c>
      <c r="T1318" s="1805" t="e">
        <f>'Notes- SK Template'!#REF!</f>
        <v>#REF!</v>
      </c>
      <c r="U1318" s="1805" t="e">
        <f>'Notes- SK Template'!#REF!</f>
        <v>#REF!</v>
      </c>
      <c r="V1318" s="1805" t="e">
        <f>'Notes- SK Template'!#REF!</f>
        <v>#REF!</v>
      </c>
      <c r="W1318" s="1805" t="e">
        <f>'Notes- SK Template'!#REF!</f>
        <v>#REF!</v>
      </c>
      <c r="X1318" s="1805" t="e">
        <f>'Notes- SK Template'!#REF!</f>
        <v>#REF!</v>
      </c>
      <c r="Y1318" s="1805" t="e">
        <f>'Notes- SK Template'!#REF!</f>
        <v>#REF!</v>
      </c>
      <c r="Z1318" s="1805" t="e">
        <f>'Notes- SK Template'!#REF!</f>
        <v>#REF!</v>
      </c>
      <c r="AA1318" s="1805" t="e">
        <f>'Notes- SK Template'!#REF!</f>
        <v>#REF!</v>
      </c>
      <c r="AB1318" s="1805" t="e">
        <f>'Notes- SK Template'!#REF!</f>
        <v>#REF!</v>
      </c>
      <c r="AC1318" s="1805" t="e">
        <f>'Notes- SK Template'!#REF!</f>
        <v>#REF!</v>
      </c>
      <c r="AD1318" s="1805" t="e">
        <f>'Notes- SK Template'!#REF!</f>
        <v>#REF!</v>
      </c>
      <c r="AE1318" s="1805" t="e">
        <f>'Notes- SK Template'!#REF!</f>
        <v>#REF!</v>
      </c>
      <c r="AF1318" s="1805" t="e">
        <f>'Notes- SK Template'!#REF!</f>
        <v>#REF!</v>
      </c>
      <c r="AG1318" s="1805" t="e">
        <f>'Notes- SK Template'!#REF!</f>
        <v>#REF!</v>
      </c>
    </row>
    <row r="1319" spans="1:33" s="20" customFormat="1" ht="29.25" customHeight="1" thickBot="1" x14ac:dyDescent="0.3">
      <c r="A1319" s="933"/>
      <c r="D1319" s="2352" t="s">
        <v>2297</v>
      </c>
      <c r="E1319" s="1903"/>
      <c r="F1319" s="1903"/>
      <c r="G1319" s="1903"/>
      <c r="H1319" s="1903"/>
      <c r="I1319" s="1903"/>
      <c r="J1319" s="1903"/>
      <c r="K1319" s="1903"/>
      <c r="L1319" s="1903"/>
      <c r="M1319" s="1904"/>
      <c r="N1319" s="1816" t="e">
        <f>'Notes- SK Template'!#REF!</f>
        <v>#REF!</v>
      </c>
      <c r="O1319" s="1816" t="e">
        <f>'Notes- SK Template'!#REF!</f>
        <v>#REF!</v>
      </c>
      <c r="P1319" s="1816" t="e">
        <f>'Notes- SK Template'!#REF!</f>
        <v>#REF!</v>
      </c>
      <c r="Q1319" s="1816" t="e">
        <f>'Notes- SK Template'!#REF!</f>
        <v>#REF!</v>
      </c>
      <c r="R1319" s="1816" t="e">
        <f>'Notes- SK Template'!#REF!</f>
        <v>#REF!</v>
      </c>
      <c r="S1319" s="1816" t="e">
        <f>'Notes- SK Template'!#REF!</f>
        <v>#REF!</v>
      </c>
      <c r="T1319" s="1816" t="e">
        <f>'Notes- SK Template'!#REF!</f>
        <v>#REF!</v>
      </c>
      <c r="U1319" s="1816" t="e">
        <f>'Notes- SK Template'!#REF!</f>
        <v>#REF!</v>
      </c>
      <c r="V1319" s="1816" t="e">
        <f>'Notes- SK Template'!#REF!</f>
        <v>#REF!</v>
      </c>
      <c r="W1319" s="1816" t="e">
        <f>'Notes- SK Template'!#REF!</f>
        <v>#REF!</v>
      </c>
      <c r="X1319" s="1816" t="e">
        <f>'Notes- SK Template'!#REF!</f>
        <v>#REF!</v>
      </c>
      <c r="Y1319" s="1816" t="e">
        <f>'Notes- SK Template'!#REF!</f>
        <v>#REF!</v>
      </c>
      <c r="Z1319" s="1816" t="e">
        <f>'Notes- SK Template'!#REF!</f>
        <v>#REF!</v>
      </c>
      <c r="AA1319" s="1816" t="e">
        <f>'Notes- SK Template'!#REF!</f>
        <v>#REF!</v>
      </c>
      <c r="AB1319" s="1816" t="e">
        <f>'Notes- SK Template'!#REF!</f>
        <v>#REF!</v>
      </c>
      <c r="AC1319" s="1816" t="e">
        <f>'Notes- SK Template'!#REF!</f>
        <v>#REF!</v>
      </c>
      <c r="AD1319" s="1816" t="e">
        <f>'Notes- SK Template'!#REF!</f>
        <v>#REF!</v>
      </c>
      <c r="AE1319" s="1816" t="e">
        <f>'Notes- SK Template'!#REF!</f>
        <v>#REF!</v>
      </c>
      <c r="AF1319" s="1816" t="e">
        <f>'Notes- SK Template'!#REF!</f>
        <v>#REF!</v>
      </c>
      <c r="AG1319" s="1816" t="e">
        <f>'Notes- SK Template'!#REF!</f>
        <v>#REF!</v>
      </c>
    </row>
    <row r="1320" spans="1:33" ht="14.25" customHeight="1" x14ac:dyDescent="0.2">
      <c r="D1320" s="680"/>
      <c r="E1320" s="680"/>
      <c r="F1320" s="680"/>
      <c r="G1320" s="680"/>
      <c r="H1320" s="680"/>
      <c r="I1320" s="680"/>
      <c r="J1320" s="680"/>
      <c r="K1320" s="680"/>
      <c r="L1320" s="680"/>
      <c r="M1320" s="680"/>
      <c r="N1320" s="681"/>
      <c r="O1320" s="681"/>
      <c r="P1320" s="681"/>
      <c r="Q1320" s="681"/>
      <c r="R1320" s="681"/>
      <c r="S1320" s="681"/>
      <c r="T1320" s="681"/>
      <c r="U1320" s="681"/>
      <c r="V1320" s="681"/>
      <c r="W1320" s="681"/>
      <c r="X1320" s="681"/>
      <c r="Y1320" s="681"/>
      <c r="Z1320" s="681"/>
      <c r="AA1320" s="681"/>
      <c r="AB1320" s="681"/>
      <c r="AC1320" s="681"/>
      <c r="AD1320" s="681"/>
      <c r="AE1320" s="681"/>
      <c r="AF1320" s="681"/>
      <c r="AG1320" s="681"/>
    </row>
    <row r="1321" spans="1:33" ht="14.25" customHeight="1" x14ac:dyDescent="0.2">
      <c r="D1321" s="680"/>
      <c r="E1321" s="680"/>
      <c r="F1321" s="680"/>
      <c r="G1321" s="680"/>
      <c r="H1321" s="680"/>
      <c r="I1321" s="680"/>
      <c r="J1321" s="680"/>
      <c r="K1321" s="680"/>
      <c r="L1321" s="680"/>
      <c r="M1321" s="680"/>
      <c r="N1321" s="681"/>
      <c r="O1321" s="681"/>
      <c r="P1321" s="681"/>
      <c r="Q1321" s="681"/>
      <c r="R1321" s="681"/>
      <c r="S1321" s="681"/>
      <c r="T1321" s="681"/>
      <c r="U1321" s="681"/>
      <c r="V1321" s="681"/>
      <c r="W1321" s="681"/>
      <c r="X1321" s="681"/>
      <c r="Y1321" s="681"/>
      <c r="Z1321" s="681"/>
      <c r="AA1321" s="681"/>
      <c r="AB1321" s="681"/>
      <c r="AC1321" s="681"/>
      <c r="AD1321" s="681"/>
      <c r="AE1321" s="681"/>
      <c r="AF1321" s="681"/>
      <c r="AG1321" s="681"/>
    </row>
    <row r="1322" spans="1:33" ht="14.25" customHeight="1" x14ac:dyDescent="0.2">
      <c r="D1322" s="680"/>
      <c r="E1322" s="680"/>
      <c r="F1322" s="680"/>
      <c r="G1322" s="680"/>
      <c r="H1322" s="680"/>
      <c r="I1322" s="680"/>
      <c r="J1322" s="680"/>
      <c r="K1322" s="680"/>
      <c r="L1322" s="680"/>
      <c r="M1322" s="680"/>
      <c r="N1322" s="681"/>
      <c r="O1322" s="681"/>
      <c r="P1322" s="681"/>
      <c r="Q1322" s="681"/>
      <c r="R1322" s="681"/>
      <c r="S1322" s="681"/>
      <c r="T1322" s="681"/>
      <c r="U1322" s="681"/>
      <c r="V1322" s="681"/>
      <c r="W1322" s="681"/>
      <c r="X1322" s="681"/>
      <c r="Y1322" s="681"/>
      <c r="Z1322" s="681"/>
      <c r="AA1322" s="681"/>
      <c r="AB1322" s="681"/>
      <c r="AC1322" s="681"/>
      <c r="AD1322" s="681"/>
      <c r="AE1322" s="681"/>
      <c r="AF1322" s="681"/>
      <c r="AG1322" s="681"/>
    </row>
    <row r="1323" spans="1:33" ht="14.25" customHeight="1" x14ac:dyDescent="0.2">
      <c r="D1323" s="1724" t="s">
        <v>2298</v>
      </c>
      <c r="E1323" s="1724"/>
      <c r="F1323" s="1724"/>
      <c r="G1323" s="1724"/>
      <c r="H1323" s="1724"/>
      <c r="I1323" s="1724"/>
      <c r="J1323" s="1724"/>
      <c r="K1323" s="1724"/>
      <c r="L1323" s="1724"/>
      <c r="M1323" s="1724"/>
      <c r="N1323" s="1724"/>
      <c r="O1323" s="1724"/>
      <c r="P1323" s="1724"/>
      <c r="Q1323" s="1724"/>
      <c r="R1323" s="1724"/>
      <c r="S1323" s="1724"/>
      <c r="T1323" s="1724"/>
      <c r="U1323" s="1724"/>
      <c r="V1323" s="1724"/>
      <c r="W1323" s="1724"/>
      <c r="X1323" s="1724"/>
      <c r="Y1323" s="1724"/>
      <c r="Z1323" s="1724"/>
      <c r="AA1323" s="1724"/>
      <c r="AB1323" s="1724"/>
      <c r="AC1323" s="1724"/>
      <c r="AD1323" s="1724"/>
      <c r="AE1323" s="1724"/>
      <c r="AF1323" s="1724"/>
      <c r="AG1323" s="1724"/>
    </row>
    <row r="1325" spans="1:33" ht="14.25" customHeight="1" x14ac:dyDescent="0.2">
      <c r="D1325" s="1717" t="s">
        <v>2299</v>
      </c>
      <c r="E1325" s="1725"/>
      <c r="F1325" s="1725"/>
      <c r="G1325" s="1725"/>
      <c r="H1325" s="1725"/>
      <c r="I1325" s="1725"/>
      <c r="J1325" s="1725"/>
      <c r="K1325" s="1725"/>
      <c r="L1325" s="1725"/>
      <c r="M1325" s="1725"/>
      <c r="N1325" s="1725"/>
      <c r="O1325" s="1725"/>
      <c r="P1325" s="1725"/>
      <c r="Q1325" s="1725"/>
      <c r="R1325" s="1725"/>
      <c r="S1325" s="1725"/>
      <c r="T1325" s="1725"/>
      <c r="U1325" s="1725"/>
      <c r="V1325" s="1725"/>
      <c r="W1325" s="1725"/>
      <c r="X1325" s="1725"/>
      <c r="Y1325" s="1725"/>
      <c r="Z1325" s="1725"/>
      <c r="AA1325" s="1725"/>
      <c r="AB1325" s="1725"/>
      <c r="AC1325" s="1725"/>
      <c r="AD1325" s="1725"/>
      <c r="AE1325" s="1725"/>
      <c r="AF1325" s="1725"/>
      <c r="AG1325" s="1725"/>
    </row>
    <row r="1326" spans="1:33" ht="14.25" customHeight="1" thickBot="1" x14ac:dyDescent="0.25"/>
    <row r="1327" spans="1:33" ht="28.5" customHeight="1" thickBot="1" x14ac:dyDescent="0.25">
      <c r="A1327" s="605">
        <v>40</v>
      </c>
      <c r="D1327" s="1704" t="s">
        <v>1777</v>
      </c>
      <c r="E1327" s="1704"/>
      <c r="F1327" s="1704"/>
      <c r="G1327" s="1704"/>
      <c r="H1327" s="1704"/>
      <c r="I1327" s="1704"/>
      <c r="J1327" s="1704"/>
      <c r="K1327" s="1704"/>
      <c r="L1327" s="1704"/>
      <c r="M1327" s="1704"/>
      <c r="N1327" s="1704"/>
      <c r="O1327" s="1704"/>
      <c r="P1327" s="1704" t="s">
        <v>1778</v>
      </c>
      <c r="Q1327" s="1704"/>
      <c r="R1327" s="1704"/>
      <c r="S1327" s="1704"/>
      <c r="T1327" s="1704"/>
      <c r="U1327" s="1704"/>
      <c r="V1327" s="1704"/>
      <c r="W1327" s="1704"/>
      <c r="X1327" s="1704"/>
      <c r="Y1327" s="1704" t="s">
        <v>2063</v>
      </c>
      <c r="Z1327" s="1704"/>
      <c r="AA1327" s="1704"/>
      <c r="AB1327" s="1704"/>
      <c r="AC1327" s="1704"/>
      <c r="AD1327" s="1704"/>
      <c r="AE1327" s="1704"/>
      <c r="AF1327" s="1704"/>
      <c r="AG1327" s="1704"/>
    </row>
    <row r="1328" spans="1:33" ht="46.5" customHeight="1" x14ac:dyDescent="0.2">
      <c r="D1328" s="2362" t="s">
        <v>2300</v>
      </c>
      <c r="E1328" s="1997"/>
      <c r="F1328" s="1997"/>
      <c r="G1328" s="1997"/>
      <c r="H1328" s="1997"/>
      <c r="I1328" s="1997"/>
      <c r="J1328" s="1997"/>
      <c r="K1328" s="1997"/>
      <c r="L1328" s="1997"/>
      <c r="M1328" s="1997"/>
      <c r="N1328" s="1997"/>
      <c r="O1328" s="1997"/>
      <c r="P1328" s="1797">
        <f>'Notes- SK Template'!P642</f>
        <v>0</v>
      </c>
      <c r="Q1328" s="1797">
        <f>'Notes- SK Template'!Q642</f>
        <v>0</v>
      </c>
      <c r="R1328" s="1797">
        <f>'Notes- SK Template'!R642</f>
        <v>0</v>
      </c>
      <c r="S1328" s="1797">
        <f>'Notes- SK Template'!S642</f>
        <v>0</v>
      </c>
      <c r="T1328" s="1797">
        <f>'Notes- SK Template'!T642</f>
        <v>0</v>
      </c>
      <c r="U1328" s="1797">
        <f>'Notes- SK Template'!U642</f>
        <v>0</v>
      </c>
      <c r="V1328" s="1797">
        <f>'Notes- SK Template'!V642</f>
        <v>0</v>
      </c>
      <c r="W1328" s="1797">
        <f>'Notes- SK Template'!W642</f>
        <v>0</v>
      </c>
      <c r="X1328" s="1797">
        <f>'Notes- SK Template'!X642</f>
        <v>0</v>
      </c>
      <c r="Y1328" s="1797">
        <f>'Notes- SK Template'!Y642</f>
        <v>0</v>
      </c>
      <c r="Z1328" s="1797">
        <f>'Notes- SK Template'!Z642</f>
        <v>0</v>
      </c>
      <c r="AA1328" s="1797">
        <f>'Notes- SK Template'!AA642</f>
        <v>0</v>
      </c>
      <c r="AB1328" s="1797">
        <f>'Notes- SK Template'!AB642</f>
        <v>0</v>
      </c>
      <c r="AC1328" s="1797">
        <f>'Notes- SK Template'!AC642</f>
        <v>0</v>
      </c>
      <c r="AD1328" s="1797">
        <f>'Notes- SK Template'!AD642</f>
        <v>0</v>
      </c>
      <c r="AE1328" s="1797">
        <f>'Notes- SK Template'!AE642</f>
        <v>0</v>
      </c>
      <c r="AF1328" s="1797">
        <f>'Notes- SK Template'!AF642</f>
        <v>0</v>
      </c>
      <c r="AG1328" s="1797">
        <f>'Notes- SK Template'!AG642</f>
        <v>0</v>
      </c>
    </row>
    <row r="1329" spans="1:33" ht="45.75" customHeight="1" x14ac:dyDescent="0.2">
      <c r="D1329" s="2306" t="s">
        <v>2301</v>
      </c>
      <c r="E1329" s="1715"/>
      <c r="F1329" s="1715"/>
      <c r="G1329" s="1715"/>
      <c r="H1329" s="1715"/>
      <c r="I1329" s="1715"/>
      <c r="J1329" s="1715"/>
      <c r="K1329" s="1715"/>
      <c r="L1329" s="1715"/>
      <c r="M1329" s="1715"/>
      <c r="N1329" s="1715"/>
      <c r="O1329" s="1715"/>
      <c r="P1329" s="1716">
        <f>'Notes- SK Template'!P643</f>
        <v>0</v>
      </c>
      <c r="Q1329" s="1716">
        <f>'Notes- SK Template'!Q643</f>
        <v>0</v>
      </c>
      <c r="R1329" s="1716">
        <f>'Notes- SK Template'!R643</f>
        <v>0</v>
      </c>
      <c r="S1329" s="1716">
        <f>'Notes- SK Template'!S643</f>
        <v>0</v>
      </c>
      <c r="T1329" s="1716">
        <f>'Notes- SK Template'!T643</f>
        <v>0</v>
      </c>
      <c r="U1329" s="1716">
        <f>'Notes- SK Template'!U643</f>
        <v>0</v>
      </c>
      <c r="V1329" s="1716">
        <f>'Notes- SK Template'!V643</f>
        <v>0</v>
      </c>
      <c r="W1329" s="1716">
        <f>'Notes- SK Template'!W643</f>
        <v>0</v>
      </c>
      <c r="X1329" s="1716">
        <f>'Notes- SK Template'!X643</f>
        <v>0</v>
      </c>
      <c r="Y1329" s="1716">
        <f>'Notes- SK Template'!Y643</f>
        <v>0</v>
      </c>
      <c r="Z1329" s="1716">
        <f>'Notes- SK Template'!Z643</f>
        <v>0</v>
      </c>
      <c r="AA1329" s="1716">
        <f>'Notes- SK Template'!AA643</f>
        <v>0</v>
      </c>
      <c r="AB1329" s="1716">
        <f>'Notes- SK Template'!AB643</f>
        <v>0</v>
      </c>
      <c r="AC1329" s="1716">
        <f>'Notes- SK Template'!AC643</f>
        <v>0</v>
      </c>
      <c r="AD1329" s="1716">
        <f>'Notes- SK Template'!AD643</f>
        <v>0</v>
      </c>
      <c r="AE1329" s="1716">
        <f>'Notes- SK Template'!AE643</f>
        <v>0</v>
      </c>
      <c r="AF1329" s="1716">
        <f>'Notes- SK Template'!AF643</f>
        <v>0</v>
      </c>
      <c r="AG1329" s="1716">
        <f>'Notes- SK Template'!AG643</f>
        <v>0</v>
      </c>
    </row>
    <row r="1330" spans="1:33" ht="72" customHeight="1" x14ac:dyDescent="0.2">
      <c r="D1330" s="2306" t="s">
        <v>2302</v>
      </c>
      <c r="E1330" s="1715"/>
      <c r="F1330" s="1715"/>
      <c r="G1330" s="1715"/>
      <c r="H1330" s="1715"/>
      <c r="I1330" s="1715"/>
      <c r="J1330" s="1715"/>
      <c r="K1330" s="1715"/>
      <c r="L1330" s="1715"/>
      <c r="M1330" s="1715"/>
      <c r="N1330" s="1715"/>
      <c r="O1330" s="1715"/>
      <c r="P1330" s="1716">
        <f>'Notes- SK Template'!P644</f>
        <v>0</v>
      </c>
      <c r="Q1330" s="1716">
        <f>'Notes- SK Template'!Q644</f>
        <v>0</v>
      </c>
      <c r="R1330" s="1716">
        <f>'Notes- SK Template'!R644</f>
        <v>0</v>
      </c>
      <c r="S1330" s="1716">
        <f>'Notes- SK Template'!S644</f>
        <v>0</v>
      </c>
      <c r="T1330" s="1716">
        <f>'Notes- SK Template'!T644</f>
        <v>0</v>
      </c>
      <c r="U1330" s="1716">
        <f>'Notes- SK Template'!U644</f>
        <v>0</v>
      </c>
      <c r="V1330" s="1716">
        <f>'Notes- SK Template'!V644</f>
        <v>0</v>
      </c>
      <c r="W1330" s="1716">
        <f>'Notes- SK Template'!W644</f>
        <v>0</v>
      </c>
      <c r="X1330" s="1716">
        <f>'Notes- SK Template'!X644</f>
        <v>0</v>
      </c>
      <c r="Y1330" s="1716">
        <f>'Notes- SK Template'!Y644</f>
        <v>0</v>
      </c>
      <c r="Z1330" s="1716">
        <f>'Notes- SK Template'!Z644</f>
        <v>0</v>
      </c>
      <c r="AA1330" s="1716">
        <f>'Notes- SK Template'!AA644</f>
        <v>0</v>
      </c>
      <c r="AB1330" s="1716">
        <f>'Notes- SK Template'!AB644</f>
        <v>0</v>
      </c>
      <c r="AC1330" s="1716">
        <f>'Notes- SK Template'!AC644</f>
        <v>0</v>
      </c>
      <c r="AD1330" s="1716">
        <f>'Notes- SK Template'!AD644</f>
        <v>0</v>
      </c>
      <c r="AE1330" s="1716">
        <f>'Notes- SK Template'!AE644</f>
        <v>0</v>
      </c>
      <c r="AF1330" s="1716">
        <f>'Notes- SK Template'!AF644</f>
        <v>0</v>
      </c>
      <c r="AG1330" s="1716">
        <f>'Notes- SK Template'!AG644</f>
        <v>0</v>
      </c>
    </row>
    <row r="1331" spans="1:33" ht="55.5" customHeight="1" x14ac:dyDescent="0.2">
      <c r="D1331" s="2306" t="s">
        <v>2303</v>
      </c>
      <c r="E1331" s="1715"/>
      <c r="F1331" s="1715"/>
      <c r="G1331" s="1715"/>
      <c r="H1331" s="1715"/>
      <c r="I1331" s="1715"/>
      <c r="J1331" s="1715"/>
      <c r="K1331" s="1715"/>
      <c r="L1331" s="1715"/>
      <c r="M1331" s="1715"/>
      <c r="N1331" s="1715"/>
      <c r="O1331" s="1715"/>
      <c r="P1331" s="1716">
        <f>'Notes- SK Template'!P645</f>
        <v>0</v>
      </c>
      <c r="Q1331" s="1716">
        <f>'Notes- SK Template'!Q645</f>
        <v>0</v>
      </c>
      <c r="R1331" s="1716">
        <f>'Notes- SK Template'!R645</f>
        <v>0</v>
      </c>
      <c r="S1331" s="1716">
        <f>'Notes- SK Template'!S645</f>
        <v>0</v>
      </c>
      <c r="T1331" s="1716">
        <f>'Notes- SK Template'!T645</f>
        <v>0</v>
      </c>
      <c r="U1331" s="1716">
        <f>'Notes- SK Template'!U645</f>
        <v>0</v>
      </c>
      <c r="V1331" s="1716">
        <f>'Notes- SK Template'!V645</f>
        <v>0</v>
      </c>
      <c r="W1331" s="1716">
        <f>'Notes- SK Template'!W645</f>
        <v>0</v>
      </c>
      <c r="X1331" s="1716">
        <f>'Notes- SK Template'!X645</f>
        <v>0</v>
      </c>
      <c r="Y1331" s="1716">
        <f>'Notes- SK Template'!Y645</f>
        <v>0</v>
      </c>
      <c r="Z1331" s="1716">
        <f>'Notes- SK Template'!Z645</f>
        <v>0</v>
      </c>
      <c r="AA1331" s="1716">
        <f>'Notes- SK Template'!AA645</f>
        <v>0</v>
      </c>
      <c r="AB1331" s="1716">
        <f>'Notes- SK Template'!AB645</f>
        <v>0</v>
      </c>
      <c r="AC1331" s="1716">
        <f>'Notes- SK Template'!AC645</f>
        <v>0</v>
      </c>
      <c r="AD1331" s="1716">
        <f>'Notes- SK Template'!AD645</f>
        <v>0</v>
      </c>
      <c r="AE1331" s="1716">
        <f>'Notes- SK Template'!AE645</f>
        <v>0</v>
      </c>
      <c r="AF1331" s="1716">
        <f>'Notes- SK Template'!AF645</f>
        <v>0</v>
      </c>
      <c r="AG1331" s="1716">
        <f>'Notes- SK Template'!AG645</f>
        <v>0</v>
      </c>
    </row>
    <row r="1332" spans="1:33" ht="55.5" customHeight="1" x14ac:dyDescent="0.2">
      <c r="D1332" s="2306" t="s">
        <v>2304</v>
      </c>
      <c r="E1332" s="1715"/>
      <c r="F1332" s="1715"/>
      <c r="G1332" s="1715"/>
      <c r="H1332" s="1715"/>
      <c r="I1332" s="1715"/>
      <c r="J1332" s="1715"/>
      <c r="K1332" s="1715"/>
      <c r="L1332" s="1715"/>
      <c r="M1332" s="1715"/>
      <c r="N1332" s="1715"/>
      <c r="O1332" s="1715"/>
      <c r="P1332" s="1716">
        <f>'Notes- SK Template'!P646</f>
        <v>400762</v>
      </c>
      <c r="Q1332" s="1716">
        <f>'Notes- SK Template'!Q646</f>
        <v>0</v>
      </c>
      <c r="R1332" s="1716">
        <f>'Notes- SK Template'!R646</f>
        <v>0</v>
      </c>
      <c r="S1332" s="1716">
        <f>'Notes- SK Template'!S646</f>
        <v>0</v>
      </c>
      <c r="T1332" s="1716">
        <f>'Notes- SK Template'!T646</f>
        <v>0</v>
      </c>
      <c r="U1332" s="1716">
        <f>'Notes- SK Template'!U646</f>
        <v>0</v>
      </c>
      <c r="V1332" s="1716">
        <f>'Notes- SK Template'!V646</f>
        <v>0</v>
      </c>
      <c r="W1332" s="1716">
        <f>'Notes- SK Template'!W646</f>
        <v>0</v>
      </c>
      <c r="X1332" s="1716">
        <f>'Notes- SK Template'!X646</f>
        <v>0</v>
      </c>
      <c r="Y1332" s="1716">
        <f>'Notes- SK Template'!Y646</f>
        <v>483608</v>
      </c>
      <c r="Z1332" s="1716">
        <f>'Notes- SK Template'!Z646</f>
        <v>0</v>
      </c>
      <c r="AA1332" s="1716">
        <f>'Notes- SK Template'!AA646</f>
        <v>0</v>
      </c>
      <c r="AB1332" s="1716">
        <f>'Notes- SK Template'!AB646</f>
        <v>0</v>
      </c>
      <c r="AC1332" s="1716">
        <f>'Notes- SK Template'!AC646</f>
        <v>0</v>
      </c>
      <c r="AD1332" s="1716">
        <f>'Notes- SK Template'!AD646</f>
        <v>0</v>
      </c>
      <c r="AE1332" s="1716">
        <f>'Notes- SK Template'!AE646</f>
        <v>0</v>
      </c>
      <c r="AF1332" s="1716">
        <f>'Notes- SK Template'!AF646</f>
        <v>0</v>
      </c>
      <c r="AG1332" s="1716">
        <f>'Notes- SK Template'!AG646</f>
        <v>0</v>
      </c>
    </row>
    <row r="1333" spans="1:33" ht="44.25" customHeight="1" thickBot="1" x14ac:dyDescent="0.25">
      <c r="D1333" s="2361" t="s">
        <v>2305</v>
      </c>
      <c r="E1333" s="1901"/>
      <c r="F1333" s="1901"/>
      <c r="G1333" s="1901"/>
      <c r="H1333" s="1901"/>
      <c r="I1333" s="1901"/>
      <c r="J1333" s="1901"/>
      <c r="K1333" s="1901"/>
      <c r="L1333" s="1901"/>
      <c r="M1333" s="1901"/>
      <c r="N1333" s="1901"/>
      <c r="O1333" s="1901"/>
      <c r="P1333" s="1817">
        <f>'Notes- SK Template'!P647</f>
        <v>0</v>
      </c>
      <c r="Q1333" s="1817">
        <f>'Notes- SK Template'!Q647</f>
        <v>0</v>
      </c>
      <c r="R1333" s="1817">
        <f>'Notes- SK Template'!R647</f>
        <v>0</v>
      </c>
      <c r="S1333" s="1817">
        <f>'Notes- SK Template'!S647</f>
        <v>0</v>
      </c>
      <c r="T1333" s="1817">
        <f>'Notes- SK Template'!T647</f>
        <v>0</v>
      </c>
      <c r="U1333" s="1817">
        <f>'Notes- SK Template'!U647</f>
        <v>0</v>
      </c>
      <c r="V1333" s="1817">
        <f>'Notes- SK Template'!V647</f>
        <v>0</v>
      </c>
      <c r="W1333" s="1817">
        <f>'Notes- SK Template'!W647</f>
        <v>0</v>
      </c>
      <c r="X1333" s="1817">
        <f>'Notes- SK Template'!X647</f>
        <v>0</v>
      </c>
      <c r="Y1333" s="1817">
        <f>'Notes- SK Template'!Y647</f>
        <v>0</v>
      </c>
      <c r="Z1333" s="1817">
        <f>'Notes- SK Template'!Z647</f>
        <v>0</v>
      </c>
      <c r="AA1333" s="1817">
        <f>'Notes- SK Template'!AA647</f>
        <v>0</v>
      </c>
      <c r="AB1333" s="1817">
        <f>'Notes- SK Template'!AB647</f>
        <v>0</v>
      </c>
      <c r="AC1333" s="1817">
        <f>'Notes- SK Template'!AC647</f>
        <v>0</v>
      </c>
      <c r="AD1333" s="1817">
        <f>'Notes- SK Template'!AD647</f>
        <v>0</v>
      </c>
      <c r="AE1333" s="1817">
        <f>'Notes- SK Template'!AE647</f>
        <v>0</v>
      </c>
      <c r="AF1333" s="1817">
        <f>'Notes- SK Template'!AF647</f>
        <v>0</v>
      </c>
      <c r="AG1333" s="1817">
        <f>'Notes- SK Template'!AG647</f>
        <v>0</v>
      </c>
    </row>
    <row r="1336" spans="1:33" ht="14.25" customHeight="1" x14ac:dyDescent="0.2">
      <c r="D1336" s="2360" t="s">
        <v>2306</v>
      </c>
      <c r="E1336" s="2085"/>
      <c r="F1336" s="2085"/>
      <c r="G1336" s="2085"/>
      <c r="H1336" s="2085"/>
      <c r="I1336" s="2085"/>
      <c r="J1336" s="2085"/>
      <c r="K1336" s="2085"/>
      <c r="L1336" s="2085"/>
      <c r="M1336" s="2085"/>
      <c r="N1336" s="2085"/>
      <c r="O1336" s="2085"/>
      <c r="P1336" s="2085"/>
      <c r="Q1336" s="2085"/>
      <c r="R1336" s="2085"/>
      <c r="S1336" s="2085"/>
      <c r="T1336" s="2085"/>
      <c r="U1336" s="2085"/>
      <c r="V1336" s="2085"/>
      <c r="W1336" s="2085"/>
      <c r="X1336" s="2085"/>
      <c r="Y1336" s="2085"/>
      <c r="Z1336" s="2085"/>
      <c r="AA1336" s="2085"/>
      <c r="AB1336" s="2085"/>
      <c r="AC1336" s="2085"/>
      <c r="AD1336" s="2085"/>
      <c r="AE1336" s="2085"/>
      <c r="AF1336" s="2085"/>
      <c r="AG1336" s="2085"/>
    </row>
    <row r="1337" spans="1:33" ht="14.25" customHeight="1" thickBot="1" x14ac:dyDescent="0.25"/>
    <row r="1338" spans="1:33" ht="14.25" customHeight="1" thickBot="1" x14ac:dyDescent="0.25">
      <c r="A1338" s="605">
        <v>41</v>
      </c>
      <c r="D1338" s="1703" t="s">
        <v>1777</v>
      </c>
      <c r="E1338" s="1703"/>
      <c r="F1338" s="1703"/>
      <c r="G1338" s="1703"/>
      <c r="H1338" s="1703"/>
      <c r="I1338" s="1703"/>
      <c r="J1338" s="1767" t="s">
        <v>1778</v>
      </c>
      <c r="K1338" s="1768"/>
      <c r="L1338" s="1768"/>
      <c r="M1338" s="1768"/>
      <c r="N1338" s="1768"/>
      <c r="O1338" s="1768"/>
      <c r="P1338" s="1768"/>
      <c r="Q1338" s="1768"/>
      <c r="R1338" s="1768"/>
      <c r="S1338" s="1768"/>
      <c r="T1338" s="1768"/>
      <c r="U1338" s="1769"/>
      <c r="V1338" s="1767" t="s">
        <v>2063</v>
      </c>
      <c r="W1338" s="1768"/>
      <c r="X1338" s="1768"/>
      <c r="Y1338" s="1768"/>
      <c r="Z1338" s="1768"/>
      <c r="AA1338" s="1768"/>
      <c r="AB1338" s="1768"/>
      <c r="AC1338" s="1768"/>
      <c r="AD1338" s="1768"/>
      <c r="AE1338" s="1768"/>
      <c r="AF1338" s="1768"/>
      <c r="AG1338" s="1769"/>
    </row>
    <row r="1339" spans="1:33" ht="14.25" customHeight="1" thickBot="1" x14ac:dyDescent="0.25">
      <c r="D1339" s="1703"/>
      <c r="E1339" s="1703"/>
      <c r="F1339" s="1703"/>
      <c r="G1339" s="1703"/>
      <c r="H1339" s="1703"/>
      <c r="I1339" s="1703"/>
      <c r="J1339" s="1770"/>
      <c r="K1339" s="1771"/>
      <c r="L1339" s="1771"/>
      <c r="M1339" s="1771"/>
      <c r="N1339" s="1771"/>
      <c r="O1339" s="1771"/>
      <c r="P1339" s="1771"/>
      <c r="Q1339" s="1771"/>
      <c r="R1339" s="1771"/>
      <c r="S1339" s="1771"/>
      <c r="T1339" s="1771"/>
      <c r="U1339" s="1772"/>
      <c r="V1339" s="1770"/>
      <c r="W1339" s="1771"/>
      <c r="X1339" s="1771"/>
      <c r="Y1339" s="1771"/>
      <c r="Z1339" s="1771"/>
      <c r="AA1339" s="1771"/>
      <c r="AB1339" s="1771"/>
      <c r="AC1339" s="1771"/>
      <c r="AD1339" s="1771"/>
      <c r="AE1339" s="1771"/>
      <c r="AF1339" s="1771"/>
      <c r="AG1339" s="1772"/>
    </row>
    <row r="1340" spans="1:33" ht="14.25" customHeight="1" thickBot="1" x14ac:dyDescent="0.25">
      <c r="D1340" s="1703"/>
      <c r="E1340" s="1703"/>
      <c r="F1340" s="1703"/>
      <c r="G1340" s="1703"/>
      <c r="H1340" s="1703"/>
      <c r="I1340" s="1703"/>
      <c r="J1340" s="1704" t="s">
        <v>2307</v>
      </c>
      <c r="K1340" s="1704"/>
      <c r="L1340" s="1704"/>
      <c r="M1340" s="1704"/>
      <c r="N1340" s="1704" t="s">
        <v>2308</v>
      </c>
      <c r="O1340" s="1704"/>
      <c r="P1340" s="1704"/>
      <c r="Q1340" s="1704"/>
      <c r="R1340" s="1704" t="s">
        <v>2309</v>
      </c>
      <c r="S1340" s="1704"/>
      <c r="T1340" s="1704"/>
      <c r="U1340" s="1704"/>
      <c r="V1340" s="1704" t="s">
        <v>2307</v>
      </c>
      <c r="W1340" s="1704"/>
      <c r="X1340" s="1704"/>
      <c r="Y1340" s="1704"/>
      <c r="Z1340" s="1704" t="s">
        <v>2308</v>
      </c>
      <c r="AA1340" s="1704"/>
      <c r="AB1340" s="1704"/>
      <c r="AC1340" s="1704"/>
      <c r="AD1340" s="1704" t="s">
        <v>2309</v>
      </c>
      <c r="AE1340" s="1704"/>
      <c r="AF1340" s="1704"/>
      <c r="AG1340" s="1704"/>
    </row>
    <row r="1341" spans="1:33" ht="34.5" customHeight="1" x14ac:dyDescent="0.2">
      <c r="D1341" s="2359" t="s">
        <v>2310</v>
      </c>
      <c r="E1341" s="1918"/>
      <c r="F1341" s="1918"/>
      <c r="G1341" s="1918"/>
      <c r="H1341" s="1918"/>
      <c r="I1341" s="1919"/>
      <c r="J1341" s="1797">
        <f>'Notes- SK Template'!J654</f>
        <v>-97261</v>
      </c>
      <c r="K1341" s="1797">
        <f>'Notes- SK Template'!K654</f>
        <v>0</v>
      </c>
      <c r="L1341" s="1797">
        <f>'Notes- SK Template'!L654</f>
        <v>0</v>
      </c>
      <c r="M1341" s="2056">
        <f>'Notes- SK Template'!M654</f>
        <v>0</v>
      </c>
      <c r="N1341" s="2052" t="str">
        <f>'Notes- SK Template'!N654</f>
        <v>x</v>
      </c>
      <c r="O1341" s="2053">
        <f>'Notes- SK Template'!O654</f>
        <v>0</v>
      </c>
      <c r="P1341" s="2053">
        <f>'Notes- SK Template'!P654</f>
        <v>0</v>
      </c>
      <c r="Q1341" s="2054">
        <f>'Notes- SK Template'!Q654</f>
        <v>0</v>
      </c>
      <c r="R1341" s="2055" t="str">
        <f>'Notes- SK Template'!R654</f>
        <v>x</v>
      </c>
      <c r="S1341" s="2053">
        <f>'Notes- SK Template'!S654</f>
        <v>0</v>
      </c>
      <c r="T1341" s="2053">
        <f>'Notes- SK Template'!T654</f>
        <v>0</v>
      </c>
      <c r="U1341" s="2053">
        <f>'Notes- SK Template'!U654</f>
        <v>0</v>
      </c>
      <c r="V1341" s="1797">
        <f>'Notes- SK Template'!V654</f>
        <v>-133506</v>
      </c>
      <c r="W1341" s="1797">
        <f>'Notes- SK Template'!W654</f>
        <v>0</v>
      </c>
      <c r="X1341" s="1797">
        <f>'Notes- SK Template'!X654</f>
        <v>0</v>
      </c>
      <c r="Y1341" s="2056">
        <f>'Notes- SK Template'!Y654</f>
        <v>0</v>
      </c>
      <c r="Z1341" s="2052" t="str">
        <f>'Notes- SK Template'!Z654</f>
        <v>x</v>
      </c>
      <c r="AA1341" s="2053">
        <f>'Notes- SK Template'!AA654</f>
        <v>0</v>
      </c>
      <c r="AB1341" s="2053">
        <f>'Notes- SK Template'!AB654</f>
        <v>0</v>
      </c>
      <c r="AC1341" s="2054">
        <f>'Notes- SK Template'!AC654</f>
        <v>0</v>
      </c>
      <c r="AD1341" s="2055" t="str">
        <f>'Notes- SK Template'!AD654</f>
        <v>x</v>
      </c>
      <c r="AE1341" s="2053">
        <f>'Notes- SK Template'!AE654</f>
        <v>0</v>
      </c>
      <c r="AF1341" s="2053">
        <f>'Notes- SK Template'!AF654</f>
        <v>0</v>
      </c>
      <c r="AG1341" s="2053">
        <f>'Notes- SK Template'!AG654</f>
        <v>0</v>
      </c>
    </row>
    <row r="1342" spans="1:33" ht="27.75" customHeight="1" x14ac:dyDescent="0.2">
      <c r="D1342" s="2307" t="s">
        <v>2311</v>
      </c>
      <c r="E1342" s="1810"/>
      <c r="F1342" s="1810"/>
      <c r="G1342" s="1810"/>
      <c r="H1342" s="1810"/>
      <c r="I1342" s="1811"/>
      <c r="J1342" s="1993" t="str">
        <f>'Notes- SK Template'!J655</f>
        <v>x</v>
      </c>
      <c r="K1342" s="1993">
        <f>'Notes- SK Template'!K655</f>
        <v>0</v>
      </c>
      <c r="L1342" s="1993">
        <f>'Notes- SK Template'!L655</f>
        <v>0</v>
      </c>
      <c r="M1342" s="2069">
        <f>'Notes- SK Template'!M655</f>
        <v>0</v>
      </c>
      <c r="N1342" s="2064">
        <f>'Notes- SK Template'!N655</f>
        <v>-21397</v>
      </c>
      <c r="O1342" s="1716">
        <f>'Notes- SK Template'!O655</f>
        <v>0</v>
      </c>
      <c r="P1342" s="1716">
        <f>'Notes- SK Template'!P655</f>
        <v>0</v>
      </c>
      <c r="Q1342" s="2065">
        <f>'Notes- SK Template'!Q655</f>
        <v>0</v>
      </c>
      <c r="R1342" s="2068">
        <f>'Notes- SK Template'!R655</f>
        <v>0.22</v>
      </c>
      <c r="S1342" s="2067">
        <f>'Notes- SK Template'!S655</f>
        <v>0</v>
      </c>
      <c r="T1342" s="2067">
        <f>'Notes- SK Template'!T655</f>
        <v>0</v>
      </c>
      <c r="U1342" s="2067">
        <f>'Notes- SK Template'!U655</f>
        <v>0</v>
      </c>
      <c r="V1342" s="1993" t="str">
        <f>'Notes- SK Template'!V655</f>
        <v>x</v>
      </c>
      <c r="W1342" s="1993">
        <f>'Notes- SK Template'!W655</f>
        <v>0</v>
      </c>
      <c r="X1342" s="1993">
        <f>'Notes- SK Template'!X655</f>
        <v>0</v>
      </c>
      <c r="Y1342" s="2069">
        <f>'Notes- SK Template'!Y655</f>
        <v>0</v>
      </c>
      <c r="Z1342" s="2064">
        <f>'Notes- SK Template'!Z655</f>
        <v>-30706</v>
      </c>
      <c r="AA1342" s="1716">
        <f>'Notes- SK Template'!AA655</f>
        <v>0</v>
      </c>
      <c r="AB1342" s="1716">
        <f>'Notes- SK Template'!AB655</f>
        <v>0</v>
      </c>
      <c r="AC1342" s="2065">
        <f>'Notes- SK Template'!AC655</f>
        <v>0</v>
      </c>
      <c r="AD1342" s="2068">
        <f>'Notes- SK Template'!AD655</f>
        <v>0.23</v>
      </c>
      <c r="AE1342" s="2067">
        <f>'Notes- SK Template'!AE655</f>
        <v>0</v>
      </c>
      <c r="AF1342" s="2067">
        <f>'Notes- SK Template'!AF655</f>
        <v>0</v>
      </c>
      <c r="AG1342" s="2067">
        <f>'Notes- SK Template'!AG655</f>
        <v>0</v>
      </c>
    </row>
    <row r="1343" spans="1:33" ht="27.75" customHeight="1" x14ac:dyDescent="0.2">
      <c r="D1343" s="2307" t="s">
        <v>2312</v>
      </c>
      <c r="E1343" s="1810"/>
      <c r="F1343" s="1810"/>
      <c r="G1343" s="1810"/>
      <c r="H1343" s="1810"/>
      <c r="I1343" s="1811"/>
      <c r="J1343" s="2058">
        <f>'Notes- SK Template'!J656</f>
        <v>7311</v>
      </c>
      <c r="K1343" s="2058">
        <f>'Notes- SK Template'!K656</f>
        <v>0</v>
      </c>
      <c r="L1343" s="2058">
        <f>'Notes- SK Template'!L656</f>
        <v>0</v>
      </c>
      <c r="M1343" s="2059">
        <f>'Notes- SK Template'!M656</f>
        <v>0</v>
      </c>
      <c r="N1343" s="2060">
        <f>'Notes- SK Template'!N656</f>
        <v>1608</v>
      </c>
      <c r="O1343" s="2058">
        <f>'Notes- SK Template'!O656</f>
        <v>0</v>
      </c>
      <c r="P1343" s="2058">
        <f>'Notes- SK Template'!P656</f>
        <v>0</v>
      </c>
      <c r="Q1343" s="2061">
        <f>'Notes- SK Template'!Q656</f>
        <v>0</v>
      </c>
      <c r="R1343" s="2358">
        <f>'Notes- SK Template'!R656</f>
        <v>0.22</v>
      </c>
      <c r="S1343" s="2063">
        <f>'Notes- SK Template'!S656</f>
        <v>0</v>
      </c>
      <c r="T1343" s="2063">
        <f>'Notes- SK Template'!T656</f>
        <v>0</v>
      </c>
      <c r="U1343" s="2063">
        <f>'Notes- SK Template'!U656</f>
        <v>0</v>
      </c>
      <c r="V1343" s="2058">
        <f>'Notes- SK Template'!V656</f>
        <v>22170</v>
      </c>
      <c r="W1343" s="2058">
        <f>'Notes- SK Template'!W656</f>
        <v>0</v>
      </c>
      <c r="X1343" s="2058">
        <f>'Notes- SK Template'!X656</f>
        <v>0</v>
      </c>
      <c r="Y1343" s="2059">
        <f>'Notes- SK Template'!Y656</f>
        <v>0</v>
      </c>
      <c r="Z1343" s="2060">
        <f>'Notes- SK Template'!Z656</f>
        <v>5099</v>
      </c>
      <c r="AA1343" s="2058">
        <f>'Notes- SK Template'!AA656</f>
        <v>0</v>
      </c>
      <c r="AB1343" s="2058">
        <f>'Notes- SK Template'!AB656</f>
        <v>0</v>
      </c>
      <c r="AC1343" s="2061">
        <f>'Notes- SK Template'!AC656</f>
        <v>0</v>
      </c>
      <c r="AD1343" s="2358">
        <f>'Notes- SK Template'!AD656</f>
        <v>0.23</v>
      </c>
      <c r="AE1343" s="2063">
        <f>'Notes- SK Template'!AE656</f>
        <v>0</v>
      </c>
      <c r="AF1343" s="2063">
        <f>'Notes- SK Template'!AF656</f>
        <v>0</v>
      </c>
      <c r="AG1343" s="2063">
        <f>'Notes- SK Template'!AG656</f>
        <v>0</v>
      </c>
    </row>
    <row r="1344" spans="1:33" ht="27.75" customHeight="1" x14ac:dyDescent="0.2">
      <c r="D1344" s="2307" t="s">
        <v>2313</v>
      </c>
      <c r="E1344" s="1810"/>
      <c r="F1344" s="1810"/>
      <c r="G1344" s="1810"/>
      <c r="H1344" s="1810"/>
      <c r="I1344" s="1811"/>
      <c r="J1344" s="1716">
        <f>'Notes- SK Template'!J657</f>
        <v>-3588</v>
      </c>
      <c r="K1344" s="1716">
        <f>'Notes- SK Template'!K657</f>
        <v>0</v>
      </c>
      <c r="L1344" s="1716">
        <f>'Notes- SK Template'!L657</f>
        <v>0</v>
      </c>
      <c r="M1344" s="1782">
        <f>'Notes- SK Template'!M657</f>
        <v>0</v>
      </c>
      <c r="N1344" s="2064">
        <f>'Notes- SK Template'!N657</f>
        <v>-789</v>
      </c>
      <c r="O1344" s="1716">
        <f>'Notes- SK Template'!O657</f>
        <v>0</v>
      </c>
      <c r="P1344" s="1716">
        <f>'Notes- SK Template'!P657</f>
        <v>0</v>
      </c>
      <c r="Q1344" s="2065">
        <f>'Notes- SK Template'!Q657</f>
        <v>0</v>
      </c>
      <c r="R1344" s="2068">
        <f>'Notes- SK Template'!R657</f>
        <v>0.22</v>
      </c>
      <c r="S1344" s="2067">
        <f>'Notes- SK Template'!S657</f>
        <v>0</v>
      </c>
      <c r="T1344" s="2067">
        <f>'Notes- SK Template'!T657</f>
        <v>0</v>
      </c>
      <c r="U1344" s="2067">
        <f>'Notes- SK Template'!U657</f>
        <v>0</v>
      </c>
      <c r="V1344" s="1716">
        <f>'Notes- SK Template'!V657</f>
        <v>0</v>
      </c>
      <c r="W1344" s="1716">
        <f>'Notes- SK Template'!W657</f>
        <v>0</v>
      </c>
      <c r="X1344" s="1716">
        <f>'Notes- SK Template'!X657</f>
        <v>0</v>
      </c>
      <c r="Y1344" s="1782">
        <f>'Notes- SK Template'!Y657</f>
        <v>0</v>
      </c>
      <c r="Z1344" s="2064">
        <f>'Notes- SK Template'!Z657</f>
        <v>0</v>
      </c>
      <c r="AA1344" s="1716">
        <f>'Notes- SK Template'!AA657</f>
        <v>0</v>
      </c>
      <c r="AB1344" s="1716">
        <f>'Notes- SK Template'!AB657</f>
        <v>0</v>
      </c>
      <c r="AC1344" s="2065">
        <f>'Notes- SK Template'!AC657</f>
        <v>0</v>
      </c>
      <c r="AD1344" s="2068">
        <f>'Notes- SK Template'!AD657</f>
        <v>0</v>
      </c>
      <c r="AE1344" s="2067">
        <f>'Notes- SK Template'!AE657</f>
        <v>0</v>
      </c>
      <c r="AF1344" s="2067">
        <f>'Notes- SK Template'!AF657</f>
        <v>0</v>
      </c>
      <c r="AG1344" s="2067">
        <f>'Notes- SK Template'!AG657</f>
        <v>0</v>
      </c>
    </row>
    <row r="1345" spans="4:33" ht="27.75" customHeight="1" x14ac:dyDescent="0.2">
      <c r="D1345" s="2357" t="s">
        <v>2383</v>
      </c>
      <c r="E1345" s="2355"/>
      <c r="F1345" s="2355"/>
      <c r="G1345" s="2355"/>
      <c r="H1345" s="2355"/>
      <c r="I1345" s="2356"/>
      <c r="J1345" s="1716">
        <f>'Notes- SK Template'!J658</f>
        <v>0</v>
      </c>
      <c r="K1345" s="1716">
        <f>'Notes- SK Template'!K658</f>
        <v>0</v>
      </c>
      <c r="L1345" s="1716">
        <f>'Notes- SK Template'!L658</f>
        <v>0</v>
      </c>
      <c r="M1345" s="1782">
        <f>'Notes- SK Template'!M658</f>
        <v>0</v>
      </c>
      <c r="N1345" s="2064">
        <f>'Notes- SK Template'!N658</f>
        <v>0</v>
      </c>
      <c r="O1345" s="1716">
        <f>'Notes- SK Template'!O658</f>
        <v>0</v>
      </c>
      <c r="P1345" s="1716">
        <f>'Notes- SK Template'!P658</f>
        <v>0</v>
      </c>
      <c r="Q1345" s="2065">
        <f>'Notes- SK Template'!Q658</f>
        <v>0</v>
      </c>
      <c r="R1345" s="2068">
        <f>'Notes- SK Template'!R658</f>
        <v>0</v>
      </c>
      <c r="S1345" s="2067">
        <f>'Notes- SK Template'!S658</f>
        <v>0</v>
      </c>
      <c r="T1345" s="2067">
        <f>'Notes- SK Template'!T658</f>
        <v>0</v>
      </c>
      <c r="U1345" s="2067">
        <f>'Notes- SK Template'!U658</f>
        <v>0</v>
      </c>
      <c r="V1345" s="1716">
        <f>'Notes- SK Template'!V658</f>
        <v>0</v>
      </c>
      <c r="W1345" s="1716">
        <f>'Notes- SK Template'!W658</f>
        <v>0</v>
      </c>
      <c r="X1345" s="1716">
        <f>'Notes- SK Template'!X658</f>
        <v>0</v>
      </c>
      <c r="Y1345" s="1782">
        <f>'Notes- SK Template'!Y658</f>
        <v>0</v>
      </c>
      <c r="Z1345" s="2064">
        <f>'Notes- SK Template'!Z658</f>
        <v>0</v>
      </c>
      <c r="AA1345" s="1716">
        <f>'Notes- SK Template'!AA658</f>
        <v>0</v>
      </c>
      <c r="AB1345" s="1716">
        <f>'Notes- SK Template'!AB658</f>
        <v>0</v>
      </c>
      <c r="AC1345" s="2065">
        <f>'Notes- SK Template'!AC658</f>
        <v>0</v>
      </c>
      <c r="AD1345" s="2068">
        <f>'Notes- SK Template'!AD658</f>
        <v>0</v>
      </c>
      <c r="AE1345" s="2067">
        <f>'Notes- SK Template'!AE658</f>
        <v>0</v>
      </c>
      <c r="AF1345" s="2067">
        <f>'Notes- SK Template'!AF658</f>
        <v>0</v>
      </c>
      <c r="AG1345" s="2067">
        <f>'Notes- SK Template'!AG658</f>
        <v>0</v>
      </c>
    </row>
    <row r="1346" spans="4:33" ht="27.75" customHeight="1" x14ac:dyDescent="0.2">
      <c r="D1346" s="2354" t="s">
        <v>2147</v>
      </c>
      <c r="E1346" s="2355"/>
      <c r="F1346" s="2355"/>
      <c r="G1346" s="2355"/>
      <c r="H1346" s="2355"/>
      <c r="I1346" s="2356"/>
      <c r="J1346" s="1716">
        <f>'Notes- SK Template'!J659</f>
        <v>0</v>
      </c>
      <c r="K1346" s="1716">
        <f>'Notes- SK Template'!K659</f>
        <v>0</v>
      </c>
      <c r="L1346" s="1716">
        <f>'Notes- SK Template'!L659</f>
        <v>0</v>
      </c>
      <c r="M1346" s="1782">
        <f>'Notes- SK Template'!M659</f>
        <v>0</v>
      </c>
      <c r="N1346" s="2064">
        <f>'Notes- SK Template'!N659</f>
        <v>0</v>
      </c>
      <c r="O1346" s="1716">
        <f>'Notes- SK Template'!O659</f>
        <v>0</v>
      </c>
      <c r="P1346" s="1716">
        <f>'Notes- SK Template'!P659</f>
        <v>0</v>
      </c>
      <c r="Q1346" s="2065">
        <f>'Notes- SK Template'!Q659</f>
        <v>0</v>
      </c>
      <c r="R1346" s="2068">
        <f>'Notes- SK Template'!R659</f>
        <v>0</v>
      </c>
      <c r="S1346" s="2067">
        <f>'Notes- SK Template'!S659</f>
        <v>0</v>
      </c>
      <c r="T1346" s="2067">
        <f>'Notes- SK Template'!T659</f>
        <v>0</v>
      </c>
      <c r="U1346" s="2067">
        <f>'Notes- SK Template'!U659</f>
        <v>0</v>
      </c>
      <c r="V1346" s="1716">
        <f>'Notes- SK Template'!V659</f>
        <v>0</v>
      </c>
      <c r="W1346" s="1716">
        <f>'Notes- SK Template'!W659</f>
        <v>0</v>
      </c>
      <c r="X1346" s="1716">
        <f>'Notes- SK Template'!X659</f>
        <v>0</v>
      </c>
      <c r="Y1346" s="1782">
        <f>'Notes- SK Template'!Y659</f>
        <v>0</v>
      </c>
      <c r="Z1346" s="2064">
        <f>'Notes- SK Template'!Z659</f>
        <v>0</v>
      </c>
      <c r="AA1346" s="1716">
        <f>'Notes- SK Template'!AA659</f>
        <v>0</v>
      </c>
      <c r="AB1346" s="1716">
        <f>'Notes- SK Template'!AB659</f>
        <v>0</v>
      </c>
      <c r="AC1346" s="2065">
        <f>'Notes- SK Template'!AC659</f>
        <v>0</v>
      </c>
      <c r="AD1346" s="2068">
        <f>'Notes- SK Template'!AD659</f>
        <v>0</v>
      </c>
      <c r="AE1346" s="2067">
        <f>'Notes- SK Template'!AE659</f>
        <v>0</v>
      </c>
      <c r="AF1346" s="2067">
        <f>'Notes- SK Template'!AF659</f>
        <v>0</v>
      </c>
      <c r="AG1346" s="2067">
        <f>'Notes- SK Template'!AG659</f>
        <v>0</v>
      </c>
    </row>
    <row r="1347" spans="4:33" ht="27.75" customHeight="1" x14ac:dyDescent="0.2">
      <c r="D1347" s="2354" t="s">
        <v>2314</v>
      </c>
      <c r="E1347" s="2355"/>
      <c r="F1347" s="2355"/>
      <c r="G1347" s="2355"/>
      <c r="H1347" s="2355"/>
      <c r="I1347" s="2356"/>
      <c r="J1347" s="1716">
        <f>'Notes- SK Template'!J660</f>
        <v>0</v>
      </c>
      <c r="K1347" s="1716">
        <f>'Notes- SK Template'!K660</f>
        <v>0</v>
      </c>
      <c r="L1347" s="1716">
        <f>'Notes- SK Template'!L660</f>
        <v>0</v>
      </c>
      <c r="M1347" s="1782">
        <f>'Notes- SK Template'!M660</f>
        <v>0</v>
      </c>
      <c r="N1347" s="2064">
        <f>'Notes- SK Template'!N660</f>
        <v>0</v>
      </c>
      <c r="O1347" s="1716">
        <f>'Notes- SK Template'!O660</f>
        <v>0</v>
      </c>
      <c r="P1347" s="1716">
        <f>'Notes- SK Template'!P660</f>
        <v>0</v>
      </c>
      <c r="Q1347" s="2065">
        <f>'Notes- SK Template'!Q660</f>
        <v>0</v>
      </c>
      <c r="R1347" s="2068">
        <f>'Notes- SK Template'!R660</f>
        <v>0</v>
      </c>
      <c r="S1347" s="2067">
        <f>'Notes- SK Template'!S660</f>
        <v>0</v>
      </c>
      <c r="T1347" s="2067">
        <f>'Notes- SK Template'!T660</f>
        <v>0</v>
      </c>
      <c r="U1347" s="2067">
        <f>'Notes- SK Template'!U660</f>
        <v>0</v>
      </c>
      <c r="V1347" s="1716">
        <f>'Notes- SK Template'!V660</f>
        <v>0</v>
      </c>
      <c r="W1347" s="1716">
        <f>'Notes- SK Template'!W660</f>
        <v>0</v>
      </c>
      <c r="X1347" s="1716">
        <f>'Notes- SK Template'!X660</f>
        <v>0</v>
      </c>
      <c r="Y1347" s="1782">
        <f>'Notes- SK Template'!Y660</f>
        <v>0</v>
      </c>
      <c r="Z1347" s="2064">
        <f>'Notes- SK Template'!Z660</f>
        <v>0</v>
      </c>
      <c r="AA1347" s="1716">
        <f>'Notes- SK Template'!AA660</f>
        <v>0</v>
      </c>
      <c r="AB1347" s="1716">
        <f>'Notes- SK Template'!AB660</f>
        <v>0</v>
      </c>
      <c r="AC1347" s="2065">
        <f>'Notes- SK Template'!AC660</f>
        <v>0</v>
      </c>
      <c r="AD1347" s="2068">
        <f>'Notes- SK Template'!AD660</f>
        <v>0</v>
      </c>
      <c r="AE1347" s="2067">
        <f>'Notes- SK Template'!AE660</f>
        <v>0</v>
      </c>
      <c r="AF1347" s="2067">
        <f>'Notes- SK Template'!AF660</f>
        <v>0</v>
      </c>
      <c r="AG1347" s="2067">
        <f>'Notes- SK Template'!AG660</f>
        <v>0</v>
      </c>
    </row>
    <row r="1348" spans="4:33" ht="27.75" customHeight="1" x14ac:dyDescent="0.2">
      <c r="D1348" s="2354" t="s">
        <v>2113</v>
      </c>
      <c r="E1348" s="2355"/>
      <c r="F1348" s="2355"/>
      <c r="G1348" s="2355"/>
      <c r="H1348" s="2355"/>
      <c r="I1348" s="2356"/>
      <c r="J1348" s="1716" t="str">
        <f>'Notes- SK Template'!J661</f>
        <v>x</v>
      </c>
      <c r="K1348" s="1716">
        <f>'Notes- SK Template'!K661</f>
        <v>0</v>
      </c>
      <c r="L1348" s="1716">
        <f>'Notes- SK Template'!L661</f>
        <v>0</v>
      </c>
      <c r="M1348" s="1782">
        <f>'Notes- SK Template'!M661</f>
        <v>0</v>
      </c>
      <c r="N1348" s="2064">
        <f>'Notes- SK Template'!N661</f>
        <v>2880</v>
      </c>
      <c r="O1348" s="1716">
        <f>'Notes- SK Template'!O661</f>
        <v>0</v>
      </c>
      <c r="P1348" s="1716">
        <f>'Notes- SK Template'!P661</f>
        <v>0</v>
      </c>
      <c r="Q1348" s="2065">
        <f>'Notes- SK Template'!Q661</f>
        <v>0</v>
      </c>
      <c r="R1348" s="2068" t="str">
        <f>'Notes- SK Template'!R661</f>
        <v>x</v>
      </c>
      <c r="S1348" s="2067">
        <f>'Notes- SK Template'!S661</f>
        <v>0</v>
      </c>
      <c r="T1348" s="2067">
        <f>'Notes- SK Template'!T661</f>
        <v>0</v>
      </c>
      <c r="U1348" s="2067">
        <f>'Notes- SK Template'!U661</f>
        <v>0</v>
      </c>
      <c r="V1348" s="1716">
        <f>'Notes- SK Template'!V661</f>
        <v>0</v>
      </c>
      <c r="W1348" s="1716">
        <f>'Notes- SK Template'!W661</f>
        <v>0</v>
      </c>
      <c r="X1348" s="1716">
        <f>'Notes- SK Template'!X661</f>
        <v>0</v>
      </c>
      <c r="Y1348" s="1782">
        <f>'Notes- SK Template'!Y661</f>
        <v>0</v>
      </c>
      <c r="Z1348" s="2064">
        <f>'Notes- SK Template'!Z661</f>
        <v>0</v>
      </c>
      <c r="AA1348" s="1716">
        <f>'Notes- SK Template'!AA661</f>
        <v>0</v>
      </c>
      <c r="AB1348" s="1716">
        <f>'Notes- SK Template'!AB661</f>
        <v>0</v>
      </c>
      <c r="AC1348" s="2065">
        <f>'Notes- SK Template'!AC661</f>
        <v>0</v>
      </c>
      <c r="AD1348" s="2068">
        <f>'Notes- SK Template'!AD661</f>
        <v>0</v>
      </c>
      <c r="AE1348" s="2067">
        <f>'Notes- SK Template'!AE661</f>
        <v>0</v>
      </c>
      <c r="AF1348" s="2067">
        <f>'Notes- SK Template'!AF661</f>
        <v>0</v>
      </c>
      <c r="AG1348" s="2067">
        <f>'Notes- SK Template'!AG661</f>
        <v>0</v>
      </c>
    </row>
    <row r="1349" spans="4:33" ht="27.75" customHeight="1" x14ac:dyDescent="0.2">
      <c r="D1349" s="2307" t="s">
        <v>1790</v>
      </c>
      <c r="E1349" s="1810"/>
      <c r="F1349" s="1810"/>
      <c r="G1349" s="1810"/>
      <c r="H1349" s="1810"/>
      <c r="I1349" s="1811"/>
      <c r="J1349" s="1716">
        <f>'Notes- SK Template'!J662</f>
        <v>-93538</v>
      </c>
      <c r="K1349" s="1716">
        <f>'Notes- SK Template'!K662</f>
        <v>0</v>
      </c>
      <c r="L1349" s="1716">
        <f>'Notes- SK Template'!L662</f>
        <v>0</v>
      </c>
      <c r="M1349" s="1782">
        <f>'Notes- SK Template'!M662</f>
        <v>0</v>
      </c>
      <c r="N1349" s="2064">
        <f>'Notes- SK Template'!N662</f>
        <v>-20578</v>
      </c>
      <c r="O1349" s="1716">
        <f>'Notes- SK Template'!O662</f>
        <v>0</v>
      </c>
      <c r="P1349" s="1716">
        <f>'Notes- SK Template'!P662</f>
        <v>0</v>
      </c>
      <c r="Q1349" s="2065">
        <f>'Notes- SK Template'!Q662</f>
        <v>0</v>
      </c>
      <c r="R1349" s="2068">
        <f>'Notes- SK Template'!R662</f>
        <v>0.22</v>
      </c>
      <c r="S1349" s="2067">
        <f>'Notes- SK Template'!S662</f>
        <v>0</v>
      </c>
      <c r="T1349" s="2067">
        <f>'Notes- SK Template'!T662</f>
        <v>0</v>
      </c>
      <c r="U1349" s="2067">
        <f>'Notes- SK Template'!U662</f>
        <v>0</v>
      </c>
      <c r="V1349" s="1716">
        <f>'Notes- SK Template'!V662</f>
        <v>-111336</v>
      </c>
      <c r="W1349" s="1716">
        <f>'Notes- SK Template'!W662</f>
        <v>0</v>
      </c>
      <c r="X1349" s="1716">
        <f>'Notes- SK Template'!X662</f>
        <v>0</v>
      </c>
      <c r="Y1349" s="1782">
        <f>'Notes- SK Template'!Y662</f>
        <v>0</v>
      </c>
      <c r="Z1349" s="2064">
        <f>'Notes- SK Template'!Z662</f>
        <v>-25607</v>
      </c>
      <c r="AA1349" s="1716">
        <f>'Notes- SK Template'!AA662</f>
        <v>0</v>
      </c>
      <c r="AB1349" s="1716">
        <f>'Notes- SK Template'!AB662</f>
        <v>0</v>
      </c>
      <c r="AC1349" s="2065">
        <f>'Notes- SK Template'!AC662</f>
        <v>0</v>
      </c>
      <c r="AD1349" s="2068">
        <f>'Notes- SK Template'!AD662</f>
        <v>0.23</v>
      </c>
      <c r="AE1349" s="2067">
        <f>'Notes- SK Template'!AE662</f>
        <v>0</v>
      </c>
      <c r="AF1349" s="2067">
        <f>'Notes- SK Template'!AF662</f>
        <v>0</v>
      </c>
      <c r="AG1349" s="2067">
        <f>'Notes- SK Template'!AG662</f>
        <v>0</v>
      </c>
    </row>
    <row r="1350" spans="4:33" ht="27.75" customHeight="1" x14ac:dyDescent="0.2">
      <c r="D1350" s="2307" t="s">
        <v>2315</v>
      </c>
      <c r="E1350" s="1810"/>
      <c r="F1350" s="1810"/>
      <c r="G1350" s="1810"/>
      <c r="H1350" s="1810"/>
      <c r="I1350" s="1811"/>
      <c r="J1350" s="1993" t="str">
        <f>'Notes- SK Template'!J663</f>
        <v>x</v>
      </c>
      <c r="K1350" s="1993">
        <f>'Notes- SK Template'!K663</f>
        <v>0</v>
      </c>
      <c r="L1350" s="1993">
        <f>'Notes- SK Template'!L663</f>
        <v>0</v>
      </c>
      <c r="M1350" s="2069">
        <f>'Notes- SK Template'!M663</f>
        <v>0</v>
      </c>
      <c r="N1350" s="2064">
        <f>'Notes- SK Template'!N663</f>
        <v>2880</v>
      </c>
      <c r="O1350" s="1716">
        <f>'Notes- SK Template'!O663</f>
        <v>0</v>
      </c>
      <c r="P1350" s="1716">
        <f>'Notes- SK Template'!P663</f>
        <v>0</v>
      </c>
      <c r="Q1350" s="2065">
        <f>'Notes- SK Template'!Q663</f>
        <v>0</v>
      </c>
      <c r="R1350" s="2068">
        <f>'Notes- SK Template'!R663</f>
        <v>0.22</v>
      </c>
      <c r="S1350" s="2067">
        <f>'Notes- SK Template'!S663</f>
        <v>0</v>
      </c>
      <c r="T1350" s="2067">
        <f>'Notes- SK Template'!T663</f>
        <v>0</v>
      </c>
      <c r="U1350" s="2067">
        <f>'Notes- SK Template'!U663</f>
        <v>0</v>
      </c>
      <c r="V1350" s="1993" t="str">
        <f>'Notes- SK Template'!V663</f>
        <v>x</v>
      </c>
      <c r="W1350" s="1993">
        <f>'Notes- SK Template'!W663</f>
        <v>0</v>
      </c>
      <c r="X1350" s="1993">
        <f>'Notes- SK Template'!X663</f>
        <v>0</v>
      </c>
      <c r="Y1350" s="2069">
        <f>'Notes- SK Template'!Y663</f>
        <v>0</v>
      </c>
      <c r="Z1350" s="2064">
        <f>'Notes- SK Template'!Z663</f>
        <v>0</v>
      </c>
      <c r="AA1350" s="1716">
        <f>'Notes- SK Template'!AA663</f>
        <v>0</v>
      </c>
      <c r="AB1350" s="1716">
        <f>'Notes- SK Template'!AB663</f>
        <v>0</v>
      </c>
      <c r="AC1350" s="2065">
        <f>'Notes- SK Template'!AC663</f>
        <v>0</v>
      </c>
      <c r="AD1350" s="2068">
        <f>'Notes- SK Template'!AD663</f>
        <v>0.23</v>
      </c>
      <c r="AE1350" s="2067">
        <f>'Notes- SK Template'!AE663</f>
        <v>0</v>
      </c>
      <c r="AF1350" s="2067">
        <f>'Notes- SK Template'!AF663</f>
        <v>0</v>
      </c>
      <c r="AG1350" s="2067">
        <f>'Notes- SK Template'!AG663</f>
        <v>0</v>
      </c>
    </row>
    <row r="1351" spans="4:33" ht="27.75" customHeight="1" x14ac:dyDescent="0.2">
      <c r="D1351" s="2307" t="s">
        <v>2316</v>
      </c>
      <c r="E1351" s="1810"/>
      <c r="F1351" s="1810"/>
      <c r="G1351" s="1810"/>
      <c r="H1351" s="1810"/>
      <c r="I1351" s="1811"/>
      <c r="J1351" s="1993" t="str">
        <f>'Notes- SK Template'!J664</f>
        <v>x</v>
      </c>
      <c r="K1351" s="1993">
        <f>'Notes- SK Template'!K664</f>
        <v>0</v>
      </c>
      <c r="L1351" s="1993">
        <f>'Notes- SK Template'!L664</f>
        <v>0</v>
      </c>
      <c r="M1351" s="2069">
        <f>'Notes- SK Template'!M664</f>
        <v>0</v>
      </c>
      <c r="N1351" s="2064">
        <f>'Notes- SK Template'!N664</f>
        <v>0</v>
      </c>
      <c r="O1351" s="1716">
        <f>'Notes- SK Template'!O664</f>
        <v>0</v>
      </c>
      <c r="P1351" s="1716">
        <f>'Notes- SK Template'!P664</f>
        <v>0</v>
      </c>
      <c r="Q1351" s="2065">
        <f>'Notes- SK Template'!Q664</f>
        <v>0</v>
      </c>
      <c r="R1351" s="2068">
        <f>'Notes- SK Template'!R664</f>
        <v>0.22</v>
      </c>
      <c r="S1351" s="2067">
        <f>'Notes- SK Template'!S664</f>
        <v>0</v>
      </c>
      <c r="T1351" s="2067">
        <f>'Notes- SK Template'!T664</f>
        <v>0</v>
      </c>
      <c r="U1351" s="2067">
        <f>'Notes- SK Template'!U664</f>
        <v>0</v>
      </c>
      <c r="V1351" s="1993" t="str">
        <f>'Notes- SK Template'!V664</f>
        <v>x</v>
      </c>
      <c r="W1351" s="1993">
        <f>'Notes- SK Template'!W664</f>
        <v>0</v>
      </c>
      <c r="X1351" s="1993">
        <f>'Notes- SK Template'!X664</f>
        <v>0</v>
      </c>
      <c r="Y1351" s="2069">
        <f>'Notes- SK Template'!Y664</f>
        <v>0</v>
      </c>
      <c r="Z1351" s="2064">
        <f>'Notes- SK Template'!Z664</f>
        <v>0</v>
      </c>
      <c r="AA1351" s="1716">
        <f>'Notes- SK Template'!AA664</f>
        <v>0</v>
      </c>
      <c r="AB1351" s="1716">
        <f>'Notes- SK Template'!AB664</f>
        <v>0</v>
      </c>
      <c r="AC1351" s="2065">
        <f>'Notes- SK Template'!AC664</f>
        <v>0</v>
      </c>
      <c r="AD1351" s="2068">
        <f>'Notes- SK Template'!AD664</f>
        <v>0.22</v>
      </c>
      <c r="AE1351" s="2067">
        <f>'Notes- SK Template'!AE664</f>
        <v>0</v>
      </c>
      <c r="AF1351" s="2067">
        <f>'Notes- SK Template'!AF664</f>
        <v>0</v>
      </c>
      <c r="AG1351" s="2067">
        <f>'Notes- SK Template'!AG664</f>
        <v>0</v>
      </c>
    </row>
    <row r="1352" spans="4:33" ht="27.75" customHeight="1" thickBot="1" x14ac:dyDescent="0.25">
      <c r="D1352" s="2352" t="s">
        <v>2317</v>
      </c>
      <c r="E1352" s="1903"/>
      <c r="F1352" s="1903"/>
      <c r="G1352" s="1903"/>
      <c r="H1352" s="1903"/>
      <c r="I1352" s="1904"/>
      <c r="J1352" s="2070" t="str">
        <f>'Notes- SK Template'!J665</f>
        <v>x</v>
      </c>
      <c r="K1352" s="2070">
        <f>'Notes- SK Template'!K665</f>
        <v>0</v>
      </c>
      <c r="L1352" s="2070">
        <f>'Notes- SK Template'!L665</f>
        <v>0</v>
      </c>
      <c r="M1352" s="2071">
        <f>'Notes- SK Template'!M665</f>
        <v>0</v>
      </c>
      <c r="N1352" s="1912">
        <f>'Notes- SK Template'!N665</f>
        <v>2880</v>
      </c>
      <c r="O1352" s="1723">
        <f>'Notes- SK Template'!O665</f>
        <v>0</v>
      </c>
      <c r="P1352" s="1723">
        <f>'Notes- SK Template'!P665</f>
        <v>0</v>
      </c>
      <c r="Q1352" s="2072">
        <f>'Notes- SK Template'!Q665</f>
        <v>0</v>
      </c>
      <c r="R1352" s="2353">
        <f>'Notes- SK Template'!R665</f>
        <v>0.22</v>
      </c>
      <c r="S1352" s="2074">
        <f>'Notes- SK Template'!S665</f>
        <v>0</v>
      </c>
      <c r="T1352" s="2074">
        <f>'Notes- SK Template'!T665</f>
        <v>0</v>
      </c>
      <c r="U1352" s="2074">
        <f>'Notes- SK Template'!U665</f>
        <v>0</v>
      </c>
      <c r="V1352" s="2070" t="str">
        <f>'Notes- SK Template'!V665</f>
        <v>x</v>
      </c>
      <c r="W1352" s="2070">
        <f>'Notes- SK Template'!W665</f>
        <v>0</v>
      </c>
      <c r="X1352" s="2070">
        <f>'Notes- SK Template'!X665</f>
        <v>0</v>
      </c>
      <c r="Y1352" s="2071">
        <f>'Notes- SK Template'!Y665</f>
        <v>0</v>
      </c>
      <c r="Z1352" s="1912">
        <f>'Notes- SK Template'!Z665</f>
        <v>0</v>
      </c>
      <c r="AA1352" s="1723">
        <f>'Notes- SK Template'!AA665</f>
        <v>0</v>
      </c>
      <c r="AB1352" s="1723">
        <f>'Notes- SK Template'!AB665</f>
        <v>0</v>
      </c>
      <c r="AC1352" s="2072">
        <f>'Notes- SK Template'!AC665</f>
        <v>0</v>
      </c>
      <c r="AD1352" s="2353">
        <f>'Notes- SK Template'!AD665</f>
        <v>0.23</v>
      </c>
      <c r="AE1352" s="2074">
        <f>'Notes- SK Template'!AE665</f>
        <v>0</v>
      </c>
      <c r="AF1352" s="2074">
        <f>'Notes- SK Template'!AF665</f>
        <v>0</v>
      </c>
      <c r="AG1352" s="2074">
        <f>'Notes- SK Template'!AG665</f>
        <v>0</v>
      </c>
    </row>
    <row r="1355" spans="4:33" ht="24" customHeight="1" x14ac:dyDescent="0.2">
      <c r="D1355" s="2347" t="s">
        <v>2318</v>
      </c>
      <c r="E1355" s="2347"/>
      <c r="F1355" s="2347"/>
      <c r="G1355" s="2347"/>
      <c r="H1355" s="2347"/>
      <c r="I1355" s="2347"/>
      <c r="J1355" s="2347"/>
      <c r="K1355" s="2347"/>
      <c r="L1355" s="2347"/>
      <c r="M1355" s="2347"/>
      <c r="N1355" s="2347"/>
      <c r="O1355" s="2347"/>
      <c r="P1355" s="2347"/>
      <c r="Q1355" s="2347"/>
      <c r="R1355" s="2347"/>
      <c r="S1355" s="2347"/>
      <c r="T1355" s="2347"/>
      <c r="U1355" s="2347"/>
      <c r="V1355" s="2347"/>
      <c r="W1355" s="2347"/>
      <c r="X1355" s="2347"/>
      <c r="Y1355" s="2347"/>
      <c r="Z1355" s="2347"/>
      <c r="AA1355" s="2347"/>
      <c r="AB1355" s="2347"/>
      <c r="AC1355" s="2347"/>
      <c r="AD1355" s="2347"/>
      <c r="AE1355" s="2347"/>
      <c r="AF1355" s="2347"/>
      <c r="AG1355" s="2347"/>
    </row>
    <row r="1357" spans="4:33" ht="28.5" customHeight="1" x14ac:dyDescent="0.2">
      <c r="D1357" s="1733" t="s">
        <v>2319</v>
      </c>
      <c r="E1357" s="2348"/>
      <c r="F1357" s="2348"/>
      <c r="G1357" s="2348"/>
      <c r="H1357" s="2348"/>
      <c r="I1357" s="2348"/>
      <c r="J1357" s="2348"/>
      <c r="K1357" s="2348"/>
      <c r="L1357" s="2348"/>
      <c r="M1357" s="2348"/>
      <c r="N1357" s="2348"/>
      <c r="O1357" s="2348"/>
      <c r="P1357" s="2348"/>
      <c r="Q1357" s="2348"/>
      <c r="R1357" s="2348"/>
      <c r="S1357" s="2348"/>
      <c r="T1357" s="2348"/>
      <c r="U1357" s="2348"/>
      <c r="V1357" s="2348"/>
      <c r="W1357" s="2348"/>
      <c r="X1357" s="2348"/>
      <c r="Y1357" s="2348"/>
      <c r="Z1357" s="2348"/>
      <c r="AA1357" s="2348"/>
      <c r="AB1357" s="2348"/>
      <c r="AC1357" s="2348"/>
      <c r="AD1357" s="2348"/>
      <c r="AE1357" s="2348"/>
      <c r="AF1357" s="2348"/>
      <c r="AG1357" s="2348"/>
    </row>
    <row r="1358" spans="4:33" ht="14.25" customHeight="1" thickBot="1" x14ac:dyDescent="0.25"/>
    <row r="1359" spans="4:33" ht="14.25" customHeight="1" thickBot="1" x14ac:dyDescent="0.25">
      <c r="D1359" s="1767" t="s">
        <v>2320</v>
      </c>
      <c r="E1359" s="1768"/>
      <c r="F1359" s="1768"/>
      <c r="G1359" s="1768"/>
      <c r="H1359" s="1768"/>
      <c r="I1359" s="1769"/>
      <c r="J1359" s="1704" t="s">
        <v>2321</v>
      </c>
      <c r="K1359" s="1704"/>
      <c r="L1359" s="1704"/>
      <c r="M1359" s="1704"/>
      <c r="N1359" s="1704"/>
      <c r="O1359" s="1704"/>
      <c r="P1359" s="1704"/>
      <c r="Q1359" s="1704"/>
      <c r="R1359" s="1704"/>
      <c r="S1359" s="1704"/>
      <c r="T1359" s="1704"/>
      <c r="U1359" s="1704"/>
      <c r="V1359" s="1704" t="s">
        <v>2322</v>
      </c>
      <c r="W1359" s="1704"/>
      <c r="X1359" s="1704"/>
      <c r="Y1359" s="1704"/>
      <c r="Z1359" s="1704"/>
      <c r="AA1359" s="1704"/>
      <c r="AB1359" s="1704"/>
      <c r="AC1359" s="1704"/>
      <c r="AD1359" s="1704"/>
      <c r="AE1359" s="1704"/>
      <c r="AF1359" s="1704"/>
      <c r="AG1359" s="1704"/>
    </row>
    <row r="1360" spans="4:33" ht="14.25" customHeight="1" thickBot="1" x14ac:dyDescent="0.25">
      <c r="D1360" s="2349"/>
      <c r="E1360" s="2350"/>
      <c r="F1360" s="2350"/>
      <c r="G1360" s="2350"/>
      <c r="H1360" s="2350"/>
      <c r="I1360" s="2351"/>
      <c r="J1360" s="1704"/>
      <c r="K1360" s="1704"/>
      <c r="L1360" s="1704"/>
      <c r="M1360" s="1704"/>
      <c r="N1360" s="1704"/>
      <c r="O1360" s="1704"/>
      <c r="P1360" s="1704"/>
      <c r="Q1360" s="1704"/>
      <c r="R1360" s="1704"/>
      <c r="S1360" s="1704"/>
      <c r="T1360" s="1704"/>
      <c r="U1360" s="1704"/>
      <c r="V1360" s="1704"/>
      <c r="W1360" s="1704"/>
      <c r="X1360" s="1704"/>
      <c r="Y1360" s="1704"/>
      <c r="Z1360" s="1704"/>
      <c r="AA1360" s="1704"/>
      <c r="AB1360" s="1704"/>
      <c r="AC1360" s="1704"/>
      <c r="AD1360" s="1704"/>
      <c r="AE1360" s="1704"/>
      <c r="AF1360" s="1704"/>
      <c r="AG1360" s="1704"/>
    </row>
    <row r="1361" spans="4:33" ht="14.25" customHeight="1" thickBot="1" x14ac:dyDescent="0.25">
      <c r="D1361" s="2349"/>
      <c r="E1361" s="2350"/>
      <c r="F1361" s="2350"/>
      <c r="G1361" s="2350"/>
      <c r="H1361" s="2350"/>
      <c r="I1361" s="2351"/>
      <c r="J1361" s="1704" t="s">
        <v>2323</v>
      </c>
      <c r="K1361" s="1704"/>
      <c r="L1361" s="1704"/>
      <c r="M1361" s="1704"/>
      <c r="N1361" s="1704" t="s">
        <v>2324</v>
      </c>
      <c r="O1361" s="1704"/>
      <c r="P1361" s="1704"/>
      <c r="Q1361" s="1704"/>
      <c r="R1361" s="1704" t="s">
        <v>2113</v>
      </c>
      <c r="S1361" s="1704"/>
      <c r="T1361" s="1704"/>
      <c r="U1361" s="1704"/>
      <c r="V1361" s="1704" t="s">
        <v>2323</v>
      </c>
      <c r="W1361" s="1704"/>
      <c r="X1361" s="1704"/>
      <c r="Y1361" s="1704"/>
      <c r="Z1361" s="1704" t="s">
        <v>2324</v>
      </c>
      <c r="AA1361" s="1704"/>
      <c r="AB1361" s="1704"/>
      <c r="AC1361" s="1704"/>
      <c r="AD1361" s="1704" t="s">
        <v>2113</v>
      </c>
      <c r="AE1361" s="1704"/>
      <c r="AF1361" s="1704"/>
      <c r="AG1361" s="1704"/>
    </row>
    <row r="1362" spans="4:33" ht="24" customHeight="1" thickBot="1" x14ac:dyDescent="0.25">
      <c r="D1362" s="2349"/>
      <c r="E1362" s="2350"/>
      <c r="F1362" s="2350"/>
      <c r="G1362" s="2350"/>
      <c r="H1362" s="2350"/>
      <c r="I1362" s="2351"/>
      <c r="J1362" s="2343" t="s">
        <v>2325</v>
      </c>
      <c r="K1362" s="2344"/>
      <c r="L1362" s="2344"/>
      <c r="M1362" s="2344"/>
      <c r="N1362" s="2344"/>
      <c r="O1362" s="2344"/>
      <c r="P1362" s="2344"/>
      <c r="Q1362" s="2344"/>
      <c r="R1362" s="2344"/>
      <c r="S1362" s="2344"/>
      <c r="T1362" s="2344"/>
      <c r="U1362" s="2344"/>
      <c r="V1362" s="2343" t="s">
        <v>2325</v>
      </c>
      <c r="W1362" s="2344"/>
      <c r="X1362" s="2344"/>
      <c r="Y1362" s="2344"/>
      <c r="Z1362" s="2344"/>
      <c r="AA1362" s="2344"/>
      <c r="AB1362" s="2344"/>
      <c r="AC1362" s="2344"/>
      <c r="AD1362" s="2344"/>
      <c r="AE1362" s="2344"/>
      <c r="AF1362" s="2344"/>
      <c r="AG1362" s="2344"/>
    </row>
    <row r="1363" spans="4:33" ht="24" customHeight="1" thickBot="1" x14ac:dyDescent="0.25">
      <c r="D1363" s="1770"/>
      <c r="E1363" s="1771"/>
      <c r="F1363" s="1771"/>
      <c r="G1363" s="1771"/>
      <c r="H1363" s="1771"/>
      <c r="I1363" s="1772"/>
      <c r="J1363" s="2345" t="s">
        <v>2326</v>
      </c>
      <c r="K1363" s="2346"/>
      <c r="L1363" s="2346"/>
      <c r="M1363" s="2346"/>
      <c r="N1363" s="2346"/>
      <c r="O1363" s="2346"/>
      <c r="P1363" s="2346"/>
      <c r="Q1363" s="2346"/>
      <c r="R1363" s="2346"/>
      <c r="S1363" s="2346"/>
      <c r="T1363" s="2346"/>
      <c r="U1363" s="2346"/>
      <c r="V1363" s="2345" t="s">
        <v>2326</v>
      </c>
      <c r="W1363" s="2346"/>
      <c r="X1363" s="2346"/>
      <c r="Y1363" s="2346"/>
      <c r="Z1363" s="2346"/>
      <c r="AA1363" s="2346"/>
      <c r="AB1363" s="2346"/>
      <c r="AC1363" s="2346"/>
      <c r="AD1363" s="2346"/>
      <c r="AE1363" s="2346"/>
      <c r="AF1363" s="2346"/>
      <c r="AG1363" s="2346"/>
    </row>
    <row r="1364" spans="4:33" ht="16.5" customHeight="1" thickBot="1" x14ac:dyDescent="0.25">
      <c r="D1364" s="2341" t="s">
        <v>2327</v>
      </c>
      <c r="E1364" s="2342"/>
      <c r="F1364" s="2342"/>
      <c r="G1364" s="2342"/>
      <c r="H1364" s="2342"/>
      <c r="I1364" s="2342"/>
      <c r="J1364" s="1759" t="e">
        <f>'Notes- SK Template'!#REF!</f>
        <v>#REF!</v>
      </c>
      <c r="K1364" s="1759" t="e">
        <f>'Notes- SK Template'!#REF!</f>
        <v>#REF!</v>
      </c>
      <c r="L1364" s="1759" t="e">
        <f>'Notes- SK Template'!#REF!</f>
        <v>#REF!</v>
      </c>
      <c r="M1364" s="1759" t="e">
        <f>'Notes- SK Template'!#REF!</f>
        <v>#REF!</v>
      </c>
      <c r="N1364" s="1759" t="e">
        <f>'Notes- SK Template'!#REF!</f>
        <v>#REF!</v>
      </c>
      <c r="O1364" s="1759" t="e">
        <f>'Notes- SK Template'!#REF!</f>
        <v>#REF!</v>
      </c>
      <c r="P1364" s="1759" t="e">
        <f>'Notes- SK Template'!#REF!</f>
        <v>#REF!</v>
      </c>
      <c r="Q1364" s="1759" t="e">
        <f>'Notes- SK Template'!#REF!</f>
        <v>#REF!</v>
      </c>
      <c r="R1364" s="1759" t="e">
        <f>'Notes- SK Template'!#REF!</f>
        <v>#REF!</v>
      </c>
      <c r="S1364" s="1759" t="e">
        <f>'Notes- SK Template'!#REF!</f>
        <v>#REF!</v>
      </c>
      <c r="T1364" s="1759" t="e">
        <f>'Notes- SK Template'!#REF!</f>
        <v>#REF!</v>
      </c>
      <c r="U1364" s="1759" t="e">
        <f>'Notes- SK Template'!#REF!</f>
        <v>#REF!</v>
      </c>
      <c r="V1364" s="1759" t="e">
        <f>'Notes- SK Template'!#REF!</f>
        <v>#REF!</v>
      </c>
      <c r="W1364" s="1759" t="e">
        <f>'Notes- SK Template'!#REF!</f>
        <v>#REF!</v>
      </c>
      <c r="X1364" s="1759" t="e">
        <f>'Notes- SK Template'!#REF!</f>
        <v>#REF!</v>
      </c>
      <c r="Y1364" s="1759" t="e">
        <f>'Notes- SK Template'!#REF!</f>
        <v>#REF!</v>
      </c>
      <c r="Z1364" s="1759" t="e">
        <f>'Notes- SK Template'!#REF!</f>
        <v>#REF!</v>
      </c>
      <c r="AA1364" s="1759" t="e">
        <f>'Notes- SK Template'!#REF!</f>
        <v>#REF!</v>
      </c>
      <c r="AB1364" s="1759" t="e">
        <f>'Notes- SK Template'!#REF!</f>
        <v>#REF!</v>
      </c>
      <c r="AC1364" s="1759" t="e">
        <f>'Notes- SK Template'!#REF!</f>
        <v>#REF!</v>
      </c>
      <c r="AD1364" s="1759" t="e">
        <f>'Notes- SK Template'!#REF!</f>
        <v>#REF!</v>
      </c>
      <c r="AE1364" s="1759" t="e">
        <f>'Notes- SK Template'!#REF!</f>
        <v>#REF!</v>
      </c>
      <c r="AF1364" s="1759" t="e">
        <f>'Notes- SK Template'!#REF!</f>
        <v>#REF!</v>
      </c>
      <c r="AG1364" s="1759" t="e">
        <f>'Notes- SK Template'!#REF!</f>
        <v>#REF!</v>
      </c>
    </row>
    <row r="1365" spans="4:33" ht="16.5" customHeight="1" thickBot="1" x14ac:dyDescent="0.25">
      <c r="D1365" s="2342"/>
      <c r="E1365" s="2342"/>
      <c r="F1365" s="2342"/>
      <c r="G1365" s="2342"/>
      <c r="H1365" s="2342"/>
      <c r="I1365" s="2342"/>
      <c r="J1365" s="1720" t="e">
        <f>'Notes- SK Template'!#REF!</f>
        <v>#REF!</v>
      </c>
      <c r="K1365" s="1720" t="e">
        <f>'Notes- SK Template'!#REF!</f>
        <v>#REF!</v>
      </c>
      <c r="L1365" s="1720" t="e">
        <f>'Notes- SK Template'!#REF!</f>
        <v>#REF!</v>
      </c>
      <c r="M1365" s="1720" t="e">
        <f>'Notes- SK Template'!#REF!</f>
        <v>#REF!</v>
      </c>
      <c r="N1365" s="1720" t="e">
        <f>'Notes- SK Template'!#REF!</f>
        <v>#REF!</v>
      </c>
      <c r="O1365" s="1720" t="e">
        <f>'Notes- SK Template'!#REF!</f>
        <v>#REF!</v>
      </c>
      <c r="P1365" s="1720" t="e">
        <f>'Notes- SK Template'!#REF!</f>
        <v>#REF!</v>
      </c>
      <c r="Q1365" s="1720" t="e">
        <f>'Notes- SK Template'!#REF!</f>
        <v>#REF!</v>
      </c>
      <c r="R1365" s="1720" t="e">
        <f>'Notes- SK Template'!#REF!</f>
        <v>#REF!</v>
      </c>
      <c r="S1365" s="1720" t="e">
        <f>'Notes- SK Template'!#REF!</f>
        <v>#REF!</v>
      </c>
      <c r="T1365" s="1720" t="e">
        <f>'Notes- SK Template'!#REF!</f>
        <v>#REF!</v>
      </c>
      <c r="U1365" s="1720" t="e">
        <f>'Notes- SK Template'!#REF!</f>
        <v>#REF!</v>
      </c>
      <c r="V1365" s="1720" t="e">
        <f>'Notes- SK Template'!#REF!</f>
        <v>#REF!</v>
      </c>
      <c r="W1365" s="1720" t="e">
        <f>'Notes- SK Template'!#REF!</f>
        <v>#REF!</v>
      </c>
      <c r="X1365" s="1720" t="e">
        <f>'Notes- SK Template'!#REF!</f>
        <v>#REF!</v>
      </c>
      <c r="Y1365" s="1720" t="e">
        <f>'Notes- SK Template'!#REF!</f>
        <v>#REF!</v>
      </c>
      <c r="Z1365" s="1720" t="e">
        <f>'Notes- SK Template'!#REF!</f>
        <v>#REF!</v>
      </c>
      <c r="AA1365" s="1720" t="e">
        <f>'Notes- SK Template'!#REF!</f>
        <v>#REF!</v>
      </c>
      <c r="AB1365" s="1720" t="e">
        <f>'Notes- SK Template'!#REF!</f>
        <v>#REF!</v>
      </c>
      <c r="AC1365" s="1720" t="e">
        <f>'Notes- SK Template'!#REF!</f>
        <v>#REF!</v>
      </c>
      <c r="AD1365" s="1720" t="e">
        <f>'Notes- SK Template'!#REF!</f>
        <v>#REF!</v>
      </c>
      <c r="AE1365" s="1720" t="e">
        <f>'Notes- SK Template'!#REF!</f>
        <v>#REF!</v>
      </c>
      <c r="AF1365" s="1720" t="e">
        <f>'Notes- SK Template'!#REF!</f>
        <v>#REF!</v>
      </c>
      <c r="AG1365" s="1720" t="e">
        <f>'Notes- SK Template'!#REF!</f>
        <v>#REF!</v>
      </c>
    </row>
    <row r="1366" spans="4:33" ht="16.5" customHeight="1" thickBot="1" x14ac:dyDescent="0.25">
      <c r="D1366" s="2341" t="s">
        <v>2328</v>
      </c>
      <c r="E1366" s="2342"/>
      <c r="F1366" s="2342"/>
      <c r="G1366" s="2342"/>
      <c r="H1366" s="2342"/>
      <c r="I1366" s="2342"/>
      <c r="J1366" s="1720" t="e">
        <f>'Notes- SK Template'!#REF!</f>
        <v>#REF!</v>
      </c>
      <c r="K1366" s="1720" t="e">
        <f>'Notes- SK Template'!#REF!</f>
        <v>#REF!</v>
      </c>
      <c r="L1366" s="1720" t="e">
        <f>'Notes- SK Template'!#REF!</f>
        <v>#REF!</v>
      </c>
      <c r="M1366" s="1720" t="e">
        <f>'Notes- SK Template'!#REF!</f>
        <v>#REF!</v>
      </c>
      <c r="N1366" s="1720" t="e">
        <f>'Notes- SK Template'!#REF!</f>
        <v>#REF!</v>
      </c>
      <c r="O1366" s="1720" t="e">
        <f>'Notes- SK Template'!#REF!</f>
        <v>#REF!</v>
      </c>
      <c r="P1366" s="1720" t="e">
        <f>'Notes- SK Template'!#REF!</f>
        <v>#REF!</v>
      </c>
      <c r="Q1366" s="1720" t="e">
        <f>'Notes- SK Template'!#REF!</f>
        <v>#REF!</v>
      </c>
      <c r="R1366" s="1720" t="e">
        <f>'Notes- SK Template'!#REF!</f>
        <v>#REF!</v>
      </c>
      <c r="S1366" s="1720" t="e">
        <f>'Notes- SK Template'!#REF!</f>
        <v>#REF!</v>
      </c>
      <c r="T1366" s="1720" t="e">
        <f>'Notes- SK Template'!#REF!</f>
        <v>#REF!</v>
      </c>
      <c r="U1366" s="1720" t="e">
        <f>'Notes- SK Template'!#REF!</f>
        <v>#REF!</v>
      </c>
      <c r="V1366" s="1720" t="e">
        <f>'Notes- SK Template'!#REF!</f>
        <v>#REF!</v>
      </c>
      <c r="W1366" s="1720" t="e">
        <f>'Notes- SK Template'!#REF!</f>
        <v>#REF!</v>
      </c>
      <c r="X1366" s="1720" t="e">
        <f>'Notes- SK Template'!#REF!</f>
        <v>#REF!</v>
      </c>
      <c r="Y1366" s="1720" t="e">
        <f>'Notes- SK Template'!#REF!</f>
        <v>#REF!</v>
      </c>
      <c r="Z1366" s="1720" t="e">
        <f>'Notes- SK Template'!#REF!</f>
        <v>#REF!</v>
      </c>
      <c r="AA1366" s="1720" t="e">
        <f>'Notes- SK Template'!#REF!</f>
        <v>#REF!</v>
      </c>
      <c r="AB1366" s="1720" t="e">
        <f>'Notes- SK Template'!#REF!</f>
        <v>#REF!</v>
      </c>
      <c r="AC1366" s="1720" t="e">
        <f>'Notes- SK Template'!#REF!</f>
        <v>#REF!</v>
      </c>
      <c r="AD1366" s="1720" t="e">
        <f>'Notes- SK Template'!#REF!</f>
        <v>#REF!</v>
      </c>
      <c r="AE1366" s="1720" t="e">
        <f>'Notes- SK Template'!#REF!</f>
        <v>#REF!</v>
      </c>
      <c r="AF1366" s="1720" t="e">
        <f>'Notes- SK Template'!#REF!</f>
        <v>#REF!</v>
      </c>
      <c r="AG1366" s="1720" t="e">
        <f>'Notes- SK Template'!#REF!</f>
        <v>#REF!</v>
      </c>
    </row>
    <row r="1367" spans="4:33" ht="16.5" customHeight="1" thickBot="1" x14ac:dyDescent="0.25">
      <c r="D1367" s="2342"/>
      <c r="E1367" s="2342"/>
      <c r="F1367" s="2342"/>
      <c r="G1367" s="2342"/>
      <c r="H1367" s="2342"/>
      <c r="I1367" s="2342"/>
      <c r="J1367" s="1720" t="e">
        <f>'Notes- SK Template'!#REF!</f>
        <v>#REF!</v>
      </c>
      <c r="K1367" s="1720" t="e">
        <f>'Notes- SK Template'!#REF!</f>
        <v>#REF!</v>
      </c>
      <c r="L1367" s="1720" t="e">
        <f>'Notes- SK Template'!#REF!</f>
        <v>#REF!</v>
      </c>
      <c r="M1367" s="1720" t="e">
        <f>'Notes- SK Template'!#REF!</f>
        <v>#REF!</v>
      </c>
      <c r="N1367" s="1720" t="e">
        <f>'Notes- SK Template'!#REF!</f>
        <v>#REF!</v>
      </c>
      <c r="O1367" s="1720" t="e">
        <f>'Notes- SK Template'!#REF!</f>
        <v>#REF!</v>
      </c>
      <c r="P1367" s="1720" t="e">
        <f>'Notes- SK Template'!#REF!</f>
        <v>#REF!</v>
      </c>
      <c r="Q1367" s="1720" t="e">
        <f>'Notes- SK Template'!#REF!</f>
        <v>#REF!</v>
      </c>
      <c r="R1367" s="1720" t="e">
        <f>'Notes- SK Template'!#REF!</f>
        <v>#REF!</v>
      </c>
      <c r="S1367" s="1720" t="e">
        <f>'Notes- SK Template'!#REF!</f>
        <v>#REF!</v>
      </c>
      <c r="T1367" s="1720" t="e">
        <f>'Notes- SK Template'!#REF!</f>
        <v>#REF!</v>
      </c>
      <c r="U1367" s="1720" t="e">
        <f>'Notes- SK Template'!#REF!</f>
        <v>#REF!</v>
      </c>
      <c r="V1367" s="1720" t="e">
        <f>'Notes- SK Template'!#REF!</f>
        <v>#REF!</v>
      </c>
      <c r="W1367" s="1720" t="e">
        <f>'Notes- SK Template'!#REF!</f>
        <v>#REF!</v>
      </c>
      <c r="X1367" s="1720" t="e">
        <f>'Notes- SK Template'!#REF!</f>
        <v>#REF!</v>
      </c>
      <c r="Y1367" s="1720" t="e">
        <f>'Notes- SK Template'!#REF!</f>
        <v>#REF!</v>
      </c>
      <c r="Z1367" s="1720" t="e">
        <f>'Notes- SK Template'!#REF!</f>
        <v>#REF!</v>
      </c>
      <c r="AA1367" s="1720" t="e">
        <f>'Notes- SK Template'!#REF!</f>
        <v>#REF!</v>
      </c>
      <c r="AB1367" s="1720" t="e">
        <f>'Notes- SK Template'!#REF!</f>
        <v>#REF!</v>
      </c>
      <c r="AC1367" s="1720" t="e">
        <f>'Notes- SK Template'!#REF!</f>
        <v>#REF!</v>
      </c>
      <c r="AD1367" s="1720" t="e">
        <f>'Notes- SK Template'!#REF!</f>
        <v>#REF!</v>
      </c>
      <c r="AE1367" s="1720" t="e">
        <f>'Notes- SK Template'!#REF!</f>
        <v>#REF!</v>
      </c>
      <c r="AF1367" s="1720" t="e">
        <f>'Notes- SK Template'!#REF!</f>
        <v>#REF!</v>
      </c>
      <c r="AG1367" s="1720" t="e">
        <f>'Notes- SK Template'!#REF!</f>
        <v>#REF!</v>
      </c>
    </row>
    <row r="1368" spans="4:33" ht="16.5" customHeight="1" thickBot="1" x14ac:dyDescent="0.25">
      <c r="D1368" s="2313" t="s">
        <v>2329</v>
      </c>
      <c r="E1368" s="1777"/>
      <c r="F1368" s="1777"/>
      <c r="G1368" s="1777"/>
      <c r="H1368" s="1777"/>
      <c r="I1368" s="1777"/>
      <c r="J1368" s="1716" t="e">
        <f>'Notes- SK Template'!#REF!</f>
        <v>#REF!</v>
      </c>
      <c r="K1368" s="1716" t="e">
        <f>'Notes- SK Template'!#REF!</f>
        <v>#REF!</v>
      </c>
      <c r="L1368" s="1716" t="e">
        <f>'Notes- SK Template'!#REF!</f>
        <v>#REF!</v>
      </c>
      <c r="M1368" s="1716" t="e">
        <f>'Notes- SK Template'!#REF!</f>
        <v>#REF!</v>
      </c>
      <c r="N1368" s="1716" t="e">
        <f>'Notes- SK Template'!#REF!</f>
        <v>#REF!</v>
      </c>
      <c r="O1368" s="1716" t="e">
        <f>'Notes- SK Template'!#REF!</f>
        <v>#REF!</v>
      </c>
      <c r="P1368" s="1716" t="e">
        <f>'Notes- SK Template'!#REF!</f>
        <v>#REF!</v>
      </c>
      <c r="Q1368" s="1716" t="e">
        <f>'Notes- SK Template'!#REF!</f>
        <v>#REF!</v>
      </c>
      <c r="R1368" s="1716" t="e">
        <f>'Notes- SK Template'!#REF!</f>
        <v>#REF!</v>
      </c>
      <c r="S1368" s="1716" t="e">
        <f>'Notes- SK Template'!#REF!</f>
        <v>#REF!</v>
      </c>
      <c r="T1368" s="1716" t="e">
        <f>'Notes- SK Template'!#REF!</f>
        <v>#REF!</v>
      </c>
      <c r="U1368" s="1716" t="e">
        <f>'Notes- SK Template'!#REF!</f>
        <v>#REF!</v>
      </c>
      <c r="V1368" s="1716" t="e">
        <f>'Notes- SK Template'!#REF!</f>
        <v>#REF!</v>
      </c>
      <c r="W1368" s="1716" t="e">
        <f>'Notes- SK Template'!#REF!</f>
        <v>#REF!</v>
      </c>
      <c r="X1368" s="1716" t="e">
        <f>'Notes- SK Template'!#REF!</f>
        <v>#REF!</v>
      </c>
      <c r="Y1368" s="1716" t="e">
        <f>'Notes- SK Template'!#REF!</f>
        <v>#REF!</v>
      </c>
      <c r="Z1368" s="1716" t="e">
        <f>'Notes- SK Template'!#REF!</f>
        <v>#REF!</v>
      </c>
      <c r="AA1368" s="1716" t="e">
        <f>'Notes- SK Template'!#REF!</f>
        <v>#REF!</v>
      </c>
      <c r="AB1368" s="1716" t="e">
        <f>'Notes- SK Template'!#REF!</f>
        <v>#REF!</v>
      </c>
      <c r="AC1368" s="1716" t="e">
        <f>'Notes- SK Template'!#REF!</f>
        <v>#REF!</v>
      </c>
      <c r="AD1368" s="1716" t="e">
        <f>'Notes- SK Template'!#REF!</f>
        <v>#REF!</v>
      </c>
      <c r="AE1368" s="1716" t="e">
        <f>'Notes- SK Template'!#REF!</f>
        <v>#REF!</v>
      </c>
      <c r="AF1368" s="1716" t="e">
        <f>'Notes- SK Template'!#REF!</f>
        <v>#REF!</v>
      </c>
      <c r="AG1368" s="1716" t="e">
        <f>'Notes- SK Template'!#REF!</f>
        <v>#REF!</v>
      </c>
    </row>
    <row r="1369" spans="4:33" ht="16.5" customHeight="1" thickBot="1" x14ac:dyDescent="0.25">
      <c r="D1369" s="1777"/>
      <c r="E1369" s="1777"/>
      <c r="F1369" s="1777"/>
      <c r="G1369" s="1777"/>
      <c r="H1369" s="1777"/>
      <c r="I1369" s="1777"/>
      <c r="J1369" s="1716" t="e">
        <f>'Notes- SK Template'!#REF!</f>
        <v>#REF!</v>
      </c>
      <c r="K1369" s="1716" t="e">
        <f>'Notes- SK Template'!#REF!</f>
        <v>#REF!</v>
      </c>
      <c r="L1369" s="1716" t="e">
        <f>'Notes- SK Template'!#REF!</f>
        <v>#REF!</v>
      </c>
      <c r="M1369" s="1716" t="e">
        <f>'Notes- SK Template'!#REF!</f>
        <v>#REF!</v>
      </c>
      <c r="N1369" s="1716" t="e">
        <f>'Notes- SK Template'!#REF!</f>
        <v>#REF!</v>
      </c>
      <c r="O1369" s="1716" t="e">
        <f>'Notes- SK Template'!#REF!</f>
        <v>#REF!</v>
      </c>
      <c r="P1369" s="1716" t="e">
        <f>'Notes- SK Template'!#REF!</f>
        <v>#REF!</v>
      </c>
      <c r="Q1369" s="1716" t="e">
        <f>'Notes- SK Template'!#REF!</f>
        <v>#REF!</v>
      </c>
      <c r="R1369" s="1716" t="e">
        <f>'Notes- SK Template'!#REF!</f>
        <v>#REF!</v>
      </c>
      <c r="S1369" s="1716" t="e">
        <f>'Notes- SK Template'!#REF!</f>
        <v>#REF!</v>
      </c>
      <c r="T1369" s="1716" t="e">
        <f>'Notes- SK Template'!#REF!</f>
        <v>#REF!</v>
      </c>
      <c r="U1369" s="1716" t="e">
        <f>'Notes- SK Template'!#REF!</f>
        <v>#REF!</v>
      </c>
      <c r="V1369" s="1716" t="e">
        <f>'Notes- SK Template'!#REF!</f>
        <v>#REF!</v>
      </c>
      <c r="W1369" s="1716" t="e">
        <f>'Notes- SK Template'!#REF!</f>
        <v>#REF!</v>
      </c>
      <c r="X1369" s="1716" t="e">
        <f>'Notes- SK Template'!#REF!</f>
        <v>#REF!</v>
      </c>
      <c r="Y1369" s="1716" t="e">
        <f>'Notes- SK Template'!#REF!</f>
        <v>#REF!</v>
      </c>
      <c r="Z1369" s="1716" t="e">
        <f>'Notes- SK Template'!#REF!</f>
        <v>#REF!</v>
      </c>
      <c r="AA1369" s="1716" t="e">
        <f>'Notes- SK Template'!#REF!</f>
        <v>#REF!</v>
      </c>
      <c r="AB1369" s="1716" t="e">
        <f>'Notes- SK Template'!#REF!</f>
        <v>#REF!</v>
      </c>
      <c r="AC1369" s="1716" t="e">
        <f>'Notes- SK Template'!#REF!</f>
        <v>#REF!</v>
      </c>
      <c r="AD1369" s="1716" t="e">
        <f>'Notes- SK Template'!#REF!</f>
        <v>#REF!</v>
      </c>
      <c r="AE1369" s="1716" t="e">
        <f>'Notes- SK Template'!#REF!</f>
        <v>#REF!</v>
      </c>
      <c r="AF1369" s="1716" t="e">
        <f>'Notes- SK Template'!#REF!</f>
        <v>#REF!</v>
      </c>
      <c r="AG1369" s="1716" t="e">
        <f>'Notes- SK Template'!#REF!</f>
        <v>#REF!</v>
      </c>
    </row>
    <row r="1370" spans="4:33" ht="16.5" customHeight="1" x14ac:dyDescent="0.2">
      <c r="D1370" s="2335" t="s">
        <v>2330</v>
      </c>
      <c r="E1370" s="2336"/>
      <c r="F1370" s="2336"/>
      <c r="G1370" s="2336"/>
      <c r="H1370" s="2336"/>
      <c r="I1370" s="2337"/>
      <c r="J1370" s="1716" t="e">
        <f>'Notes- SK Template'!#REF!</f>
        <v>#REF!</v>
      </c>
      <c r="K1370" s="1716" t="e">
        <f>'Notes- SK Template'!#REF!</f>
        <v>#REF!</v>
      </c>
      <c r="L1370" s="1716" t="e">
        <f>'Notes- SK Template'!#REF!</f>
        <v>#REF!</v>
      </c>
      <c r="M1370" s="1716" t="e">
        <f>'Notes- SK Template'!#REF!</f>
        <v>#REF!</v>
      </c>
      <c r="N1370" s="1716" t="e">
        <f>'Notes- SK Template'!#REF!</f>
        <v>#REF!</v>
      </c>
      <c r="O1370" s="1716" t="e">
        <f>'Notes- SK Template'!#REF!</f>
        <v>#REF!</v>
      </c>
      <c r="P1370" s="1716" t="e">
        <f>'Notes- SK Template'!#REF!</f>
        <v>#REF!</v>
      </c>
      <c r="Q1370" s="1716" t="e">
        <f>'Notes- SK Template'!#REF!</f>
        <v>#REF!</v>
      </c>
      <c r="R1370" s="1716" t="e">
        <f>'Notes- SK Template'!#REF!</f>
        <v>#REF!</v>
      </c>
      <c r="S1370" s="1716" t="e">
        <f>'Notes- SK Template'!#REF!</f>
        <v>#REF!</v>
      </c>
      <c r="T1370" s="1716" t="e">
        <f>'Notes- SK Template'!#REF!</f>
        <v>#REF!</v>
      </c>
      <c r="U1370" s="1716" t="e">
        <f>'Notes- SK Template'!#REF!</f>
        <v>#REF!</v>
      </c>
      <c r="V1370" s="1716" t="e">
        <f>'Notes- SK Template'!#REF!</f>
        <v>#REF!</v>
      </c>
      <c r="W1370" s="1716" t="e">
        <f>'Notes- SK Template'!#REF!</f>
        <v>#REF!</v>
      </c>
      <c r="X1370" s="1716" t="e">
        <f>'Notes- SK Template'!#REF!</f>
        <v>#REF!</v>
      </c>
      <c r="Y1370" s="1716" t="e">
        <f>'Notes- SK Template'!#REF!</f>
        <v>#REF!</v>
      </c>
      <c r="Z1370" s="1716" t="e">
        <f>'Notes- SK Template'!#REF!</f>
        <v>#REF!</v>
      </c>
      <c r="AA1370" s="1716" t="e">
        <f>'Notes- SK Template'!#REF!</f>
        <v>#REF!</v>
      </c>
      <c r="AB1370" s="1716" t="e">
        <f>'Notes- SK Template'!#REF!</f>
        <v>#REF!</v>
      </c>
      <c r="AC1370" s="1716" t="e">
        <f>'Notes- SK Template'!#REF!</f>
        <v>#REF!</v>
      </c>
      <c r="AD1370" s="1716" t="e">
        <f>'Notes- SK Template'!#REF!</f>
        <v>#REF!</v>
      </c>
      <c r="AE1370" s="1716" t="e">
        <f>'Notes- SK Template'!#REF!</f>
        <v>#REF!</v>
      </c>
      <c r="AF1370" s="1716" t="e">
        <f>'Notes- SK Template'!#REF!</f>
        <v>#REF!</v>
      </c>
      <c r="AG1370" s="1716" t="e">
        <f>'Notes- SK Template'!#REF!</f>
        <v>#REF!</v>
      </c>
    </row>
    <row r="1371" spans="4:33" ht="16.5" customHeight="1" thickBot="1" x14ac:dyDescent="0.25">
      <c r="D1371" s="2338"/>
      <c r="E1371" s="2339"/>
      <c r="F1371" s="2339"/>
      <c r="G1371" s="2339"/>
      <c r="H1371" s="2339"/>
      <c r="I1371" s="2340"/>
      <c r="J1371" s="1716" t="e">
        <f>'Notes- SK Template'!#REF!</f>
        <v>#REF!</v>
      </c>
      <c r="K1371" s="1716" t="e">
        <f>'Notes- SK Template'!#REF!</f>
        <v>#REF!</v>
      </c>
      <c r="L1371" s="1716" t="e">
        <f>'Notes- SK Template'!#REF!</f>
        <v>#REF!</v>
      </c>
      <c r="M1371" s="1716" t="e">
        <f>'Notes- SK Template'!#REF!</f>
        <v>#REF!</v>
      </c>
      <c r="N1371" s="1716" t="e">
        <f>'Notes- SK Template'!#REF!</f>
        <v>#REF!</v>
      </c>
      <c r="O1371" s="1716" t="e">
        <f>'Notes- SK Template'!#REF!</f>
        <v>#REF!</v>
      </c>
      <c r="P1371" s="1716" t="e">
        <f>'Notes- SK Template'!#REF!</f>
        <v>#REF!</v>
      </c>
      <c r="Q1371" s="1716" t="e">
        <f>'Notes- SK Template'!#REF!</f>
        <v>#REF!</v>
      </c>
      <c r="R1371" s="1716" t="e">
        <f>'Notes- SK Template'!#REF!</f>
        <v>#REF!</v>
      </c>
      <c r="S1371" s="1716" t="e">
        <f>'Notes- SK Template'!#REF!</f>
        <v>#REF!</v>
      </c>
      <c r="T1371" s="1716" t="e">
        <f>'Notes- SK Template'!#REF!</f>
        <v>#REF!</v>
      </c>
      <c r="U1371" s="1716" t="e">
        <f>'Notes- SK Template'!#REF!</f>
        <v>#REF!</v>
      </c>
      <c r="V1371" s="1716" t="e">
        <f>'Notes- SK Template'!#REF!</f>
        <v>#REF!</v>
      </c>
      <c r="W1371" s="1716" t="e">
        <f>'Notes- SK Template'!#REF!</f>
        <v>#REF!</v>
      </c>
      <c r="X1371" s="1716" t="e">
        <f>'Notes- SK Template'!#REF!</f>
        <v>#REF!</v>
      </c>
      <c r="Y1371" s="1716" t="e">
        <f>'Notes- SK Template'!#REF!</f>
        <v>#REF!</v>
      </c>
      <c r="Z1371" s="1716" t="e">
        <f>'Notes- SK Template'!#REF!</f>
        <v>#REF!</v>
      </c>
      <c r="AA1371" s="1716" t="e">
        <f>'Notes- SK Template'!#REF!</f>
        <v>#REF!</v>
      </c>
      <c r="AB1371" s="1716" t="e">
        <f>'Notes- SK Template'!#REF!</f>
        <v>#REF!</v>
      </c>
      <c r="AC1371" s="1716" t="e">
        <f>'Notes- SK Template'!#REF!</f>
        <v>#REF!</v>
      </c>
      <c r="AD1371" s="1716" t="e">
        <f>'Notes- SK Template'!#REF!</f>
        <v>#REF!</v>
      </c>
      <c r="AE1371" s="1716" t="e">
        <f>'Notes- SK Template'!#REF!</f>
        <v>#REF!</v>
      </c>
      <c r="AF1371" s="1716" t="e">
        <f>'Notes- SK Template'!#REF!</f>
        <v>#REF!</v>
      </c>
      <c r="AG1371" s="1716" t="e">
        <f>'Notes- SK Template'!#REF!</f>
        <v>#REF!</v>
      </c>
    </row>
    <row r="1372" spans="4:33" ht="16.5" customHeight="1" x14ac:dyDescent="0.2">
      <c r="D1372" s="2316" t="s">
        <v>2410</v>
      </c>
      <c r="E1372" s="2317"/>
      <c r="F1372" s="2317"/>
      <c r="G1372" s="2317"/>
      <c r="H1372" s="2317"/>
      <c r="I1372" s="2318"/>
      <c r="J1372" s="1716" t="e">
        <f>'Notes- SK Template'!#REF!</f>
        <v>#REF!</v>
      </c>
      <c r="K1372" s="1716" t="e">
        <f>'Notes- SK Template'!#REF!</f>
        <v>#REF!</v>
      </c>
      <c r="L1372" s="1716" t="e">
        <f>'Notes- SK Template'!#REF!</f>
        <v>#REF!</v>
      </c>
      <c r="M1372" s="1716" t="e">
        <f>'Notes- SK Template'!#REF!</f>
        <v>#REF!</v>
      </c>
      <c r="N1372" s="2334" t="e">
        <f>'Notes- SK Template'!#REF!</f>
        <v>#REF!</v>
      </c>
      <c r="O1372" s="2334" t="e">
        <f>'Notes- SK Template'!#REF!</f>
        <v>#REF!</v>
      </c>
      <c r="P1372" s="2334" t="e">
        <f>'Notes- SK Template'!#REF!</f>
        <v>#REF!</v>
      </c>
      <c r="Q1372" s="2334" t="e">
        <f>'Notes- SK Template'!#REF!</f>
        <v>#REF!</v>
      </c>
      <c r="R1372" s="1716" t="e">
        <f>'Notes- SK Template'!#REF!</f>
        <v>#REF!</v>
      </c>
      <c r="S1372" s="1716" t="e">
        <f>'Notes- SK Template'!#REF!</f>
        <v>#REF!</v>
      </c>
      <c r="T1372" s="1716" t="e">
        <f>'Notes- SK Template'!#REF!</f>
        <v>#REF!</v>
      </c>
      <c r="U1372" s="1716" t="e">
        <f>'Notes- SK Template'!#REF!</f>
        <v>#REF!</v>
      </c>
      <c r="V1372" s="1716" t="e">
        <f>'Notes- SK Template'!#REF!</f>
        <v>#REF!</v>
      </c>
      <c r="W1372" s="1716" t="e">
        <f>'Notes- SK Template'!#REF!</f>
        <v>#REF!</v>
      </c>
      <c r="X1372" s="1716" t="e">
        <f>'Notes- SK Template'!#REF!</f>
        <v>#REF!</v>
      </c>
      <c r="Y1372" s="1716" t="e">
        <f>'Notes- SK Template'!#REF!</f>
        <v>#REF!</v>
      </c>
      <c r="Z1372" s="1716" t="e">
        <f>'Notes- SK Template'!#REF!</f>
        <v>#REF!</v>
      </c>
      <c r="AA1372" s="1716" t="e">
        <f>'Notes- SK Template'!#REF!</f>
        <v>#REF!</v>
      </c>
      <c r="AB1372" s="1716" t="e">
        <f>'Notes- SK Template'!#REF!</f>
        <v>#REF!</v>
      </c>
      <c r="AC1372" s="1716" t="e">
        <f>'Notes- SK Template'!#REF!</f>
        <v>#REF!</v>
      </c>
      <c r="AD1372" s="1716" t="e">
        <f>'Notes- SK Template'!#REF!</f>
        <v>#REF!</v>
      </c>
      <c r="AE1372" s="1716" t="e">
        <f>'Notes- SK Template'!#REF!</f>
        <v>#REF!</v>
      </c>
      <c r="AF1372" s="1716" t="e">
        <f>'Notes- SK Template'!#REF!</f>
        <v>#REF!</v>
      </c>
      <c r="AG1372" s="1716" t="e">
        <f>'Notes- SK Template'!#REF!</f>
        <v>#REF!</v>
      </c>
    </row>
    <row r="1373" spans="4:33" ht="16.5" customHeight="1" thickBot="1" x14ac:dyDescent="0.25">
      <c r="D1373" s="2319"/>
      <c r="E1373" s="2320"/>
      <c r="F1373" s="2320"/>
      <c r="G1373" s="2320"/>
      <c r="H1373" s="2320"/>
      <c r="I1373" s="2321"/>
      <c r="J1373" s="1716" t="e">
        <f>'Notes- SK Template'!#REF!</f>
        <v>#REF!</v>
      </c>
      <c r="K1373" s="1716" t="e">
        <f>'Notes- SK Template'!#REF!</f>
        <v>#REF!</v>
      </c>
      <c r="L1373" s="1716" t="e">
        <f>'Notes- SK Template'!#REF!</f>
        <v>#REF!</v>
      </c>
      <c r="M1373" s="1716" t="e">
        <f>'Notes- SK Template'!#REF!</f>
        <v>#REF!</v>
      </c>
      <c r="N1373" s="1716" t="e">
        <f>'Notes- SK Template'!#REF!</f>
        <v>#REF!</v>
      </c>
      <c r="O1373" s="1716" t="e">
        <f>'Notes- SK Template'!#REF!</f>
        <v>#REF!</v>
      </c>
      <c r="P1373" s="1716" t="e">
        <f>'Notes- SK Template'!#REF!</f>
        <v>#REF!</v>
      </c>
      <c r="Q1373" s="1716" t="e">
        <f>'Notes- SK Template'!#REF!</f>
        <v>#REF!</v>
      </c>
      <c r="R1373" s="1716" t="e">
        <f>'Notes- SK Template'!#REF!</f>
        <v>#REF!</v>
      </c>
      <c r="S1373" s="1716" t="e">
        <f>'Notes- SK Template'!#REF!</f>
        <v>#REF!</v>
      </c>
      <c r="T1373" s="1716" t="e">
        <f>'Notes- SK Template'!#REF!</f>
        <v>#REF!</v>
      </c>
      <c r="U1373" s="1716" t="e">
        <f>'Notes- SK Template'!#REF!</f>
        <v>#REF!</v>
      </c>
      <c r="V1373" s="1716" t="e">
        <f>'Notes- SK Template'!#REF!</f>
        <v>#REF!</v>
      </c>
      <c r="W1373" s="1716" t="e">
        <f>'Notes- SK Template'!#REF!</f>
        <v>#REF!</v>
      </c>
      <c r="X1373" s="1716" t="e">
        <f>'Notes- SK Template'!#REF!</f>
        <v>#REF!</v>
      </c>
      <c r="Y1373" s="1716" t="e">
        <f>'Notes- SK Template'!#REF!</f>
        <v>#REF!</v>
      </c>
      <c r="Z1373" s="1716" t="e">
        <f>'Notes- SK Template'!#REF!</f>
        <v>#REF!</v>
      </c>
      <c r="AA1373" s="1716" t="e">
        <f>'Notes- SK Template'!#REF!</f>
        <v>#REF!</v>
      </c>
      <c r="AB1373" s="1716" t="e">
        <f>'Notes- SK Template'!#REF!</f>
        <v>#REF!</v>
      </c>
      <c r="AC1373" s="1716" t="e">
        <f>'Notes- SK Template'!#REF!</f>
        <v>#REF!</v>
      </c>
      <c r="AD1373" s="1716" t="e">
        <f>'Notes- SK Template'!#REF!</f>
        <v>#REF!</v>
      </c>
      <c r="AE1373" s="1716" t="e">
        <f>'Notes- SK Template'!#REF!</f>
        <v>#REF!</v>
      </c>
      <c r="AF1373" s="1716" t="e">
        <f>'Notes- SK Template'!#REF!</f>
        <v>#REF!</v>
      </c>
      <c r="AG1373" s="1716" t="e">
        <f>'Notes- SK Template'!#REF!</f>
        <v>#REF!</v>
      </c>
    </row>
    <row r="1374" spans="4:33" ht="16.5" customHeight="1" x14ac:dyDescent="0.2">
      <c r="D1374" s="2328" t="s">
        <v>2331</v>
      </c>
      <c r="E1374" s="2329"/>
      <c r="F1374" s="2329"/>
      <c r="G1374" s="2329"/>
      <c r="H1374" s="2329"/>
      <c r="I1374" s="2330"/>
      <c r="J1374" s="1716" t="e">
        <f>'Notes- SK Template'!#REF!</f>
        <v>#REF!</v>
      </c>
      <c r="K1374" s="1716" t="e">
        <f>'Notes- SK Template'!#REF!</f>
        <v>#REF!</v>
      </c>
      <c r="L1374" s="1716" t="e">
        <f>'Notes- SK Template'!#REF!</f>
        <v>#REF!</v>
      </c>
      <c r="M1374" s="1716" t="e">
        <f>'Notes- SK Template'!#REF!</f>
        <v>#REF!</v>
      </c>
      <c r="N1374" s="1716" t="e">
        <f>'Notes- SK Template'!#REF!</f>
        <v>#REF!</v>
      </c>
      <c r="O1374" s="1716" t="e">
        <f>'Notes- SK Template'!#REF!</f>
        <v>#REF!</v>
      </c>
      <c r="P1374" s="1716" t="e">
        <f>'Notes- SK Template'!#REF!</f>
        <v>#REF!</v>
      </c>
      <c r="Q1374" s="1716" t="e">
        <f>'Notes- SK Template'!#REF!</f>
        <v>#REF!</v>
      </c>
      <c r="R1374" s="1716" t="e">
        <f>'Notes- SK Template'!#REF!</f>
        <v>#REF!</v>
      </c>
      <c r="S1374" s="1716" t="e">
        <f>'Notes- SK Template'!#REF!</f>
        <v>#REF!</v>
      </c>
      <c r="T1374" s="1716" t="e">
        <f>'Notes- SK Template'!#REF!</f>
        <v>#REF!</v>
      </c>
      <c r="U1374" s="1716" t="e">
        <f>'Notes- SK Template'!#REF!</f>
        <v>#REF!</v>
      </c>
      <c r="V1374" s="1716" t="e">
        <f>'Notes- SK Template'!#REF!</f>
        <v>#REF!</v>
      </c>
      <c r="W1374" s="1716" t="e">
        <f>'Notes- SK Template'!#REF!</f>
        <v>#REF!</v>
      </c>
      <c r="X1374" s="1716" t="e">
        <f>'Notes- SK Template'!#REF!</f>
        <v>#REF!</v>
      </c>
      <c r="Y1374" s="1716" t="e">
        <f>'Notes- SK Template'!#REF!</f>
        <v>#REF!</v>
      </c>
      <c r="Z1374" s="1716" t="e">
        <f>'Notes- SK Template'!#REF!</f>
        <v>#REF!</v>
      </c>
      <c r="AA1374" s="1716" t="e">
        <f>'Notes- SK Template'!#REF!</f>
        <v>#REF!</v>
      </c>
      <c r="AB1374" s="1716" t="e">
        <f>'Notes- SK Template'!#REF!</f>
        <v>#REF!</v>
      </c>
      <c r="AC1374" s="1716" t="e">
        <f>'Notes- SK Template'!#REF!</f>
        <v>#REF!</v>
      </c>
      <c r="AD1374" s="1716" t="e">
        <f>'Notes- SK Template'!#REF!</f>
        <v>#REF!</v>
      </c>
      <c r="AE1374" s="1716" t="e">
        <f>'Notes- SK Template'!#REF!</f>
        <v>#REF!</v>
      </c>
      <c r="AF1374" s="1716" t="e">
        <f>'Notes- SK Template'!#REF!</f>
        <v>#REF!</v>
      </c>
      <c r="AG1374" s="1716" t="e">
        <f>'Notes- SK Template'!#REF!</f>
        <v>#REF!</v>
      </c>
    </row>
    <row r="1375" spans="4:33" ht="16.5" customHeight="1" thickBot="1" x14ac:dyDescent="0.25">
      <c r="D1375" s="2331"/>
      <c r="E1375" s="2332"/>
      <c r="F1375" s="2332"/>
      <c r="G1375" s="2332"/>
      <c r="H1375" s="2332"/>
      <c r="I1375" s="2333"/>
      <c r="J1375" s="1716" t="e">
        <f>'Notes- SK Template'!#REF!</f>
        <v>#REF!</v>
      </c>
      <c r="K1375" s="1716" t="e">
        <f>'Notes- SK Template'!#REF!</f>
        <v>#REF!</v>
      </c>
      <c r="L1375" s="1716" t="e">
        <f>'Notes- SK Template'!#REF!</f>
        <v>#REF!</v>
      </c>
      <c r="M1375" s="1716" t="e">
        <f>'Notes- SK Template'!#REF!</f>
        <v>#REF!</v>
      </c>
      <c r="N1375" s="1716" t="e">
        <f>'Notes- SK Template'!#REF!</f>
        <v>#REF!</v>
      </c>
      <c r="O1375" s="1716" t="e">
        <f>'Notes- SK Template'!#REF!</f>
        <v>#REF!</v>
      </c>
      <c r="P1375" s="1716" t="e">
        <f>'Notes- SK Template'!#REF!</f>
        <v>#REF!</v>
      </c>
      <c r="Q1375" s="1716" t="e">
        <f>'Notes- SK Template'!#REF!</f>
        <v>#REF!</v>
      </c>
      <c r="R1375" s="1716" t="e">
        <f>'Notes- SK Template'!#REF!</f>
        <v>#REF!</v>
      </c>
      <c r="S1375" s="1716" t="e">
        <f>'Notes- SK Template'!#REF!</f>
        <v>#REF!</v>
      </c>
      <c r="T1375" s="1716" t="e">
        <f>'Notes- SK Template'!#REF!</f>
        <v>#REF!</v>
      </c>
      <c r="U1375" s="1716" t="e">
        <f>'Notes- SK Template'!#REF!</f>
        <v>#REF!</v>
      </c>
      <c r="V1375" s="1716" t="e">
        <f>'Notes- SK Template'!#REF!</f>
        <v>#REF!</v>
      </c>
      <c r="W1375" s="1716" t="e">
        <f>'Notes- SK Template'!#REF!</f>
        <v>#REF!</v>
      </c>
      <c r="X1375" s="1716" t="e">
        <f>'Notes- SK Template'!#REF!</f>
        <v>#REF!</v>
      </c>
      <c r="Y1375" s="1716" t="e">
        <f>'Notes- SK Template'!#REF!</f>
        <v>#REF!</v>
      </c>
      <c r="Z1375" s="1716" t="e">
        <f>'Notes- SK Template'!#REF!</f>
        <v>#REF!</v>
      </c>
      <c r="AA1375" s="1716" t="e">
        <f>'Notes- SK Template'!#REF!</f>
        <v>#REF!</v>
      </c>
      <c r="AB1375" s="1716" t="e">
        <f>'Notes- SK Template'!#REF!</f>
        <v>#REF!</v>
      </c>
      <c r="AC1375" s="1716" t="e">
        <f>'Notes- SK Template'!#REF!</f>
        <v>#REF!</v>
      </c>
      <c r="AD1375" s="1716" t="e">
        <f>'Notes- SK Template'!#REF!</f>
        <v>#REF!</v>
      </c>
      <c r="AE1375" s="1716" t="e">
        <f>'Notes- SK Template'!#REF!</f>
        <v>#REF!</v>
      </c>
      <c r="AF1375" s="1716" t="e">
        <f>'Notes- SK Template'!#REF!</f>
        <v>#REF!</v>
      </c>
      <c r="AG1375" s="1716" t="e">
        <f>'Notes- SK Template'!#REF!</f>
        <v>#REF!</v>
      </c>
    </row>
    <row r="1376" spans="4:33" ht="16.5" customHeight="1" x14ac:dyDescent="0.2">
      <c r="D1376" s="2316" t="s">
        <v>2369</v>
      </c>
      <c r="E1376" s="2317"/>
      <c r="F1376" s="2317"/>
      <c r="G1376" s="2317"/>
      <c r="H1376" s="2317"/>
      <c r="I1376" s="2318"/>
      <c r="J1376" s="1716" t="e">
        <f>'Notes- SK Template'!#REF!</f>
        <v>#REF!</v>
      </c>
      <c r="K1376" s="1716" t="e">
        <f>'Notes- SK Template'!#REF!</f>
        <v>#REF!</v>
      </c>
      <c r="L1376" s="1716" t="e">
        <f>'Notes- SK Template'!#REF!</f>
        <v>#REF!</v>
      </c>
      <c r="M1376" s="1716" t="e">
        <f>'Notes- SK Template'!#REF!</f>
        <v>#REF!</v>
      </c>
      <c r="N1376" s="1716" t="e">
        <f>'Notes- SK Template'!#REF!</f>
        <v>#REF!</v>
      </c>
      <c r="O1376" s="1716" t="e">
        <f>'Notes- SK Template'!#REF!</f>
        <v>#REF!</v>
      </c>
      <c r="P1376" s="1716" t="e">
        <f>'Notes- SK Template'!#REF!</f>
        <v>#REF!</v>
      </c>
      <c r="Q1376" s="1716" t="e">
        <f>'Notes- SK Template'!#REF!</f>
        <v>#REF!</v>
      </c>
      <c r="R1376" s="1716" t="e">
        <f>'Notes- SK Template'!#REF!</f>
        <v>#REF!</v>
      </c>
      <c r="S1376" s="1716" t="e">
        <f>'Notes- SK Template'!#REF!</f>
        <v>#REF!</v>
      </c>
      <c r="T1376" s="1716" t="e">
        <f>'Notes- SK Template'!#REF!</f>
        <v>#REF!</v>
      </c>
      <c r="U1376" s="1716" t="e">
        <f>'Notes- SK Template'!#REF!</f>
        <v>#REF!</v>
      </c>
      <c r="V1376" s="1716" t="e">
        <f>'Notes- SK Template'!#REF!</f>
        <v>#REF!</v>
      </c>
      <c r="W1376" s="1716" t="e">
        <f>'Notes- SK Template'!#REF!</f>
        <v>#REF!</v>
      </c>
      <c r="X1376" s="1716" t="e">
        <f>'Notes- SK Template'!#REF!</f>
        <v>#REF!</v>
      </c>
      <c r="Y1376" s="1716" t="e">
        <f>'Notes- SK Template'!#REF!</f>
        <v>#REF!</v>
      </c>
      <c r="Z1376" s="1716" t="e">
        <f>'Notes- SK Template'!#REF!</f>
        <v>#REF!</v>
      </c>
      <c r="AA1376" s="1716" t="e">
        <f>'Notes- SK Template'!#REF!</f>
        <v>#REF!</v>
      </c>
      <c r="AB1376" s="1716" t="e">
        <f>'Notes- SK Template'!#REF!</f>
        <v>#REF!</v>
      </c>
      <c r="AC1376" s="1716" t="e">
        <f>'Notes- SK Template'!#REF!</f>
        <v>#REF!</v>
      </c>
      <c r="AD1376" s="1716" t="e">
        <f>'Notes- SK Template'!#REF!</f>
        <v>#REF!</v>
      </c>
      <c r="AE1376" s="1716" t="e">
        <f>'Notes- SK Template'!#REF!</f>
        <v>#REF!</v>
      </c>
      <c r="AF1376" s="1716" t="e">
        <f>'Notes- SK Template'!#REF!</f>
        <v>#REF!</v>
      </c>
      <c r="AG1376" s="1716" t="e">
        <f>'Notes- SK Template'!#REF!</f>
        <v>#REF!</v>
      </c>
    </row>
    <row r="1377" spans="3:33" ht="16.5" customHeight="1" thickBot="1" x14ac:dyDescent="0.25">
      <c r="D1377" s="2319"/>
      <c r="E1377" s="2320"/>
      <c r="F1377" s="2320"/>
      <c r="G1377" s="2320"/>
      <c r="H1377" s="2320"/>
      <c r="I1377" s="2321"/>
      <c r="J1377" s="1716" t="e">
        <f>'Notes- SK Template'!#REF!</f>
        <v>#REF!</v>
      </c>
      <c r="K1377" s="1716" t="e">
        <f>'Notes- SK Template'!#REF!</f>
        <v>#REF!</v>
      </c>
      <c r="L1377" s="1716" t="e">
        <f>'Notes- SK Template'!#REF!</f>
        <v>#REF!</v>
      </c>
      <c r="M1377" s="1716" t="e">
        <f>'Notes- SK Template'!#REF!</f>
        <v>#REF!</v>
      </c>
      <c r="N1377" s="1716" t="e">
        <f>'Notes- SK Template'!#REF!</f>
        <v>#REF!</v>
      </c>
      <c r="O1377" s="1716" t="e">
        <f>'Notes- SK Template'!#REF!</f>
        <v>#REF!</v>
      </c>
      <c r="P1377" s="1716" t="e">
        <f>'Notes- SK Template'!#REF!</f>
        <v>#REF!</v>
      </c>
      <c r="Q1377" s="1716" t="e">
        <f>'Notes- SK Template'!#REF!</f>
        <v>#REF!</v>
      </c>
      <c r="R1377" s="1716" t="e">
        <f>'Notes- SK Template'!#REF!</f>
        <v>#REF!</v>
      </c>
      <c r="S1377" s="1716" t="e">
        <f>'Notes- SK Template'!#REF!</f>
        <v>#REF!</v>
      </c>
      <c r="T1377" s="1716" t="e">
        <f>'Notes- SK Template'!#REF!</f>
        <v>#REF!</v>
      </c>
      <c r="U1377" s="1716" t="e">
        <f>'Notes- SK Template'!#REF!</f>
        <v>#REF!</v>
      </c>
      <c r="V1377" s="1716" t="e">
        <f>'Notes- SK Template'!#REF!</f>
        <v>#REF!</v>
      </c>
      <c r="W1377" s="1716" t="e">
        <f>'Notes- SK Template'!#REF!</f>
        <v>#REF!</v>
      </c>
      <c r="X1377" s="1716" t="e">
        <f>'Notes- SK Template'!#REF!</f>
        <v>#REF!</v>
      </c>
      <c r="Y1377" s="1716" t="e">
        <f>'Notes- SK Template'!#REF!</f>
        <v>#REF!</v>
      </c>
      <c r="Z1377" s="1716" t="e">
        <f>'Notes- SK Template'!#REF!</f>
        <v>#REF!</v>
      </c>
      <c r="AA1377" s="1716" t="e">
        <f>'Notes- SK Template'!#REF!</f>
        <v>#REF!</v>
      </c>
      <c r="AB1377" s="1716" t="e">
        <f>'Notes- SK Template'!#REF!</f>
        <v>#REF!</v>
      </c>
      <c r="AC1377" s="1716" t="e">
        <f>'Notes- SK Template'!#REF!</f>
        <v>#REF!</v>
      </c>
      <c r="AD1377" s="1716" t="e">
        <f>'Notes- SK Template'!#REF!</f>
        <v>#REF!</v>
      </c>
      <c r="AE1377" s="1716" t="e">
        <f>'Notes- SK Template'!#REF!</f>
        <v>#REF!</v>
      </c>
      <c r="AF1377" s="1716" t="e">
        <f>'Notes- SK Template'!#REF!</f>
        <v>#REF!</v>
      </c>
      <c r="AG1377" s="1716" t="e">
        <f>'Notes- SK Template'!#REF!</f>
        <v>#REF!</v>
      </c>
    </row>
    <row r="1378" spans="3:33" ht="16.5" customHeight="1" x14ac:dyDescent="0.2">
      <c r="D1378" s="2322" t="s">
        <v>2372</v>
      </c>
      <c r="E1378" s="2323"/>
      <c r="F1378" s="2323"/>
      <c r="G1378" s="2323"/>
      <c r="H1378" s="2323"/>
      <c r="I1378" s="2324"/>
      <c r="J1378" s="1716" t="e">
        <f>'Notes- SK Template'!#REF!</f>
        <v>#REF!</v>
      </c>
      <c r="K1378" s="1716" t="e">
        <f>'Notes- SK Template'!#REF!</f>
        <v>#REF!</v>
      </c>
      <c r="L1378" s="1716" t="e">
        <f>'Notes- SK Template'!#REF!</f>
        <v>#REF!</v>
      </c>
      <c r="M1378" s="1716" t="e">
        <f>'Notes- SK Template'!#REF!</f>
        <v>#REF!</v>
      </c>
      <c r="N1378" s="1716" t="e">
        <f>'Notes- SK Template'!#REF!</f>
        <v>#REF!</v>
      </c>
      <c r="O1378" s="1716" t="e">
        <f>'Notes- SK Template'!#REF!</f>
        <v>#REF!</v>
      </c>
      <c r="P1378" s="1716" t="e">
        <f>'Notes- SK Template'!#REF!</f>
        <v>#REF!</v>
      </c>
      <c r="Q1378" s="1716" t="e">
        <f>'Notes- SK Template'!#REF!</f>
        <v>#REF!</v>
      </c>
      <c r="R1378" s="1716" t="e">
        <f>'Notes- SK Template'!#REF!</f>
        <v>#REF!</v>
      </c>
      <c r="S1378" s="1716" t="e">
        <f>'Notes- SK Template'!#REF!</f>
        <v>#REF!</v>
      </c>
      <c r="T1378" s="1716" t="e">
        <f>'Notes- SK Template'!#REF!</f>
        <v>#REF!</v>
      </c>
      <c r="U1378" s="1716" t="e">
        <f>'Notes- SK Template'!#REF!</f>
        <v>#REF!</v>
      </c>
      <c r="V1378" s="1716" t="e">
        <f>'Notes- SK Template'!#REF!</f>
        <v>#REF!</v>
      </c>
      <c r="W1378" s="1716" t="e">
        <f>'Notes- SK Template'!#REF!</f>
        <v>#REF!</v>
      </c>
      <c r="X1378" s="1716" t="e">
        <f>'Notes- SK Template'!#REF!</f>
        <v>#REF!</v>
      </c>
      <c r="Y1378" s="1716" t="e">
        <f>'Notes- SK Template'!#REF!</f>
        <v>#REF!</v>
      </c>
      <c r="Z1378" s="1716" t="e">
        <f>'Notes- SK Template'!#REF!</f>
        <v>#REF!</v>
      </c>
      <c r="AA1378" s="1716" t="e">
        <f>'Notes- SK Template'!#REF!</f>
        <v>#REF!</v>
      </c>
      <c r="AB1378" s="1716" t="e">
        <f>'Notes- SK Template'!#REF!</f>
        <v>#REF!</v>
      </c>
      <c r="AC1378" s="1716" t="e">
        <f>'Notes- SK Template'!#REF!</f>
        <v>#REF!</v>
      </c>
      <c r="AD1378" s="1716" t="e">
        <f>'Notes- SK Template'!#REF!</f>
        <v>#REF!</v>
      </c>
      <c r="AE1378" s="1716" t="e">
        <f>'Notes- SK Template'!#REF!</f>
        <v>#REF!</v>
      </c>
      <c r="AF1378" s="1716" t="e">
        <f>'Notes- SK Template'!#REF!</f>
        <v>#REF!</v>
      </c>
      <c r="AG1378" s="1716" t="e">
        <f>'Notes- SK Template'!#REF!</f>
        <v>#REF!</v>
      </c>
    </row>
    <row r="1379" spans="3:33" ht="16.5" customHeight="1" thickBot="1" x14ac:dyDescent="0.25">
      <c r="D1379" s="2325"/>
      <c r="E1379" s="2326"/>
      <c r="F1379" s="2326"/>
      <c r="G1379" s="2326"/>
      <c r="H1379" s="2326"/>
      <c r="I1379" s="2327"/>
      <c r="J1379" s="1716" t="e">
        <f>'Notes- SK Template'!#REF!</f>
        <v>#REF!</v>
      </c>
      <c r="K1379" s="1716" t="e">
        <f>'Notes- SK Template'!#REF!</f>
        <v>#REF!</v>
      </c>
      <c r="L1379" s="1716" t="e">
        <f>'Notes- SK Template'!#REF!</f>
        <v>#REF!</v>
      </c>
      <c r="M1379" s="1716" t="e">
        <f>'Notes- SK Template'!#REF!</f>
        <v>#REF!</v>
      </c>
      <c r="N1379" s="1716" t="e">
        <f>'Notes- SK Template'!#REF!</f>
        <v>#REF!</v>
      </c>
      <c r="O1379" s="1716" t="e">
        <f>'Notes- SK Template'!#REF!</f>
        <v>#REF!</v>
      </c>
      <c r="P1379" s="1716" t="e">
        <f>'Notes- SK Template'!#REF!</f>
        <v>#REF!</v>
      </c>
      <c r="Q1379" s="1716" t="e">
        <f>'Notes- SK Template'!#REF!</f>
        <v>#REF!</v>
      </c>
      <c r="R1379" s="1716" t="e">
        <f>'Notes- SK Template'!#REF!</f>
        <v>#REF!</v>
      </c>
      <c r="S1379" s="1716" t="e">
        <f>'Notes- SK Template'!#REF!</f>
        <v>#REF!</v>
      </c>
      <c r="T1379" s="1716" t="e">
        <f>'Notes- SK Template'!#REF!</f>
        <v>#REF!</v>
      </c>
      <c r="U1379" s="1716" t="e">
        <f>'Notes- SK Template'!#REF!</f>
        <v>#REF!</v>
      </c>
      <c r="V1379" s="1716" t="e">
        <f>'Notes- SK Template'!#REF!</f>
        <v>#REF!</v>
      </c>
      <c r="W1379" s="1716" t="e">
        <f>'Notes- SK Template'!#REF!</f>
        <v>#REF!</v>
      </c>
      <c r="X1379" s="1716" t="e">
        <f>'Notes- SK Template'!#REF!</f>
        <v>#REF!</v>
      </c>
      <c r="Y1379" s="1716" t="e">
        <f>'Notes- SK Template'!#REF!</f>
        <v>#REF!</v>
      </c>
      <c r="Z1379" s="1716" t="e">
        <f>'Notes- SK Template'!#REF!</f>
        <v>#REF!</v>
      </c>
      <c r="AA1379" s="1716" t="e">
        <f>'Notes- SK Template'!#REF!</f>
        <v>#REF!</v>
      </c>
      <c r="AB1379" s="1716" t="e">
        <f>'Notes- SK Template'!#REF!</f>
        <v>#REF!</v>
      </c>
      <c r="AC1379" s="1716" t="e">
        <f>'Notes- SK Template'!#REF!</f>
        <v>#REF!</v>
      </c>
      <c r="AD1379" s="1716" t="e">
        <f>'Notes- SK Template'!#REF!</f>
        <v>#REF!</v>
      </c>
      <c r="AE1379" s="1716" t="e">
        <f>'Notes- SK Template'!#REF!</f>
        <v>#REF!</v>
      </c>
      <c r="AF1379" s="1716" t="e">
        <f>'Notes- SK Template'!#REF!</f>
        <v>#REF!</v>
      </c>
      <c r="AG1379" s="1716" t="e">
        <f>'Notes- SK Template'!#REF!</f>
        <v>#REF!</v>
      </c>
    </row>
    <row r="1380" spans="3:33" ht="16.5" customHeight="1" x14ac:dyDescent="0.2">
      <c r="D1380" s="2316" t="s">
        <v>2373</v>
      </c>
      <c r="E1380" s="2317"/>
      <c r="F1380" s="2317"/>
      <c r="G1380" s="2317"/>
      <c r="H1380" s="2317"/>
      <c r="I1380" s="2318"/>
      <c r="J1380" s="1716" t="e">
        <f>'Notes- SK Template'!#REF!</f>
        <v>#REF!</v>
      </c>
      <c r="K1380" s="1716" t="e">
        <f>'Notes- SK Template'!#REF!</f>
        <v>#REF!</v>
      </c>
      <c r="L1380" s="1716" t="e">
        <f>'Notes- SK Template'!#REF!</f>
        <v>#REF!</v>
      </c>
      <c r="M1380" s="1716" t="e">
        <f>'Notes- SK Template'!#REF!</f>
        <v>#REF!</v>
      </c>
      <c r="N1380" s="1716" t="e">
        <f>'Notes- SK Template'!#REF!</f>
        <v>#REF!</v>
      </c>
      <c r="O1380" s="1716" t="e">
        <f>'Notes- SK Template'!#REF!</f>
        <v>#REF!</v>
      </c>
      <c r="P1380" s="1716" t="e">
        <f>'Notes- SK Template'!#REF!</f>
        <v>#REF!</v>
      </c>
      <c r="Q1380" s="1716" t="e">
        <f>'Notes- SK Template'!#REF!</f>
        <v>#REF!</v>
      </c>
      <c r="R1380" s="1716" t="e">
        <f>'Notes- SK Template'!#REF!</f>
        <v>#REF!</v>
      </c>
      <c r="S1380" s="1716" t="e">
        <f>'Notes- SK Template'!#REF!</f>
        <v>#REF!</v>
      </c>
      <c r="T1380" s="1716" t="e">
        <f>'Notes- SK Template'!#REF!</f>
        <v>#REF!</v>
      </c>
      <c r="U1380" s="1716" t="e">
        <f>'Notes- SK Template'!#REF!</f>
        <v>#REF!</v>
      </c>
      <c r="V1380" s="1716" t="e">
        <f>'Notes- SK Template'!#REF!</f>
        <v>#REF!</v>
      </c>
      <c r="W1380" s="1716" t="e">
        <f>'Notes- SK Template'!#REF!</f>
        <v>#REF!</v>
      </c>
      <c r="X1380" s="1716" t="e">
        <f>'Notes- SK Template'!#REF!</f>
        <v>#REF!</v>
      </c>
      <c r="Y1380" s="1716" t="e">
        <f>'Notes- SK Template'!#REF!</f>
        <v>#REF!</v>
      </c>
      <c r="Z1380" s="1716" t="e">
        <f>'Notes- SK Template'!#REF!</f>
        <v>#REF!</v>
      </c>
      <c r="AA1380" s="1716" t="e">
        <f>'Notes- SK Template'!#REF!</f>
        <v>#REF!</v>
      </c>
      <c r="AB1380" s="1716" t="e">
        <f>'Notes- SK Template'!#REF!</f>
        <v>#REF!</v>
      </c>
      <c r="AC1380" s="1716" t="e">
        <f>'Notes- SK Template'!#REF!</f>
        <v>#REF!</v>
      </c>
      <c r="AD1380" s="1716" t="e">
        <f>'Notes- SK Template'!#REF!</f>
        <v>#REF!</v>
      </c>
      <c r="AE1380" s="1716" t="e">
        <f>'Notes- SK Template'!#REF!</f>
        <v>#REF!</v>
      </c>
      <c r="AF1380" s="1716" t="e">
        <f>'Notes- SK Template'!#REF!</f>
        <v>#REF!</v>
      </c>
      <c r="AG1380" s="1716" t="e">
        <f>'Notes- SK Template'!#REF!</f>
        <v>#REF!</v>
      </c>
    </row>
    <row r="1381" spans="3:33" ht="16.5" customHeight="1" thickBot="1" x14ac:dyDescent="0.25">
      <c r="D1381" s="2319"/>
      <c r="E1381" s="2320"/>
      <c r="F1381" s="2320"/>
      <c r="G1381" s="2320"/>
      <c r="H1381" s="2320"/>
      <c r="I1381" s="2321"/>
      <c r="J1381" s="1716" t="e">
        <f>'Notes- SK Template'!#REF!</f>
        <v>#REF!</v>
      </c>
      <c r="K1381" s="1716" t="e">
        <f>'Notes- SK Template'!#REF!</f>
        <v>#REF!</v>
      </c>
      <c r="L1381" s="1716" t="e">
        <f>'Notes- SK Template'!#REF!</f>
        <v>#REF!</v>
      </c>
      <c r="M1381" s="1716" t="e">
        <f>'Notes- SK Template'!#REF!</f>
        <v>#REF!</v>
      </c>
      <c r="N1381" s="1716" t="e">
        <f>'Notes- SK Template'!#REF!</f>
        <v>#REF!</v>
      </c>
      <c r="O1381" s="1716" t="e">
        <f>'Notes- SK Template'!#REF!</f>
        <v>#REF!</v>
      </c>
      <c r="P1381" s="1716" t="e">
        <f>'Notes- SK Template'!#REF!</f>
        <v>#REF!</v>
      </c>
      <c r="Q1381" s="1716" t="e">
        <f>'Notes- SK Template'!#REF!</f>
        <v>#REF!</v>
      </c>
      <c r="R1381" s="1716" t="e">
        <f>'Notes- SK Template'!#REF!</f>
        <v>#REF!</v>
      </c>
      <c r="S1381" s="1716" t="e">
        <f>'Notes- SK Template'!#REF!</f>
        <v>#REF!</v>
      </c>
      <c r="T1381" s="1716" t="e">
        <f>'Notes- SK Template'!#REF!</f>
        <v>#REF!</v>
      </c>
      <c r="U1381" s="1716" t="e">
        <f>'Notes- SK Template'!#REF!</f>
        <v>#REF!</v>
      </c>
      <c r="V1381" s="1716" t="e">
        <f>'Notes- SK Template'!#REF!</f>
        <v>#REF!</v>
      </c>
      <c r="W1381" s="1716" t="e">
        <f>'Notes- SK Template'!#REF!</f>
        <v>#REF!</v>
      </c>
      <c r="X1381" s="1716" t="e">
        <f>'Notes- SK Template'!#REF!</f>
        <v>#REF!</v>
      </c>
      <c r="Y1381" s="1716" t="e">
        <f>'Notes- SK Template'!#REF!</f>
        <v>#REF!</v>
      </c>
      <c r="Z1381" s="1716" t="e">
        <f>'Notes- SK Template'!#REF!</f>
        <v>#REF!</v>
      </c>
      <c r="AA1381" s="1716" t="e">
        <f>'Notes- SK Template'!#REF!</f>
        <v>#REF!</v>
      </c>
      <c r="AB1381" s="1716" t="e">
        <f>'Notes- SK Template'!#REF!</f>
        <v>#REF!</v>
      </c>
      <c r="AC1381" s="1716" t="e">
        <f>'Notes- SK Template'!#REF!</f>
        <v>#REF!</v>
      </c>
      <c r="AD1381" s="1716" t="e">
        <f>'Notes- SK Template'!#REF!</f>
        <v>#REF!</v>
      </c>
      <c r="AE1381" s="1716" t="e">
        <f>'Notes- SK Template'!#REF!</f>
        <v>#REF!</v>
      </c>
      <c r="AF1381" s="1716" t="e">
        <f>'Notes- SK Template'!#REF!</f>
        <v>#REF!</v>
      </c>
      <c r="AG1381" s="1716" t="e">
        <f>'Notes- SK Template'!#REF!</f>
        <v>#REF!</v>
      </c>
    </row>
    <row r="1382" spans="3:33" ht="16.5" customHeight="1" thickBot="1" x14ac:dyDescent="0.25">
      <c r="D1382" s="2314" t="s">
        <v>2332</v>
      </c>
      <c r="E1382" s="2315"/>
      <c r="F1382" s="2315"/>
      <c r="G1382" s="2315"/>
      <c r="H1382" s="2315"/>
      <c r="I1382" s="2315"/>
      <c r="J1382" s="1716" t="e">
        <f>'Notes- SK Template'!#REF!</f>
        <v>#REF!</v>
      </c>
      <c r="K1382" s="1716" t="e">
        <f>'Notes- SK Template'!#REF!</f>
        <v>#REF!</v>
      </c>
      <c r="L1382" s="1716" t="e">
        <f>'Notes- SK Template'!#REF!</f>
        <v>#REF!</v>
      </c>
      <c r="M1382" s="1716" t="e">
        <f>'Notes- SK Template'!#REF!</f>
        <v>#REF!</v>
      </c>
      <c r="N1382" s="1716" t="e">
        <f>'Notes- SK Template'!#REF!</f>
        <v>#REF!</v>
      </c>
      <c r="O1382" s="1716" t="e">
        <f>'Notes- SK Template'!#REF!</f>
        <v>#REF!</v>
      </c>
      <c r="P1382" s="1716" t="e">
        <f>'Notes- SK Template'!#REF!</f>
        <v>#REF!</v>
      </c>
      <c r="Q1382" s="1716" t="e">
        <f>'Notes- SK Template'!#REF!</f>
        <v>#REF!</v>
      </c>
      <c r="R1382" s="1716" t="e">
        <f>'Notes- SK Template'!#REF!</f>
        <v>#REF!</v>
      </c>
      <c r="S1382" s="1716" t="e">
        <f>'Notes- SK Template'!#REF!</f>
        <v>#REF!</v>
      </c>
      <c r="T1382" s="1716" t="e">
        <f>'Notes- SK Template'!#REF!</f>
        <v>#REF!</v>
      </c>
      <c r="U1382" s="1716" t="e">
        <f>'Notes- SK Template'!#REF!</f>
        <v>#REF!</v>
      </c>
      <c r="V1382" s="1716" t="e">
        <f>'Notes- SK Template'!#REF!</f>
        <v>#REF!</v>
      </c>
      <c r="W1382" s="1716" t="e">
        <f>'Notes- SK Template'!#REF!</f>
        <v>#REF!</v>
      </c>
      <c r="X1382" s="1716" t="e">
        <f>'Notes- SK Template'!#REF!</f>
        <v>#REF!</v>
      </c>
      <c r="Y1382" s="1716" t="e">
        <f>'Notes- SK Template'!#REF!</f>
        <v>#REF!</v>
      </c>
      <c r="Z1382" s="1716" t="e">
        <f>'Notes- SK Template'!#REF!</f>
        <v>#REF!</v>
      </c>
      <c r="AA1382" s="1716" t="e">
        <f>'Notes- SK Template'!#REF!</f>
        <v>#REF!</v>
      </c>
      <c r="AB1382" s="1716" t="e">
        <f>'Notes- SK Template'!#REF!</f>
        <v>#REF!</v>
      </c>
      <c r="AC1382" s="1716" t="e">
        <f>'Notes- SK Template'!#REF!</f>
        <v>#REF!</v>
      </c>
      <c r="AD1382" s="1716" t="e">
        <f>'Notes- SK Template'!#REF!</f>
        <v>#REF!</v>
      </c>
      <c r="AE1382" s="1716" t="e">
        <f>'Notes- SK Template'!#REF!</f>
        <v>#REF!</v>
      </c>
      <c r="AF1382" s="1716" t="e">
        <f>'Notes- SK Template'!#REF!</f>
        <v>#REF!</v>
      </c>
      <c r="AG1382" s="1716" t="e">
        <f>'Notes- SK Template'!#REF!</f>
        <v>#REF!</v>
      </c>
    </row>
    <row r="1383" spans="3:33" ht="16.5" customHeight="1" thickBot="1" x14ac:dyDescent="0.25">
      <c r="D1383" s="2315"/>
      <c r="E1383" s="2315"/>
      <c r="F1383" s="2315"/>
      <c r="G1383" s="2315"/>
      <c r="H1383" s="2315"/>
      <c r="I1383" s="2315"/>
      <c r="J1383" s="1716" t="e">
        <f>'Notes- SK Template'!#REF!</f>
        <v>#REF!</v>
      </c>
      <c r="K1383" s="1716" t="e">
        <f>'Notes- SK Template'!#REF!</f>
        <v>#REF!</v>
      </c>
      <c r="L1383" s="1716" t="e">
        <f>'Notes- SK Template'!#REF!</f>
        <v>#REF!</v>
      </c>
      <c r="M1383" s="1716" t="e">
        <f>'Notes- SK Template'!#REF!</f>
        <v>#REF!</v>
      </c>
      <c r="N1383" s="1716" t="e">
        <f>'Notes- SK Template'!#REF!</f>
        <v>#REF!</v>
      </c>
      <c r="O1383" s="1716" t="e">
        <f>'Notes- SK Template'!#REF!</f>
        <v>#REF!</v>
      </c>
      <c r="P1383" s="1716" t="e">
        <f>'Notes- SK Template'!#REF!</f>
        <v>#REF!</v>
      </c>
      <c r="Q1383" s="1716" t="e">
        <f>'Notes- SK Template'!#REF!</f>
        <v>#REF!</v>
      </c>
      <c r="R1383" s="1716" t="e">
        <f>'Notes- SK Template'!#REF!</f>
        <v>#REF!</v>
      </c>
      <c r="S1383" s="1716" t="e">
        <f>'Notes- SK Template'!#REF!</f>
        <v>#REF!</v>
      </c>
      <c r="T1383" s="1716" t="e">
        <f>'Notes- SK Template'!#REF!</f>
        <v>#REF!</v>
      </c>
      <c r="U1383" s="1716" t="e">
        <f>'Notes- SK Template'!#REF!</f>
        <v>#REF!</v>
      </c>
      <c r="V1383" s="1716" t="e">
        <f>'Notes- SK Template'!#REF!</f>
        <v>#REF!</v>
      </c>
      <c r="W1383" s="1716" t="e">
        <f>'Notes- SK Template'!#REF!</f>
        <v>#REF!</v>
      </c>
      <c r="X1383" s="1716" t="e">
        <f>'Notes- SK Template'!#REF!</f>
        <v>#REF!</v>
      </c>
      <c r="Y1383" s="1716" t="e">
        <f>'Notes- SK Template'!#REF!</f>
        <v>#REF!</v>
      </c>
      <c r="Z1383" s="1716" t="e">
        <f>'Notes- SK Template'!#REF!</f>
        <v>#REF!</v>
      </c>
      <c r="AA1383" s="1716" t="e">
        <f>'Notes- SK Template'!#REF!</f>
        <v>#REF!</v>
      </c>
      <c r="AB1383" s="1716" t="e">
        <f>'Notes- SK Template'!#REF!</f>
        <v>#REF!</v>
      </c>
      <c r="AC1383" s="1716" t="e">
        <f>'Notes- SK Template'!#REF!</f>
        <v>#REF!</v>
      </c>
      <c r="AD1383" s="1716" t="e">
        <f>'Notes- SK Template'!#REF!</f>
        <v>#REF!</v>
      </c>
      <c r="AE1383" s="1716" t="e">
        <f>'Notes- SK Template'!#REF!</f>
        <v>#REF!</v>
      </c>
      <c r="AF1383" s="1716" t="e">
        <f>'Notes- SK Template'!#REF!</f>
        <v>#REF!</v>
      </c>
      <c r="AG1383" s="1716" t="e">
        <f>'Notes- SK Template'!#REF!</f>
        <v>#REF!</v>
      </c>
    </row>
    <row r="1384" spans="3:33" ht="16.5" customHeight="1" thickBot="1" x14ac:dyDescent="0.25">
      <c r="D1384" s="2313" t="s">
        <v>2113</v>
      </c>
      <c r="E1384" s="1777"/>
      <c r="F1384" s="1777"/>
      <c r="G1384" s="1777"/>
      <c r="H1384" s="1777"/>
      <c r="I1384" s="1777"/>
      <c r="J1384" s="1716" t="e">
        <f>'Notes- SK Template'!#REF!</f>
        <v>#REF!</v>
      </c>
      <c r="K1384" s="1716" t="e">
        <f>'Notes- SK Template'!#REF!</f>
        <v>#REF!</v>
      </c>
      <c r="L1384" s="1716" t="e">
        <f>'Notes- SK Template'!#REF!</f>
        <v>#REF!</v>
      </c>
      <c r="M1384" s="1716" t="e">
        <f>'Notes- SK Template'!#REF!</f>
        <v>#REF!</v>
      </c>
      <c r="N1384" s="1716" t="e">
        <f>'Notes- SK Template'!#REF!</f>
        <v>#REF!</v>
      </c>
      <c r="O1384" s="1716" t="e">
        <f>'Notes- SK Template'!#REF!</f>
        <v>#REF!</v>
      </c>
      <c r="P1384" s="1716" t="e">
        <f>'Notes- SK Template'!#REF!</f>
        <v>#REF!</v>
      </c>
      <c r="Q1384" s="1716" t="e">
        <f>'Notes- SK Template'!#REF!</f>
        <v>#REF!</v>
      </c>
      <c r="R1384" s="1716" t="e">
        <f>'Notes- SK Template'!#REF!</f>
        <v>#REF!</v>
      </c>
      <c r="S1384" s="1716" t="e">
        <f>'Notes- SK Template'!#REF!</f>
        <v>#REF!</v>
      </c>
      <c r="T1384" s="1716" t="e">
        <f>'Notes- SK Template'!#REF!</f>
        <v>#REF!</v>
      </c>
      <c r="U1384" s="1716" t="e">
        <f>'Notes- SK Template'!#REF!</f>
        <v>#REF!</v>
      </c>
      <c r="V1384" s="1716" t="e">
        <f>'Notes- SK Template'!#REF!</f>
        <v>#REF!</v>
      </c>
      <c r="W1384" s="1716" t="e">
        <f>'Notes- SK Template'!#REF!</f>
        <v>#REF!</v>
      </c>
      <c r="X1384" s="1716" t="e">
        <f>'Notes- SK Template'!#REF!</f>
        <v>#REF!</v>
      </c>
      <c r="Y1384" s="1716" t="e">
        <f>'Notes- SK Template'!#REF!</f>
        <v>#REF!</v>
      </c>
      <c r="Z1384" s="1716" t="e">
        <f>'Notes- SK Template'!#REF!</f>
        <v>#REF!</v>
      </c>
      <c r="AA1384" s="1716" t="e">
        <f>'Notes- SK Template'!#REF!</f>
        <v>#REF!</v>
      </c>
      <c r="AB1384" s="1716" t="e">
        <f>'Notes- SK Template'!#REF!</f>
        <v>#REF!</v>
      </c>
      <c r="AC1384" s="1716" t="e">
        <f>'Notes- SK Template'!#REF!</f>
        <v>#REF!</v>
      </c>
      <c r="AD1384" s="1716" t="e">
        <f>'Notes- SK Template'!#REF!</f>
        <v>#REF!</v>
      </c>
      <c r="AE1384" s="1716" t="e">
        <f>'Notes- SK Template'!#REF!</f>
        <v>#REF!</v>
      </c>
      <c r="AF1384" s="1716" t="e">
        <f>'Notes- SK Template'!#REF!</f>
        <v>#REF!</v>
      </c>
      <c r="AG1384" s="1716" t="e">
        <f>'Notes- SK Template'!#REF!</f>
        <v>#REF!</v>
      </c>
    </row>
    <row r="1385" spans="3:33" ht="16.5" customHeight="1" thickBot="1" x14ac:dyDescent="0.25">
      <c r="C1385" s="605"/>
      <c r="D1385" s="1777"/>
      <c r="E1385" s="1777"/>
      <c r="F1385" s="1777"/>
      <c r="G1385" s="1777"/>
      <c r="H1385" s="1777"/>
      <c r="I1385" s="1777"/>
      <c r="J1385" s="1817" t="e">
        <f>'Notes- SK Template'!#REF!</f>
        <v>#REF!</v>
      </c>
      <c r="K1385" s="1817" t="e">
        <f>'Notes- SK Template'!#REF!</f>
        <v>#REF!</v>
      </c>
      <c r="L1385" s="1817" t="e">
        <f>'Notes- SK Template'!#REF!</f>
        <v>#REF!</v>
      </c>
      <c r="M1385" s="1817" t="e">
        <f>'Notes- SK Template'!#REF!</f>
        <v>#REF!</v>
      </c>
      <c r="N1385" s="1817" t="e">
        <f>'Notes- SK Template'!#REF!</f>
        <v>#REF!</v>
      </c>
      <c r="O1385" s="1817" t="e">
        <f>'Notes- SK Template'!#REF!</f>
        <v>#REF!</v>
      </c>
      <c r="P1385" s="1817" t="e">
        <f>'Notes- SK Template'!#REF!</f>
        <v>#REF!</v>
      </c>
      <c r="Q1385" s="1817" t="e">
        <f>'Notes- SK Template'!#REF!</f>
        <v>#REF!</v>
      </c>
      <c r="R1385" s="1817" t="e">
        <f>'Notes- SK Template'!#REF!</f>
        <v>#REF!</v>
      </c>
      <c r="S1385" s="1817" t="e">
        <f>'Notes- SK Template'!#REF!</f>
        <v>#REF!</v>
      </c>
      <c r="T1385" s="1817" t="e">
        <f>'Notes- SK Template'!#REF!</f>
        <v>#REF!</v>
      </c>
      <c r="U1385" s="1817" t="e">
        <f>'Notes- SK Template'!#REF!</f>
        <v>#REF!</v>
      </c>
      <c r="V1385" s="1817" t="e">
        <f>'Notes- SK Template'!#REF!</f>
        <v>#REF!</v>
      </c>
      <c r="W1385" s="1817" t="e">
        <f>'Notes- SK Template'!#REF!</f>
        <v>#REF!</v>
      </c>
      <c r="X1385" s="1817" t="e">
        <f>'Notes- SK Template'!#REF!</f>
        <v>#REF!</v>
      </c>
      <c r="Y1385" s="1817" t="e">
        <f>'Notes- SK Template'!#REF!</f>
        <v>#REF!</v>
      </c>
      <c r="Z1385" s="1817" t="e">
        <f>'Notes- SK Template'!#REF!</f>
        <v>#REF!</v>
      </c>
      <c r="AA1385" s="1817" t="e">
        <f>'Notes- SK Template'!#REF!</f>
        <v>#REF!</v>
      </c>
      <c r="AB1385" s="1817" t="e">
        <f>'Notes- SK Template'!#REF!</f>
        <v>#REF!</v>
      </c>
      <c r="AC1385" s="1817" t="e">
        <f>'Notes- SK Template'!#REF!</f>
        <v>#REF!</v>
      </c>
      <c r="AD1385" s="1817" t="e">
        <f>'Notes- SK Template'!#REF!</f>
        <v>#REF!</v>
      </c>
      <c r="AE1385" s="1817" t="e">
        <f>'Notes- SK Template'!#REF!</f>
        <v>#REF!</v>
      </c>
      <c r="AF1385" s="1817" t="e">
        <f>'Notes- SK Template'!#REF!</f>
        <v>#REF!</v>
      </c>
      <c r="AG1385" s="1817" t="e">
        <f>'Notes- SK Template'!#REF!</f>
        <v>#REF!</v>
      </c>
    </row>
    <row r="1387" spans="3:33" ht="26.25" customHeight="1" x14ac:dyDescent="0.2">
      <c r="C1387" s="929"/>
      <c r="D1387" s="2312" t="s">
        <v>2422</v>
      </c>
      <c r="E1387" s="2312"/>
      <c r="F1387" s="2312"/>
      <c r="G1387" s="2312"/>
      <c r="H1387" s="2312"/>
      <c r="I1387" s="2312"/>
      <c r="J1387" s="2312"/>
      <c r="K1387" s="2312"/>
      <c r="L1387" s="2312"/>
      <c r="M1387" s="2312"/>
      <c r="N1387" s="2312"/>
      <c r="O1387" s="2312"/>
      <c r="P1387" s="2312"/>
      <c r="Q1387" s="2312"/>
      <c r="R1387" s="2312"/>
      <c r="S1387" s="2312"/>
      <c r="T1387" s="2312"/>
      <c r="U1387" s="2312"/>
      <c r="V1387" s="2312"/>
      <c r="W1387" s="2312"/>
      <c r="X1387" s="2312"/>
      <c r="Y1387" s="2312"/>
      <c r="Z1387" s="2312"/>
      <c r="AA1387" s="2312"/>
      <c r="AB1387" s="2312"/>
      <c r="AC1387" s="2312"/>
      <c r="AD1387" s="2312"/>
      <c r="AE1387" s="2312"/>
      <c r="AF1387" s="2312"/>
      <c r="AG1387" s="2312"/>
    </row>
    <row r="1388" spans="3:33" ht="14.25" customHeight="1" x14ac:dyDescent="0.2">
      <c r="C1388" s="929"/>
      <c r="D1388" s="929" t="s">
        <v>1759</v>
      </c>
      <c r="E1388" s="929" t="s">
        <v>1760</v>
      </c>
      <c r="F1388" s="929"/>
      <c r="G1388" s="929"/>
      <c r="H1388" s="929"/>
      <c r="I1388" s="929"/>
      <c r="J1388" s="929"/>
      <c r="K1388" s="929"/>
      <c r="L1388" s="929"/>
      <c r="M1388" s="929"/>
      <c r="N1388" s="929"/>
      <c r="O1388" s="929"/>
      <c r="P1388" s="929"/>
      <c r="Q1388" s="929"/>
      <c r="R1388" s="929"/>
      <c r="S1388" s="929"/>
      <c r="T1388" s="929"/>
      <c r="U1388" s="929"/>
      <c r="V1388" s="929"/>
      <c r="W1388" s="929"/>
      <c r="X1388" s="929"/>
      <c r="Y1388" s="929"/>
      <c r="Z1388" s="929"/>
      <c r="AA1388" s="929"/>
      <c r="AB1388" s="929"/>
      <c r="AC1388" s="929"/>
      <c r="AD1388" s="929"/>
      <c r="AE1388" s="929"/>
      <c r="AF1388" s="929"/>
      <c r="AG1388" s="929"/>
    </row>
    <row r="1389" spans="3:33" ht="14.25" customHeight="1" x14ac:dyDescent="0.2">
      <c r="C1389" s="929"/>
      <c r="D1389" s="929" t="s">
        <v>1759</v>
      </c>
      <c r="E1389" s="929" t="s">
        <v>2333</v>
      </c>
      <c r="F1389" s="929"/>
      <c r="G1389" s="929"/>
      <c r="H1389" s="929"/>
      <c r="I1389" s="929"/>
      <c r="J1389" s="929"/>
      <c r="K1389" s="929"/>
      <c r="L1389" s="929"/>
      <c r="M1389" s="929"/>
      <c r="N1389" s="929"/>
      <c r="O1389" s="929"/>
      <c r="P1389" s="929"/>
      <c r="Q1389" s="929"/>
      <c r="R1389" s="929"/>
      <c r="S1389" s="929"/>
      <c r="T1389" s="929"/>
      <c r="U1389" s="929"/>
      <c r="V1389" s="929"/>
      <c r="W1389" s="929"/>
      <c r="X1389" s="929"/>
      <c r="Y1389" s="929"/>
      <c r="Z1389" s="929"/>
      <c r="AA1389" s="929"/>
      <c r="AB1389" s="929"/>
      <c r="AC1389" s="929"/>
      <c r="AD1389" s="929"/>
      <c r="AE1389" s="929"/>
      <c r="AF1389" s="929"/>
      <c r="AG1389" s="929"/>
    </row>
    <row r="1390" spans="3:33" ht="14.25" customHeight="1" x14ac:dyDescent="0.2">
      <c r="D1390" s="944"/>
    </row>
    <row r="1391" spans="3:33" ht="14.25" customHeight="1" x14ac:dyDescent="0.2">
      <c r="D1391" s="1717"/>
      <c r="E1391" s="1717"/>
      <c r="F1391" s="1717"/>
      <c r="G1391" s="1717"/>
      <c r="H1391" s="1717"/>
      <c r="I1391" s="1717"/>
      <c r="J1391" s="1717"/>
      <c r="K1391" s="1717"/>
      <c r="L1391" s="1717"/>
      <c r="M1391" s="1717"/>
      <c r="N1391" s="1717"/>
      <c r="O1391" s="1717"/>
      <c r="P1391" s="1717"/>
      <c r="Q1391" s="1717"/>
      <c r="R1391" s="1717"/>
      <c r="S1391" s="1717"/>
      <c r="T1391" s="1717"/>
      <c r="U1391" s="1717"/>
      <c r="V1391" s="1717"/>
      <c r="W1391" s="1717"/>
      <c r="X1391" s="1717"/>
      <c r="Y1391" s="1717"/>
      <c r="Z1391" s="1717"/>
      <c r="AA1391" s="1717"/>
      <c r="AB1391" s="1717"/>
      <c r="AC1391" s="1717"/>
      <c r="AD1391" s="1717"/>
      <c r="AE1391" s="1717"/>
      <c r="AF1391" s="1717"/>
      <c r="AG1391" s="1717"/>
    </row>
    <row r="1392" spans="3:33" ht="14.25" customHeight="1" x14ac:dyDescent="0.2">
      <c r="D1392" s="590" t="s">
        <v>2334</v>
      </c>
    </row>
    <row r="1394" spans="1:33" ht="27" customHeight="1" x14ac:dyDescent="0.2">
      <c r="D1394" s="1733" t="s">
        <v>2335</v>
      </c>
      <c r="E1394" s="1733"/>
      <c r="F1394" s="1733"/>
      <c r="G1394" s="1733"/>
      <c r="H1394" s="1733"/>
      <c r="I1394" s="1733"/>
      <c r="J1394" s="1733"/>
      <c r="K1394" s="1733"/>
      <c r="L1394" s="1733"/>
      <c r="M1394" s="1733"/>
      <c r="N1394" s="1733"/>
      <c r="O1394" s="1733"/>
      <c r="P1394" s="1733"/>
      <c r="Q1394" s="1733"/>
      <c r="R1394" s="1733"/>
      <c r="S1394" s="1733"/>
      <c r="T1394" s="1733"/>
      <c r="U1394" s="1733"/>
      <c r="V1394" s="1733"/>
      <c r="W1394" s="1733"/>
      <c r="X1394" s="1733"/>
      <c r="Y1394" s="1733"/>
      <c r="Z1394" s="1733"/>
      <c r="AA1394" s="1733"/>
      <c r="AB1394" s="1733"/>
      <c r="AC1394" s="1733"/>
      <c r="AD1394" s="1733"/>
      <c r="AE1394" s="1733"/>
      <c r="AF1394" s="1733"/>
      <c r="AG1394" s="1733"/>
    </row>
    <row r="1395" spans="1:33" ht="14.25" customHeight="1" thickBot="1" x14ac:dyDescent="0.25"/>
    <row r="1396" spans="1:33" ht="14.25" customHeight="1" thickBot="1" x14ac:dyDescent="0.25">
      <c r="A1396" s="605" t="s">
        <v>1428</v>
      </c>
      <c r="D1396" s="1703" t="s">
        <v>2336</v>
      </c>
      <c r="E1396" s="1703"/>
      <c r="F1396" s="1703"/>
      <c r="G1396" s="1703"/>
      <c r="H1396" s="1703"/>
      <c r="I1396" s="1703"/>
      <c r="J1396" s="1703"/>
      <c r="K1396" s="1703"/>
      <c r="L1396" s="1703"/>
      <c r="M1396" s="1704" t="s">
        <v>2337</v>
      </c>
      <c r="N1396" s="1704"/>
      <c r="O1396" s="1704"/>
      <c r="P1396" s="1704"/>
      <c r="Q1396" s="1704"/>
      <c r="R1396" s="1704" t="s">
        <v>2338</v>
      </c>
      <c r="S1396" s="1704"/>
      <c r="T1396" s="1704"/>
      <c r="U1396" s="1704"/>
      <c r="V1396" s="1704"/>
      <c r="W1396" s="1704"/>
      <c r="X1396" s="1704"/>
      <c r="Y1396" s="1704"/>
      <c r="Z1396" s="1704"/>
      <c r="AA1396" s="1704"/>
      <c r="AB1396" s="1704"/>
      <c r="AC1396" s="1704"/>
      <c r="AD1396" s="1704"/>
      <c r="AE1396" s="1704"/>
      <c r="AF1396" s="1704"/>
      <c r="AG1396" s="1704"/>
    </row>
    <row r="1397" spans="1:33" ht="26.25" customHeight="1" thickBot="1" x14ac:dyDescent="0.25">
      <c r="D1397" s="1703"/>
      <c r="E1397" s="1703"/>
      <c r="F1397" s="1703"/>
      <c r="G1397" s="1703"/>
      <c r="H1397" s="1703"/>
      <c r="I1397" s="1703"/>
      <c r="J1397" s="1703"/>
      <c r="K1397" s="1703"/>
      <c r="L1397" s="1703"/>
      <c r="M1397" s="1704"/>
      <c r="N1397" s="1704"/>
      <c r="O1397" s="1704"/>
      <c r="P1397" s="1704"/>
      <c r="Q1397" s="1704"/>
      <c r="R1397" s="1704" t="s">
        <v>1778</v>
      </c>
      <c r="S1397" s="1704"/>
      <c r="T1397" s="1704"/>
      <c r="U1397" s="1704"/>
      <c r="V1397" s="1704"/>
      <c r="W1397" s="1704"/>
      <c r="X1397" s="1704"/>
      <c r="Y1397" s="1704"/>
      <c r="Z1397" s="1704" t="s">
        <v>2339</v>
      </c>
      <c r="AA1397" s="1704"/>
      <c r="AB1397" s="1704"/>
      <c r="AC1397" s="1704"/>
      <c r="AD1397" s="1704"/>
      <c r="AE1397" s="1704"/>
      <c r="AF1397" s="1704"/>
      <c r="AG1397" s="1704"/>
    </row>
    <row r="1398" spans="1:33" ht="18.75" customHeight="1" x14ac:dyDescent="0.2">
      <c r="D1398" s="2053" t="str">
        <f>'Notes- SK Template'!D680</f>
        <v>Motor-Car Košice</v>
      </c>
      <c r="E1398" s="2053">
        <f>'Notes- SK Template'!E680</f>
        <v>0</v>
      </c>
      <c r="F1398" s="2053">
        <f>'Notes- SK Template'!F680</f>
        <v>0</v>
      </c>
      <c r="G1398" s="2053">
        <f>'Notes- SK Template'!G680</f>
        <v>0</v>
      </c>
      <c r="H1398" s="2053">
        <f>'Notes- SK Template'!H680</f>
        <v>0</v>
      </c>
      <c r="I1398" s="2053">
        <f>'Notes- SK Template'!I680</f>
        <v>0</v>
      </c>
      <c r="J1398" s="2053">
        <f>'Notes- SK Template'!J680</f>
        <v>0</v>
      </c>
      <c r="K1398" s="2053">
        <f>'Notes- SK Template'!K680</f>
        <v>0</v>
      </c>
      <c r="L1398" s="2053">
        <f>'Notes- SK Template'!L680</f>
        <v>0</v>
      </c>
      <c r="M1398" s="2053">
        <f>'Notes- SK Template'!M680</f>
        <v>2</v>
      </c>
      <c r="N1398" s="2053">
        <f>'Notes- SK Template'!N680</f>
        <v>0</v>
      </c>
      <c r="O1398" s="2053">
        <f>'Notes- SK Template'!O680</f>
        <v>0</v>
      </c>
      <c r="P1398" s="2053">
        <f>'Notes- SK Template'!P680</f>
        <v>0</v>
      </c>
      <c r="Q1398" s="2053">
        <f>'Notes- SK Template'!Q680</f>
        <v>0</v>
      </c>
      <c r="R1398" s="1797">
        <f>'Notes- SK Template'!R680</f>
        <v>0</v>
      </c>
      <c r="S1398" s="1797">
        <f>'Notes- SK Template'!S680</f>
        <v>0</v>
      </c>
      <c r="T1398" s="1797">
        <f>'Notes- SK Template'!T680</f>
        <v>0</v>
      </c>
      <c r="U1398" s="1797">
        <f>'Notes- SK Template'!U680</f>
        <v>0</v>
      </c>
      <c r="V1398" s="1797">
        <f>'Notes- SK Template'!V680</f>
        <v>0</v>
      </c>
      <c r="W1398" s="1797">
        <f>'Notes- SK Template'!W680</f>
        <v>0</v>
      </c>
      <c r="X1398" s="1797">
        <f>'Notes- SK Template'!X680</f>
        <v>0</v>
      </c>
      <c r="Y1398" s="1797">
        <f>'Notes- SK Template'!Y680</f>
        <v>0</v>
      </c>
      <c r="Z1398" s="1797">
        <f>'Notes- SK Template'!Z680</f>
        <v>14094</v>
      </c>
      <c r="AA1398" s="1797">
        <f>'Notes- SK Template'!AA680</f>
        <v>0</v>
      </c>
      <c r="AB1398" s="1797">
        <f>'Notes- SK Template'!AB680</f>
        <v>0</v>
      </c>
      <c r="AC1398" s="1797">
        <f>'Notes- SK Template'!AC680</f>
        <v>0</v>
      </c>
      <c r="AD1398" s="1797">
        <f>'Notes- SK Template'!AD680</f>
        <v>0</v>
      </c>
      <c r="AE1398" s="1797">
        <f>'Notes- SK Template'!AE680</f>
        <v>0</v>
      </c>
      <c r="AF1398" s="1797">
        <f>'Notes- SK Template'!AF680</f>
        <v>0</v>
      </c>
      <c r="AG1398" s="1797">
        <f>'Notes- SK Template'!AG680</f>
        <v>0</v>
      </c>
    </row>
    <row r="1399" spans="1:33" ht="18.75" customHeight="1" x14ac:dyDescent="0.2">
      <c r="D1399" s="1993" t="str">
        <f>'Notes- SK Template'!D681</f>
        <v>Motor-Car Michalovce</v>
      </c>
      <c r="E1399" s="1993">
        <f>'Notes- SK Template'!E681</f>
        <v>0</v>
      </c>
      <c r="F1399" s="1993">
        <f>'Notes- SK Template'!F681</f>
        <v>0</v>
      </c>
      <c r="G1399" s="1993">
        <f>'Notes- SK Template'!G681</f>
        <v>0</v>
      </c>
      <c r="H1399" s="1993">
        <f>'Notes- SK Template'!H681</f>
        <v>0</v>
      </c>
      <c r="I1399" s="1993">
        <f>'Notes- SK Template'!I681</f>
        <v>0</v>
      </c>
      <c r="J1399" s="1993">
        <f>'Notes- SK Template'!J681</f>
        <v>0</v>
      </c>
      <c r="K1399" s="1993">
        <f>'Notes- SK Template'!K681</f>
        <v>0</v>
      </c>
      <c r="L1399" s="1993">
        <f>'Notes- SK Template'!L681</f>
        <v>0</v>
      </c>
      <c r="M1399" s="1993">
        <f>'Notes- SK Template'!M681</f>
        <v>2</v>
      </c>
      <c r="N1399" s="1993">
        <f>'Notes- SK Template'!N681</f>
        <v>0</v>
      </c>
      <c r="O1399" s="1993">
        <f>'Notes- SK Template'!O681</f>
        <v>0</v>
      </c>
      <c r="P1399" s="1993">
        <f>'Notes- SK Template'!P681</f>
        <v>0</v>
      </c>
      <c r="Q1399" s="1993">
        <f>'Notes- SK Template'!Q681</f>
        <v>0</v>
      </c>
      <c r="R1399" s="1716">
        <f>'Notes- SK Template'!R681</f>
        <v>0</v>
      </c>
      <c r="S1399" s="1716">
        <f>'Notes- SK Template'!S681</f>
        <v>0</v>
      </c>
      <c r="T1399" s="1716">
        <f>'Notes- SK Template'!T681</f>
        <v>0</v>
      </c>
      <c r="U1399" s="1716">
        <f>'Notes- SK Template'!U681</f>
        <v>0</v>
      </c>
      <c r="V1399" s="1716">
        <f>'Notes- SK Template'!V681</f>
        <v>0</v>
      </c>
      <c r="W1399" s="1716">
        <f>'Notes- SK Template'!W681</f>
        <v>0</v>
      </c>
      <c r="X1399" s="1716">
        <f>'Notes- SK Template'!X681</f>
        <v>0</v>
      </c>
      <c r="Y1399" s="1716">
        <f>'Notes- SK Template'!Y681</f>
        <v>0</v>
      </c>
      <c r="Z1399" s="1716">
        <f>'Notes- SK Template'!Z681</f>
        <v>9821</v>
      </c>
      <c r="AA1399" s="1716">
        <f>'Notes- SK Template'!AA681</f>
        <v>0</v>
      </c>
      <c r="AB1399" s="1716">
        <f>'Notes- SK Template'!AB681</f>
        <v>0</v>
      </c>
      <c r="AC1399" s="1716">
        <f>'Notes- SK Template'!AC681</f>
        <v>0</v>
      </c>
      <c r="AD1399" s="1716">
        <f>'Notes- SK Template'!AD681</f>
        <v>0</v>
      </c>
      <c r="AE1399" s="1716">
        <f>'Notes- SK Template'!AE681</f>
        <v>0</v>
      </c>
      <c r="AF1399" s="1716">
        <f>'Notes- SK Template'!AF681</f>
        <v>0</v>
      </c>
      <c r="AG1399" s="1716">
        <f>'Notes- SK Template'!AG681</f>
        <v>0</v>
      </c>
    </row>
    <row r="1400" spans="1:33" ht="18.75" customHeight="1" x14ac:dyDescent="0.2">
      <c r="D1400" s="1993" t="str">
        <f>'Notes- SK Template'!D683</f>
        <v>LEAS SK, s.r.o.</v>
      </c>
      <c r="E1400" s="1993">
        <f>'Notes- SK Template'!E683</f>
        <v>0</v>
      </c>
      <c r="F1400" s="1993">
        <f>'Notes- SK Template'!F683</f>
        <v>0</v>
      </c>
      <c r="G1400" s="1993">
        <f>'Notes- SK Template'!G683</f>
        <v>0</v>
      </c>
      <c r="H1400" s="1993">
        <f>'Notes- SK Template'!H683</f>
        <v>0</v>
      </c>
      <c r="I1400" s="1993">
        <f>'Notes- SK Template'!I683</f>
        <v>0</v>
      </c>
      <c r="J1400" s="1993">
        <f>'Notes- SK Template'!J683</f>
        <v>0</v>
      </c>
      <c r="K1400" s="1993">
        <f>'Notes- SK Template'!K683</f>
        <v>0</v>
      </c>
      <c r="L1400" s="1993">
        <f>'Notes- SK Template'!L683</f>
        <v>0</v>
      </c>
      <c r="M1400" s="1993">
        <f>'Notes- SK Template'!M683</f>
        <v>2</v>
      </c>
      <c r="N1400" s="1993">
        <f>'Notes- SK Template'!N683</f>
        <v>0</v>
      </c>
      <c r="O1400" s="1993">
        <f>'Notes- SK Template'!O683</f>
        <v>0</v>
      </c>
      <c r="P1400" s="1993">
        <f>'Notes- SK Template'!P683</f>
        <v>0</v>
      </c>
      <c r="Q1400" s="1993">
        <f>'Notes- SK Template'!Q683</f>
        <v>0</v>
      </c>
      <c r="R1400" s="1716">
        <f>'Notes- SK Template'!R683</f>
        <v>529</v>
      </c>
      <c r="S1400" s="1716">
        <f>'Notes- SK Template'!S683</f>
        <v>0</v>
      </c>
      <c r="T1400" s="1716">
        <f>'Notes- SK Template'!T683</f>
        <v>0</v>
      </c>
      <c r="U1400" s="1716">
        <f>'Notes- SK Template'!U683</f>
        <v>0</v>
      </c>
      <c r="V1400" s="1716">
        <f>'Notes- SK Template'!V683</f>
        <v>0</v>
      </c>
      <c r="W1400" s="1716">
        <f>'Notes- SK Template'!W683</f>
        <v>0</v>
      </c>
      <c r="X1400" s="1716">
        <f>'Notes- SK Template'!X683</f>
        <v>0</v>
      </c>
      <c r="Y1400" s="1716">
        <f>'Notes- SK Template'!Y683</f>
        <v>0</v>
      </c>
      <c r="Z1400" s="1716">
        <f>'Notes- SK Template'!Z683</f>
        <v>1370</v>
      </c>
      <c r="AA1400" s="1716">
        <f>'Notes- SK Template'!AA683</f>
        <v>0</v>
      </c>
      <c r="AB1400" s="1716">
        <f>'Notes- SK Template'!AB683</f>
        <v>0</v>
      </c>
      <c r="AC1400" s="1716">
        <f>'Notes- SK Template'!AC683</f>
        <v>0</v>
      </c>
      <c r="AD1400" s="1716">
        <f>'Notes- SK Template'!AD683</f>
        <v>0</v>
      </c>
      <c r="AE1400" s="1716">
        <f>'Notes- SK Template'!AE683</f>
        <v>0</v>
      </c>
      <c r="AF1400" s="1716">
        <f>'Notes- SK Template'!AF683</f>
        <v>0</v>
      </c>
      <c r="AG1400" s="1716">
        <f>'Notes- SK Template'!AG683</f>
        <v>0</v>
      </c>
    </row>
    <row r="1401" spans="1:33" ht="18.75" customHeight="1" x14ac:dyDescent="0.2">
      <c r="D1401" s="1993" t="str">
        <f>'Notes- SK Template'!D677</f>
        <v>Motor-Car Bratislava</v>
      </c>
      <c r="E1401" s="1993">
        <f>'Notes- SK Template'!E677</f>
        <v>0</v>
      </c>
      <c r="F1401" s="1993">
        <f>'Notes- SK Template'!F677</f>
        <v>0</v>
      </c>
      <c r="G1401" s="1993">
        <f>'Notes- SK Template'!G677</f>
        <v>0</v>
      </c>
      <c r="H1401" s="1993">
        <f>'Notes- SK Template'!H677</f>
        <v>0</v>
      </c>
      <c r="I1401" s="1993">
        <f>'Notes- SK Template'!I677</f>
        <v>0</v>
      </c>
      <c r="J1401" s="1993">
        <f>'Notes- SK Template'!J677</f>
        <v>0</v>
      </c>
      <c r="K1401" s="1993">
        <f>'Notes- SK Template'!K677</f>
        <v>0</v>
      </c>
      <c r="L1401" s="1993">
        <f>'Notes- SK Template'!L677</f>
        <v>0</v>
      </c>
      <c r="M1401" s="1993">
        <f>'Notes- SK Template'!M677</f>
        <v>1</v>
      </c>
      <c r="N1401" s="1993">
        <f>'Notes- SK Template'!N677</f>
        <v>0</v>
      </c>
      <c r="O1401" s="1993">
        <f>'Notes- SK Template'!O677</f>
        <v>0</v>
      </c>
      <c r="P1401" s="1993">
        <f>'Notes- SK Template'!P677</f>
        <v>0</v>
      </c>
      <c r="Q1401" s="1993">
        <f>'Notes- SK Template'!Q677</f>
        <v>0</v>
      </c>
      <c r="R1401" s="1716">
        <f>'Notes- SK Template'!R677</f>
        <v>9391</v>
      </c>
      <c r="S1401" s="1716">
        <f>'Notes- SK Template'!S677</f>
        <v>0</v>
      </c>
      <c r="T1401" s="1716">
        <f>'Notes- SK Template'!T677</f>
        <v>0</v>
      </c>
      <c r="U1401" s="1716">
        <f>'Notes- SK Template'!U677</f>
        <v>0</v>
      </c>
      <c r="V1401" s="1716">
        <f>'Notes- SK Template'!V677</f>
        <v>0</v>
      </c>
      <c r="W1401" s="1716">
        <f>'Notes- SK Template'!W677</f>
        <v>0</v>
      </c>
      <c r="X1401" s="1716">
        <f>'Notes- SK Template'!X677</f>
        <v>0</v>
      </c>
      <c r="Y1401" s="1716">
        <f>'Notes- SK Template'!Y677</f>
        <v>0</v>
      </c>
      <c r="Z1401" s="1716">
        <f>'Notes- SK Template'!Z677</f>
        <v>8119</v>
      </c>
      <c r="AA1401" s="1716">
        <f>'Notes- SK Template'!AA677</f>
        <v>0</v>
      </c>
      <c r="AB1401" s="1716">
        <f>'Notes- SK Template'!AB677</f>
        <v>0</v>
      </c>
      <c r="AC1401" s="1716">
        <f>'Notes- SK Template'!AC677</f>
        <v>0</v>
      </c>
      <c r="AD1401" s="1716">
        <f>'Notes- SK Template'!AD677</f>
        <v>0</v>
      </c>
      <c r="AE1401" s="1716">
        <f>'Notes- SK Template'!AE677</f>
        <v>0</v>
      </c>
      <c r="AF1401" s="1716">
        <f>'Notes- SK Template'!AF677</f>
        <v>0</v>
      </c>
      <c r="AG1401" s="1716">
        <f>'Notes- SK Template'!AG677</f>
        <v>0</v>
      </c>
    </row>
    <row r="1402" spans="1:33" ht="18.75" customHeight="1" x14ac:dyDescent="0.2">
      <c r="D1402" s="1993" t="str">
        <f>'Notes- SK Template'!D678</f>
        <v>Motor-Car Košice</v>
      </c>
      <c r="E1402" s="1993">
        <f>'Notes- SK Template'!E678</f>
        <v>0</v>
      </c>
      <c r="F1402" s="1993">
        <f>'Notes- SK Template'!F678</f>
        <v>0</v>
      </c>
      <c r="G1402" s="1993">
        <f>'Notes- SK Template'!G678</f>
        <v>0</v>
      </c>
      <c r="H1402" s="1993">
        <f>'Notes- SK Template'!H678</f>
        <v>0</v>
      </c>
      <c r="I1402" s="1993">
        <f>'Notes- SK Template'!I678</f>
        <v>0</v>
      </c>
      <c r="J1402" s="1993">
        <f>'Notes- SK Template'!J678</f>
        <v>0</v>
      </c>
      <c r="K1402" s="1993">
        <f>'Notes- SK Template'!K678</f>
        <v>0</v>
      </c>
      <c r="L1402" s="1993">
        <f>'Notes- SK Template'!L678</f>
        <v>0</v>
      </c>
      <c r="M1402" s="1993">
        <f>'Notes- SK Template'!M678</f>
        <v>1</v>
      </c>
      <c r="N1402" s="1993">
        <f>'Notes- SK Template'!N678</f>
        <v>0</v>
      </c>
      <c r="O1402" s="1993">
        <f>'Notes- SK Template'!O678</f>
        <v>0</v>
      </c>
      <c r="P1402" s="1993">
        <f>'Notes- SK Template'!P678</f>
        <v>0</v>
      </c>
      <c r="Q1402" s="1993">
        <f>'Notes- SK Template'!Q678</f>
        <v>0</v>
      </c>
      <c r="R1402" s="1716">
        <f>'Notes- SK Template'!R678</f>
        <v>99</v>
      </c>
      <c r="S1402" s="1716">
        <f>'Notes- SK Template'!S678</f>
        <v>0</v>
      </c>
      <c r="T1402" s="1716">
        <f>'Notes- SK Template'!T678</f>
        <v>0</v>
      </c>
      <c r="U1402" s="1716">
        <f>'Notes- SK Template'!U678</f>
        <v>0</v>
      </c>
      <c r="V1402" s="1716">
        <f>'Notes- SK Template'!V678</f>
        <v>0</v>
      </c>
      <c r="W1402" s="1716">
        <f>'Notes- SK Template'!W678</f>
        <v>0</v>
      </c>
      <c r="X1402" s="1716">
        <f>'Notes- SK Template'!X678</f>
        <v>0</v>
      </c>
      <c r="Y1402" s="1716">
        <f>'Notes- SK Template'!Y678</f>
        <v>0</v>
      </c>
      <c r="Z1402" s="1716">
        <f>'Notes- SK Template'!Z678</f>
        <v>11645</v>
      </c>
      <c r="AA1402" s="1716">
        <f>'Notes- SK Template'!AA678</f>
        <v>0</v>
      </c>
      <c r="AB1402" s="1716">
        <f>'Notes- SK Template'!AB678</f>
        <v>0</v>
      </c>
      <c r="AC1402" s="1716">
        <f>'Notes- SK Template'!AC678</f>
        <v>0</v>
      </c>
      <c r="AD1402" s="1716">
        <f>'Notes- SK Template'!AD678</f>
        <v>0</v>
      </c>
      <c r="AE1402" s="1716">
        <f>'Notes- SK Template'!AE678</f>
        <v>0</v>
      </c>
      <c r="AF1402" s="1716">
        <f>'Notes- SK Template'!AF678</f>
        <v>0</v>
      </c>
      <c r="AG1402" s="1716">
        <f>'Notes- SK Template'!AG678</f>
        <v>0</v>
      </c>
    </row>
    <row r="1403" spans="1:33" ht="18.75" customHeight="1" x14ac:dyDescent="0.2">
      <c r="D1403" s="1993" t="str">
        <f>'Notes- SK Template'!D679</f>
        <v>Motor-Car Michalovce</v>
      </c>
      <c r="E1403" s="1993">
        <f>'Notes- SK Template'!E679</f>
        <v>0</v>
      </c>
      <c r="F1403" s="1993">
        <f>'Notes- SK Template'!F679</f>
        <v>0</v>
      </c>
      <c r="G1403" s="1993">
        <f>'Notes- SK Template'!G679</f>
        <v>0</v>
      </c>
      <c r="H1403" s="1993">
        <f>'Notes- SK Template'!H679</f>
        <v>0</v>
      </c>
      <c r="I1403" s="1993">
        <f>'Notes- SK Template'!I679</f>
        <v>0</v>
      </c>
      <c r="J1403" s="1993">
        <f>'Notes- SK Template'!J679</f>
        <v>0</v>
      </c>
      <c r="K1403" s="1993">
        <f>'Notes- SK Template'!K679</f>
        <v>0</v>
      </c>
      <c r="L1403" s="1993">
        <f>'Notes- SK Template'!L679</f>
        <v>0</v>
      </c>
      <c r="M1403" s="1993">
        <f>'Notes- SK Template'!M679</f>
        <v>1</v>
      </c>
      <c r="N1403" s="1993">
        <f>'Notes- SK Template'!N679</f>
        <v>0</v>
      </c>
      <c r="O1403" s="1993">
        <f>'Notes- SK Template'!O679</f>
        <v>0</v>
      </c>
      <c r="P1403" s="1993">
        <f>'Notes- SK Template'!P679</f>
        <v>0</v>
      </c>
      <c r="Q1403" s="1993">
        <f>'Notes- SK Template'!Q679</f>
        <v>0</v>
      </c>
      <c r="R1403" s="1716">
        <f>'Notes- SK Template'!R679</f>
        <v>0</v>
      </c>
      <c r="S1403" s="1716">
        <f>'Notes- SK Template'!S679</f>
        <v>0</v>
      </c>
      <c r="T1403" s="1716">
        <f>'Notes- SK Template'!T679</f>
        <v>0</v>
      </c>
      <c r="U1403" s="1716">
        <f>'Notes- SK Template'!U679</f>
        <v>0</v>
      </c>
      <c r="V1403" s="1716">
        <f>'Notes- SK Template'!V679</f>
        <v>0</v>
      </c>
      <c r="W1403" s="1716">
        <f>'Notes- SK Template'!W679</f>
        <v>0</v>
      </c>
      <c r="X1403" s="1716">
        <f>'Notes- SK Template'!X679</f>
        <v>0</v>
      </c>
      <c r="Y1403" s="1716">
        <f>'Notes- SK Template'!Y679</f>
        <v>0</v>
      </c>
      <c r="Z1403" s="1716">
        <f>'Notes- SK Template'!Z679</f>
        <v>12160</v>
      </c>
      <c r="AA1403" s="1716">
        <f>'Notes- SK Template'!AA679</f>
        <v>0</v>
      </c>
      <c r="AB1403" s="1716">
        <f>'Notes- SK Template'!AB679</f>
        <v>0</v>
      </c>
      <c r="AC1403" s="1716">
        <f>'Notes- SK Template'!AC679</f>
        <v>0</v>
      </c>
      <c r="AD1403" s="1716">
        <f>'Notes- SK Template'!AD679</f>
        <v>0</v>
      </c>
      <c r="AE1403" s="1716">
        <f>'Notes- SK Template'!AE679</f>
        <v>0</v>
      </c>
      <c r="AF1403" s="1716">
        <f>'Notes- SK Template'!AF679</f>
        <v>0</v>
      </c>
      <c r="AG1403" s="1716">
        <f>'Notes- SK Template'!AG679</f>
        <v>0</v>
      </c>
    </row>
    <row r="1404" spans="1:33" ht="18.75" customHeight="1" x14ac:dyDescent="0.2">
      <c r="D1404" s="1993" t="str">
        <f>'Notes- SK Template'!D682</f>
        <v>Ovšany Jaroslav</v>
      </c>
      <c r="E1404" s="1993">
        <f>'Notes- SK Template'!E682</f>
        <v>0</v>
      </c>
      <c r="F1404" s="1993">
        <f>'Notes- SK Template'!F682</f>
        <v>0</v>
      </c>
      <c r="G1404" s="1993">
        <f>'Notes- SK Template'!G682</f>
        <v>0</v>
      </c>
      <c r="H1404" s="1993">
        <f>'Notes- SK Template'!H682</f>
        <v>0</v>
      </c>
      <c r="I1404" s="1993">
        <f>'Notes- SK Template'!I682</f>
        <v>0</v>
      </c>
      <c r="J1404" s="1993">
        <f>'Notes- SK Template'!J682</f>
        <v>0</v>
      </c>
      <c r="K1404" s="1993">
        <f>'Notes- SK Template'!K682</f>
        <v>0</v>
      </c>
      <c r="L1404" s="1993">
        <f>'Notes- SK Template'!L682</f>
        <v>0</v>
      </c>
      <c r="M1404" s="1993">
        <f>'Notes- SK Template'!M682</f>
        <v>2</v>
      </c>
      <c r="N1404" s="1993">
        <f>'Notes- SK Template'!N682</f>
        <v>0</v>
      </c>
      <c r="O1404" s="1993">
        <f>'Notes- SK Template'!O682</f>
        <v>0</v>
      </c>
      <c r="P1404" s="1993">
        <f>'Notes- SK Template'!P682</f>
        <v>0</v>
      </c>
      <c r="Q1404" s="1993">
        <f>'Notes- SK Template'!Q682</f>
        <v>0</v>
      </c>
      <c r="R1404" s="1716">
        <f>'Notes- SK Template'!R682</f>
        <v>0</v>
      </c>
      <c r="S1404" s="1716">
        <f>'Notes- SK Template'!S682</f>
        <v>0</v>
      </c>
      <c r="T1404" s="1716">
        <f>'Notes- SK Template'!T682</f>
        <v>0</v>
      </c>
      <c r="U1404" s="1716">
        <f>'Notes- SK Template'!U682</f>
        <v>0</v>
      </c>
      <c r="V1404" s="1716">
        <f>'Notes- SK Template'!V682</f>
        <v>0</v>
      </c>
      <c r="W1404" s="1716">
        <f>'Notes- SK Template'!W682</f>
        <v>0</v>
      </c>
      <c r="X1404" s="1716">
        <f>'Notes- SK Template'!X682</f>
        <v>0</v>
      </c>
      <c r="Y1404" s="1716">
        <f>'Notes- SK Template'!Y682</f>
        <v>0</v>
      </c>
      <c r="Z1404" s="1716">
        <f>'Notes- SK Template'!Z682</f>
        <v>8400</v>
      </c>
      <c r="AA1404" s="1716">
        <f>'Notes- SK Template'!AA682</f>
        <v>0</v>
      </c>
      <c r="AB1404" s="1716">
        <f>'Notes- SK Template'!AB682</f>
        <v>0</v>
      </c>
      <c r="AC1404" s="1716">
        <f>'Notes- SK Template'!AC682</f>
        <v>0</v>
      </c>
      <c r="AD1404" s="1716">
        <f>'Notes- SK Template'!AD682</f>
        <v>0</v>
      </c>
      <c r="AE1404" s="1716">
        <f>'Notes- SK Template'!AE682</f>
        <v>0</v>
      </c>
      <c r="AF1404" s="1716">
        <f>'Notes- SK Template'!AF682</f>
        <v>0</v>
      </c>
      <c r="AG1404" s="1716">
        <f>'Notes- SK Template'!AG682</f>
        <v>0</v>
      </c>
    </row>
    <row r="1405" spans="1:33" ht="18.75" customHeight="1" x14ac:dyDescent="0.2">
      <c r="D1405" s="1993" t="e">
        <f>'Notes- SK Template'!#REF!</f>
        <v>#REF!</v>
      </c>
      <c r="E1405" s="1993" t="e">
        <f>'Notes- SK Template'!#REF!</f>
        <v>#REF!</v>
      </c>
      <c r="F1405" s="1993" t="e">
        <f>'Notes- SK Template'!#REF!</f>
        <v>#REF!</v>
      </c>
      <c r="G1405" s="1993" t="e">
        <f>'Notes- SK Template'!#REF!</f>
        <v>#REF!</v>
      </c>
      <c r="H1405" s="1993" t="e">
        <f>'Notes- SK Template'!#REF!</f>
        <v>#REF!</v>
      </c>
      <c r="I1405" s="1993" t="e">
        <f>'Notes- SK Template'!#REF!</f>
        <v>#REF!</v>
      </c>
      <c r="J1405" s="1993" t="e">
        <f>'Notes- SK Template'!#REF!</f>
        <v>#REF!</v>
      </c>
      <c r="K1405" s="1993" t="e">
        <f>'Notes- SK Template'!#REF!</f>
        <v>#REF!</v>
      </c>
      <c r="L1405" s="1993" t="e">
        <f>'Notes- SK Template'!#REF!</f>
        <v>#REF!</v>
      </c>
      <c r="M1405" s="1993" t="e">
        <f>'Notes- SK Template'!#REF!</f>
        <v>#REF!</v>
      </c>
      <c r="N1405" s="1993" t="e">
        <f>'Notes- SK Template'!#REF!</f>
        <v>#REF!</v>
      </c>
      <c r="O1405" s="1993" t="e">
        <f>'Notes- SK Template'!#REF!</f>
        <v>#REF!</v>
      </c>
      <c r="P1405" s="1993" t="e">
        <f>'Notes- SK Template'!#REF!</f>
        <v>#REF!</v>
      </c>
      <c r="Q1405" s="1993" t="e">
        <f>'Notes- SK Template'!#REF!</f>
        <v>#REF!</v>
      </c>
      <c r="R1405" s="1716" t="e">
        <f>'Notes- SK Template'!#REF!</f>
        <v>#REF!</v>
      </c>
      <c r="S1405" s="1716" t="e">
        <f>'Notes- SK Template'!#REF!</f>
        <v>#REF!</v>
      </c>
      <c r="T1405" s="1716" t="e">
        <f>'Notes- SK Template'!#REF!</f>
        <v>#REF!</v>
      </c>
      <c r="U1405" s="1716" t="e">
        <f>'Notes- SK Template'!#REF!</f>
        <v>#REF!</v>
      </c>
      <c r="V1405" s="1716" t="e">
        <f>'Notes- SK Template'!#REF!</f>
        <v>#REF!</v>
      </c>
      <c r="W1405" s="1716" t="e">
        <f>'Notes- SK Template'!#REF!</f>
        <v>#REF!</v>
      </c>
      <c r="X1405" s="1716" t="e">
        <f>'Notes- SK Template'!#REF!</f>
        <v>#REF!</v>
      </c>
      <c r="Y1405" s="1716" t="e">
        <f>'Notes- SK Template'!#REF!</f>
        <v>#REF!</v>
      </c>
      <c r="Z1405" s="1716" t="e">
        <f>'Notes- SK Template'!#REF!</f>
        <v>#REF!</v>
      </c>
      <c r="AA1405" s="1716" t="e">
        <f>'Notes- SK Template'!#REF!</f>
        <v>#REF!</v>
      </c>
      <c r="AB1405" s="1716" t="e">
        <f>'Notes- SK Template'!#REF!</f>
        <v>#REF!</v>
      </c>
      <c r="AC1405" s="1716" t="e">
        <f>'Notes- SK Template'!#REF!</f>
        <v>#REF!</v>
      </c>
      <c r="AD1405" s="1716" t="e">
        <f>'Notes- SK Template'!#REF!</f>
        <v>#REF!</v>
      </c>
      <c r="AE1405" s="1716" t="e">
        <f>'Notes- SK Template'!#REF!</f>
        <v>#REF!</v>
      </c>
      <c r="AF1405" s="1716" t="e">
        <f>'Notes- SK Template'!#REF!</f>
        <v>#REF!</v>
      </c>
      <c r="AG1405" s="1716" t="e">
        <f>'Notes- SK Template'!#REF!</f>
        <v>#REF!</v>
      </c>
    </row>
    <row r="1406" spans="1:33" ht="18.75" customHeight="1" x14ac:dyDescent="0.2">
      <c r="D1406" s="1993" t="e">
        <f>'Notes- SK Template'!#REF!</f>
        <v>#REF!</v>
      </c>
      <c r="E1406" s="1993" t="e">
        <f>'Notes- SK Template'!#REF!</f>
        <v>#REF!</v>
      </c>
      <c r="F1406" s="1993" t="e">
        <f>'Notes- SK Template'!#REF!</f>
        <v>#REF!</v>
      </c>
      <c r="G1406" s="1993" t="e">
        <f>'Notes- SK Template'!#REF!</f>
        <v>#REF!</v>
      </c>
      <c r="H1406" s="1993" t="e">
        <f>'Notes- SK Template'!#REF!</f>
        <v>#REF!</v>
      </c>
      <c r="I1406" s="1993" t="e">
        <f>'Notes- SK Template'!#REF!</f>
        <v>#REF!</v>
      </c>
      <c r="J1406" s="1993" t="e">
        <f>'Notes- SK Template'!#REF!</f>
        <v>#REF!</v>
      </c>
      <c r="K1406" s="1993" t="e">
        <f>'Notes- SK Template'!#REF!</f>
        <v>#REF!</v>
      </c>
      <c r="L1406" s="1993" t="e">
        <f>'Notes- SK Template'!#REF!</f>
        <v>#REF!</v>
      </c>
      <c r="M1406" s="1993" t="e">
        <f>'Notes- SK Template'!#REF!</f>
        <v>#REF!</v>
      </c>
      <c r="N1406" s="1993" t="e">
        <f>'Notes- SK Template'!#REF!</f>
        <v>#REF!</v>
      </c>
      <c r="O1406" s="1993" t="e">
        <f>'Notes- SK Template'!#REF!</f>
        <v>#REF!</v>
      </c>
      <c r="P1406" s="1993" t="e">
        <f>'Notes- SK Template'!#REF!</f>
        <v>#REF!</v>
      </c>
      <c r="Q1406" s="1993" t="e">
        <f>'Notes- SK Template'!#REF!</f>
        <v>#REF!</v>
      </c>
      <c r="R1406" s="1716" t="e">
        <f>'Notes- SK Template'!#REF!</f>
        <v>#REF!</v>
      </c>
      <c r="S1406" s="1716" t="e">
        <f>'Notes- SK Template'!#REF!</f>
        <v>#REF!</v>
      </c>
      <c r="T1406" s="1716" t="e">
        <f>'Notes- SK Template'!#REF!</f>
        <v>#REF!</v>
      </c>
      <c r="U1406" s="1716" t="e">
        <f>'Notes- SK Template'!#REF!</f>
        <v>#REF!</v>
      </c>
      <c r="V1406" s="1716" t="e">
        <f>'Notes- SK Template'!#REF!</f>
        <v>#REF!</v>
      </c>
      <c r="W1406" s="1716" t="e">
        <f>'Notes- SK Template'!#REF!</f>
        <v>#REF!</v>
      </c>
      <c r="X1406" s="1716" t="e">
        <f>'Notes- SK Template'!#REF!</f>
        <v>#REF!</v>
      </c>
      <c r="Y1406" s="1716" t="e">
        <f>'Notes- SK Template'!#REF!</f>
        <v>#REF!</v>
      </c>
      <c r="Z1406" s="1716" t="e">
        <f>'Notes- SK Template'!#REF!</f>
        <v>#REF!</v>
      </c>
      <c r="AA1406" s="1716" t="e">
        <f>'Notes- SK Template'!#REF!</f>
        <v>#REF!</v>
      </c>
      <c r="AB1406" s="1716" t="e">
        <f>'Notes- SK Template'!#REF!</f>
        <v>#REF!</v>
      </c>
      <c r="AC1406" s="1716" t="e">
        <f>'Notes- SK Template'!#REF!</f>
        <v>#REF!</v>
      </c>
      <c r="AD1406" s="1716" t="e">
        <f>'Notes- SK Template'!#REF!</f>
        <v>#REF!</v>
      </c>
      <c r="AE1406" s="1716" t="e">
        <f>'Notes- SK Template'!#REF!</f>
        <v>#REF!</v>
      </c>
      <c r="AF1406" s="1716" t="e">
        <f>'Notes- SK Template'!#REF!</f>
        <v>#REF!</v>
      </c>
      <c r="AG1406" s="1716" t="e">
        <f>'Notes- SK Template'!#REF!</f>
        <v>#REF!</v>
      </c>
    </row>
    <row r="1407" spans="1:33" ht="18.75" customHeight="1" thickBot="1" x14ac:dyDescent="0.25">
      <c r="D1407" s="1986" t="e">
        <f>'Notes- SK Template'!#REF!</f>
        <v>#REF!</v>
      </c>
      <c r="E1407" s="1986" t="e">
        <f>'Notes- SK Template'!#REF!</f>
        <v>#REF!</v>
      </c>
      <c r="F1407" s="1986" t="e">
        <f>'Notes- SK Template'!#REF!</f>
        <v>#REF!</v>
      </c>
      <c r="G1407" s="1986" t="e">
        <f>'Notes- SK Template'!#REF!</f>
        <v>#REF!</v>
      </c>
      <c r="H1407" s="1986" t="e">
        <f>'Notes- SK Template'!#REF!</f>
        <v>#REF!</v>
      </c>
      <c r="I1407" s="1986" t="e">
        <f>'Notes- SK Template'!#REF!</f>
        <v>#REF!</v>
      </c>
      <c r="J1407" s="1986" t="e">
        <f>'Notes- SK Template'!#REF!</f>
        <v>#REF!</v>
      </c>
      <c r="K1407" s="1986" t="e">
        <f>'Notes- SK Template'!#REF!</f>
        <v>#REF!</v>
      </c>
      <c r="L1407" s="1986" t="e">
        <f>'Notes- SK Template'!#REF!</f>
        <v>#REF!</v>
      </c>
      <c r="M1407" s="1986" t="e">
        <f>'Notes- SK Template'!#REF!</f>
        <v>#REF!</v>
      </c>
      <c r="N1407" s="1986" t="e">
        <f>'Notes- SK Template'!#REF!</f>
        <v>#REF!</v>
      </c>
      <c r="O1407" s="1986" t="e">
        <f>'Notes- SK Template'!#REF!</f>
        <v>#REF!</v>
      </c>
      <c r="P1407" s="1986" t="e">
        <f>'Notes- SK Template'!#REF!</f>
        <v>#REF!</v>
      </c>
      <c r="Q1407" s="1986" t="e">
        <f>'Notes- SK Template'!#REF!</f>
        <v>#REF!</v>
      </c>
      <c r="R1407" s="1817" t="e">
        <f>'Notes- SK Template'!#REF!</f>
        <v>#REF!</v>
      </c>
      <c r="S1407" s="1817" t="e">
        <f>'Notes- SK Template'!#REF!</f>
        <v>#REF!</v>
      </c>
      <c r="T1407" s="1817" t="e">
        <f>'Notes- SK Template'!#REF!</f>
        <v>#REF!</v>
      </c>
      <c r="U1407" s="1817" t="e">
        <f>'Notes- SK Template'!#REF!</f>
        <v>#REF!</v>
      </c>
      <c r="V1407" s="1817" t="e">
        <f>'Notes- SK Template'!#REF!</f>
        <v>#REF!</v>
      </c>
      <c r="W1407" s="1817" t="e">
        <f>'Notes- SK Template'!#REF!</f>
        <v>#REF!</v>
      </c>
      <c r="X1407" s="1817" t="e">
        <f>'Notes- SK Template'!#REF!</f>
        <v>#REF!</v>
      </c>
      <c r="Y1407" s="1817" t="e">
        <f>'Notes- SK Template'!#REF!</f>
        <v>#REF!</v>
      </c>
      <c r="Z1407" s="1817" t="e">
        <f>'Notes- SK Template'!#REF!</f>
        <v>#REF!</v>
      </c>
      <c r="AA1407" s="1817" t="e">
        <f>'Notes- SK Template'!#REF!</f>
        <v>#REF!</v>
      </c>
      <c r="AB1407" s="1817" t="e">
        <f>'Notes- SK Template'!#REF!</f>
        <v>#REF!</v>
      </c>
      <c r="AC1407" s="1817" t="e">
        <f>'Notes- SK Template'!#REF!</f>
        <v>#REF!</v>
      </c>
      <c r="AD1407" s="1817" t="e">
        <f>'Notes- SK Template'!#REF!</f>
        <v>#REF!</v>
      </c>
      <c r="AE1407" s="1817" t="e">
        <f>'Notes- SK Template'!#REF!</f>
        <v>#REF!</v>
      </c>
      <c r="AF1407" s="1817" t="e">
        <f>'Notes- SK Template'!#REF!</f>
        <v>#REF!</v>
      </c>
      <c r="AG1407" s="1817" t="e">
        <f>'Notes- SK Template'!#REF!</f>
        <v>#REF!</v>
      </c>
    </row>
    <row r="1411" spans="4:33" ht="14.25" customHeight="1" x14ac:dyDescent="0.2">
      <c r="D1411" s="1936" t="s">
        <v>2340</v>
      </c>
      <c r="E1411" s="1936"/>
      <c r="F1411" s="1936"/>
      <c r="G1411" s="1936"/>
      <c r="H1411" s="1936"/>
      <c r="I1411" s="1936"/>
      <c r="J1411" s="1936"/>
      <c r="K1411" s="1936"/>
      <c r="L1411" s="1936"/>
      <c r="M1411" s="1936"/>
      <c r="N1411" s="1936"/>
      <c r="O1411" s="1936"/>
      <c r="P1411" s="1936"/>
      <c r="Q1411" s="1936"/>
      <c r="R1411" s="1936"/>
      <c r="S1411" s="1936"/>
      <c r="T1411" s="1936"/>
      <c r="U1411" s="1936"/>
      <c r="V1411" s="1936"/>
      <c r="W1411" s="1936"/>
      <c r="X1411" s="1936"/>
      <c r="Y1411" s="1936"/>
      <c r="Z1411" s="1936"/>
      <c r="AA1411" s="1936"/>
      <c r="AB1411" s="1936"/>
      <c r="AC1411" s="1936"/>
      <c r="AD1411" s="1936"/>
      <c r="AE1411" s="1936"/>
      <c r="AF1411" s="1936"/>
      <c r="AG1411" s="1936"/>
    </row>
    <row r="1412" spans="4:33" ht="14.25" customHeight="1" thickBot="1" x14ac:dyDescent="0.25"/>
    <row r="1413" spans="4:33" ht="14.25" customHeight="1" thickBot="1" x14ac:dyDescent="0.25">
      <c r="D1413" s="1703" t="s">
        <v>2413</v>
      </c>
      <c r="E1413" s="1703"/>
      <c r="F1413" s="1703"/>
      <c r="G1413" s="1703"/>
      <c r="H1413" s="1703"/>
      <c r="I1413" s="1703"/>
      <c r="J1413" s="1703"/>
      <c r="K1413" s="1703"/>
      <c r="L1413" s="1703"/>
      <c r="M1413" s="1703"/>
      <c r="N1413" s="1703" t="s">
        <v>1778</v>
      </c>
      <c r="O1413" s="1703"/>
      <c r="P1413" s="1703"/>
      <c r="Q1413" s="1703"/>
      <c r="R1413" s="1703"/>
      <c r="S1413" s="1703"/>
      <c r="T1413" s="1703"/>
      <c r="U1413" s="1703"/>
      <c r="V1413" s="1703"/>
      <c r="W1413" s="1703"/>
      <c r="X1413" s="1703"/>
      <c r="Y1413" s="1703"/>
      <c r="Z1413" s="1703"/>
      <c r="AA1413" s="1703"/>
      <c r="AB1413" s="1703"/>
      <c r="AC1413" s="1703"/>
      <c r="AD1413" s="1703"/>
      <c r="AE1413" s="1703"/>
      <c r="AF1413" s="1703"/>
      <c r="AG1413" s="1703"/>
    </row>
    <row r="1414" spans="4:33" ht="14.25" customHeight="1" thickBot="1" x14ac:dyDescent="0.25">
      <c r="D1414" s="1703"/>
      <c r="E1414" s="1703"/>
      <c r="F1414" s="1703"/>
      <c r="G1414" s="1703"/>
      <c r="H1414" s="1703"/>
      <c r="I1414" s="1703"/>
      <c r="J1414" s="1703"/>
      <c r="K1414" s="1703"/>
      <c r="L1414" s="1703"/>
      <c r="M1414" s="1703"/>
      <c r="N1414" s="1704" t="s">
        <v>1915</v>
      </c>
      <c r="O1414" s="1704"/>
      <c r="P1414" s="1704"/>
      <c r="Q1414" s="1704"/>
      <c r="R1414" s="1704" t="s">
        <v>1916</v>
      </c>
      <c r="S1414" s="1704"/>
      <c r="T1414" s="1704"/>
      <c r="U1414" s="1704"/>
      <c r="V1414" s="1704" t="s">
        <v>1917</v>
      </c>
      <c r="W1414" s="1704"/>
      <c r="X1414" s="1704"/>
      <c r="Y1414" s="1704"/>
      <c r="Z1414" s="1704" t="s">
        <v>1918</v>
      </c>
      <c r="AA1414" s="1704"/>
      <c r="AB1414" s="1704"/>
      <c r="AC1414" s="1704"/>
      <c r="AD1414" s="1704" t="s">
        <v>1919</v>
      </c>
      <c r="AE1414" s="1704"/>
      <c r="AF1414" s="1704"/>
      <c r="AG1414" s="1704"/>
    </row>
    <row r="1415" spans="4:33" ht="14.25" customHeight="1" x14ac:dyDescent="0.2">
      <c r="D1415" s="1934" t="s">
        <v>2341</v>
      </c>
      <c r="E1415" s="1934"/>
      <c r="F1415" s="1934"/>
      <c r="G1415" s="1934"/>
      <c r="H1415" s="1934"/>
      <c r="I1415" s="1934"/>
      <c r="J1415" s="1934"/>
      <c r="K1415" s="1934"/>
      <c r="L1415" s="1934"/>
      <c r="M1415" s="1934"/>
      <c r="N1415" s="1935">
        <f>'Notes- SK Template'!N699</f>
        <v>5000</v>
      </c>
      <c r="O1415" s="1935">
        <f>'Notes- SK Template'!O699</f>
        <v>0</v>
      </c>
      <c r="P1415" s="1935">
        <f>'Notes- SK Template'!P699</f>
        <v>0</v>
      </c>
      <c r="Q1415" s="1935">
        <f>'Notes- SK Template'!Q699</f>
        <v>0</v>
      </c>
      <c r="R1415" s="1935">
        <f>'Notes- SK Template'!R699</f>
        <v>0</v>
      </c>
      <c r="S1415" s="1935">
        <f>'Notes- SK Template'!S699</f>
        <v>0</v>
      </c>
      <c r="T1415" s="1935">
        <f>'Notes- SK Template'!T699</f>
        <v>0</v>
      </c>
      <c r="U1415" s="1935">
        <f>'Notes- SK Template'!U699</f>
        <v>0</v>
      </c>
      <c r="V1415" s="1935">
        <f>'Notes- SK Template'!V699</f>
        <v>0</v>
      </c>
      <c r="W1415" s="1935">
        <f>'Notes- SK Template'!W699</f>
        <v>0</v>
      </c>
      <c r="X1415" s="1935">
        <f>'Notes- SK Template'!X699</f>
        <v>0</v>
      </c>
      <c r="Y1415" s="1935">
        <f>'Notes- SK Template'!Y699</f>
        <v>0</v>
      </c>
      <c r="Z1415" s="1935">
        <f>'Notes- SK Template'!Z699</f>
        <v>0</v>
      </c>
      <c r="AA1415" s="1935">
        <f>'Notes- SK Template'!AA699</f>
        <v>0</v>
      </c>
      <c r="AB1415" s="1935">
        <f>'Notes- SK Template'!AB699</f>
        <v>0</v>
      </c>
      <c r="AC1415" s="1935">
        <f>'Notes- SK Template'!AC699</f>
        <v>0</v>
      </c>
      <c r="AD1415" s="1778">
        <f>'Notes- SK Template'!AD699</f>
        <v>5000</v>
      </c>
      <c r="AE1415" s="1778">
        <f>'Notes- SK Template'!AE699</f>
        <v>0</v>
      </c>
      <c r="AF1415" s="1778">
        <f>'Notes- SK Template'!AF699</f>
        <v>0</v>
      </c>
      <c r="AG1415" s="1778">
        <f>'Notes- SK Template'!AG699</f>
        <v>0</v>
      </c>
    </row>
    <row r="1416" spans="4:33" ht="14.25" customHeight="1" x14ac:dyDescent="0.2">
      <c r="D1416" s="1715" t="s">
        <v>2342</v>
      </c>
      <c r="E1416" s="1715"/>
      <c r="F1416" s="1715"/>
      <c r="G1416" s="1715"/>
      <c r="H1416" s="1715"/>
      <c r="I1416" s="1715"/>
      <c r="J1416" s="1715"/>
      <c r="K1416" s="1715"/>
      <c r="L1416" s="1715"/>
      <c r="M1416" s="1715"/>
      <c r="N1416" s="1716">
        <f>'Notes- SK Template'!N700</f>
        <v>0</v>
      </c>
      <c r="O1416" s="1716">
        <f>'Notes- SK Template'!O700</f>
        <v>0</v>
      </c>
      <c r="P1416" s="1716">
        <f>'Notes- SK Template'!P700</f>
        <v>0</v>
      </c>
      <c r="Q1416" s="1716">
        <f>'Notes- SK Template'!Q700</f>
        <v>0</v>
      </c>
      <c r="R1416" s="1716">
        <f>'Notes- SK Template'!R700</f>
        <v>0</v>
      </c>
      <c r="S1416" s="1716">
        <f>'Notes- SK Template'!S700</f>
        <v>0</v>
      </c>
      <c r="T1416" s="1716">
        <f>'Notes- SK Template'!T700</f>
        <v>0</v>
      </c>
      <c r="U1416" s="1716">
        <f>'Notes- SK Template'!U700</f>
        <v>0</v>
      </c>
      <c r="V1416" s="1716">
        <f>'Notes- SK Template'!V700</f>
        <v>0</v>
      </c>
      <c r="W1416" s="1716">
        <f>'Notes- SK Template'!W700</f>
        <v>0</v>
      </c>
      <c r="X1416" s="1716">
        <f>'Notes- SK Template'!X700</f>
        <v>0</v>
      </c>
      <c r="Y1416" s="1716">
        <f>'Notes- SK Template'!Y700</f>
        <v>0</v>
      </c>
      <c r="Z1416" s="1716">
        <f>'Notes- SK Template'!Z700</f>
        <v>0</v>
      </c>
      <c r="AA1416" s="1716">
        <f>'Notes- SK Template'!AA700</f>
        <v>0</v>
      </c>
      <c r="AB1416" s="1716">
        <f>'Notes- SK Template'!AB700</f>
        <v>0</v>
      </c>
      <c r="AC1416" s="1716">
        <f>'Notes- SK Template'!AC700</f>
        <v>0</v>
      </c>
      <c r="AD1416" s="1720">
        <f>'Notes- SK Template'!AD700</f>
        <v>0</v>
      </c>
      <c r="AE1416" s="1720">
        <f>'Notes- SK Template'!AE700</f>
        <v>0</v>
      </c>
      <c r="AF1416" s="1720">
        <f>'Notes- SK Template'!AF700</f>
        <v>0</v>
      </c>
      <c r="AG1416" s="1720">
        <f>'Notes- SK Template'!AG700</f>
        <v>0</v>
      </c>
    </row>
    <row r="1417" spans="4:33" ht="14.25" customHeight="1" x14ac:dyDescent="0.2">
      <c r="D1417" s="1715" t="s">
        <v>2343</v>
      </c>
      <c r="E1417" s="1715"/>
      <c r="F1417" s="1715"/>
      <c r="G1417" s="1715"/>
      <c r="H1417" s="1715"/>
      <c r="I1417" s="1715"/>
      <c r="J1417" s="1715"/>
      <c r="K1417" s="1715"/>
      <c r="L1417" s="1715"/>
      <c r="M1417" s="1715"/>
      <c r="N1417" s="1716">
        <f>'Notes- SK Template'!N701</f>
        <v>0</v>
      </c>
      <c r="O1417" s="1716">
        <f>'Notes- SK Template'!O701</f>
        <v>0</v>
      </c>
      <c r="P1417" s="1716">
        <f>'Notes- SK Template'!P701</f>
        <v>0</v>
      </c>
      <c r="Q1417" s="1716">
        <f>'Notes- SK Template'!Q701</f>
        <v>0</v>
      </c>
      <c r="R1417" s="1716">
        <f>'Notes- SK Template'!R701</f>
        <v>0</v>
      </c>
      <c r="S1417" s="1716">
        <f>'Notes- SK Template'!S701</f>
        <v>0</v>
      </c>
      <c r="T1417" s="1716">
        <f>'Notes- SK Template'!T701</f>
        <v>0</v>
      </c>
      <c r="U1417" s="1716">
        <f>'Notes- SK Template'!U701</f>
        <v>0</v>
      </c>
      <c r="V1417" s="1716">
        <f>'Notes- SK Template'!V701</f>
        <v>0</v>
      </c>
      <c r="W1417" s="1716">
        <f>'Notes- SK Template'!W701</f>
        <v>0</v>
      </c>
      <c r="X1417" s="1716">
        <f>'Notes- SK Template'!X701</f>
        <v>0</v>
      </c>
      <c r="Y1417" s="1716">
        <f>'Notes- SK Template'!Y701</f>
        <v>0</v>
      </c>
      <c r="Z1417" s="1716">
        <f>'Notes- SK Template'!Z701</f>
        <v>0</v>
      </c>
      <c r="AA1417" s="1716">
        <f>'Notes- SK Template'!AA701</f>
        <v>0</v>
      </c>
      <c r="AB1417" s="1716">
        <f>'Notes- SK Template'!AB701</f>
        <v>0</v>
      </c>
      <c r="AC1417" s="1716">
        <f>'Notes- SK Template'!AC701</f>
        <v>0</v>
      </c>
      <c r="AD1417" s="1720">
        <f>'Notes- SK Template'!AD701</f>
        <v>0</v>
      </c>
      <c r="AE1417" s="1720">
        <f>'Notes- SK Template'!AE701</f>
        <v>0</v>
      </c>
      <c r="AF1417" s="1720">
        <f>'Notes- SK Template'!AF701</f>
        <v>0</v>
      </c>
      <c r="AG1417" s="1720">
        <f>'Notes- SK Template'!AG701</f>
        <v>0</v>
      </c>
    </row>
    <row r="1418" spans="4:33" ht="14.25" customHeight="1" x14ac:dyDescent="0.2">
      <c r="D1418" s="1715" t="s">
        <v>2344</v>
      </c>
      <c r="E1418" s="1715"/>
      <c r="F1418" s="1715"/>
      <c r="G1418" s="1715"/>
      <c r="H1418" s="1715"/>
      <c r="I1418" s="1715"/>
      <c r="J1418" s="1715"/>
      <c r="K1418" s="1715"/>
      <c r="L1418" s="1715"/>
      <c r="M1418" s="1715"/>
      <c r="N1418" s="1716">
        <f>'Notes- SK Template'!N702</f>
        <v>0</v>
      </c>
      <c r="O1418" s="1716">
        <f>'Notes- SK Template'!O702</f>
        <v>0</v>
      </c>
      <c r="P1418" s="1716">
        <f>'Notes- SK Template'!P702</f>
        <v>0</v>
      </c>
      <c r="Q1418" s="1716">
        <f>'Notes- SK Template'!Q702</f>
        <v>0</v>
      </c>
      <c r="R1418" s="1716">
        <f>'Notes- SK Template'!R702</f>
        <v>0</v>
      </c>
      <c r="S1418" s="1716">
        <f>'Notes- SK Template'!S702</f>
        <v>0</v>
      </c>
      <c r="T1418" s="1716">
        <f>'Notes- SK Template'!T702</f>
        <v>0</v>
      </c>
      <c r="U1418" s="1716">
        <f>'Notes- SK Template'!U702</f>
        <v>0</v>
      </c>
      <c r="V1418" s="1716">
        <f>'Notes- SK Template'!V702</f>
        <v>0</v>
      </c>
      <c r="W1418" s="1716">
        <f>'Notes- SK Template'!W702</f>
        <v>0</v>
      </c>
      <c r="X1418" s="1716">
        <f>'Notes- SK Template'!X702</f>
        <v>0</v>
      </c>
      <c r="Y1418" s="1716">
        <f>'Notes- SK Template'!Y702</f>
        <v>0</v>
      </c>
      <c r="Z1418" s="1716">
        <f>'Notes- SK Template'!Z702</f>
        <v>0</v>
      </c>
      <c r="AA1418" s="1716">
        <f>'Notes- SK Template'!AA702</f>
        <v>0</v>
      </c>
      <c r="AB1418" s="1716">
        <f>'Notes- SK Template'!AB702</f>
        <v>0</v>
      </c>
      <c r="AC1418" s="1716">
        <f>'Notes- SK Template'!AC702</f>
        <v>0</v>
      </c>
      <c r="AD1418" s="1720">
        <f>'Notes- SK Template'!AD702</f>
        <v>0</v>
      </c>
      <c r="AE1418" s="1720">
        <f>'Notes- SK Template'!AE702</f>
        <v>0</v>
      </c>
      <c r="AF1418" s="1720">
        <f>'Notes- SK Template'!AF702</f>
        <v>0</v>
      </c>
      <c r="AG1418" s="1720">
        <f>'Notes- SK Template'!AG702</f>
        <v>0</v>
      </c>
    </row>
    <row r="1419" spans="4:33" ht="14.25" customHeight="1" x14ac:dyDescent="0.2">
      <c r="D1419" s="1715" t="s">
        <v>2345</v>
      </c>
      <c r="E1419" s="1715"/>
      <c r="F1419" s="1715"/>
      <c r="G1419" s="1715"/>
      <c r="H1419" s="1715"/>
      <c r="I1419" s="1715"/>
      <c r="J1419" s="1715"/>
      <c r="K1419" s="1715"/>
      <c r="L1419" s="1715"/>
      <c r="M1419" s="1715"/>
      <c r="N1419" s="1716">
        <f>'Notes- SK Template'!N703</f>
        <v>0</v>
      </c>
      <c r="O1419" s="1716">
        <f>'Notes- SK Template'!O703</f>
        <v>0</v>
      </c>
      <c r="P1419" s="1716">
        <f>'Notes- SK Template'!P703</f>
        <v>0</v>
      </c>
      <c r="Q1419" s="1716">
        <f>'Notes- SK Template'!Q703</f>
        <v>0</v>
      </c>
      <c r="R1419" s="1716">
        <f>'Notes- SK Template'!R703</f>
        <v>0</v>
      </c>
      <c r="S1419" s="1716">
        <f>'Notes- SK Template'!S703</f>
        <v>0</v>
      </c>
      <c r="T1419" s="1716">
        <f>'Notes- SK Template'!T703</f>
        <v>0</v>
      </c>
      <c r="U1419" s="1716">
        <f>'Notes- SK Template'!U703</f>
        <v>0</v>
      </c>
      <c r="V1419" s="1716">
        <f>'Notes- SK Template'!V703</f>
        <v>0</v>
      </c>
      <c r="W1419" s="1716">
        <f>'Notes- SK Template'!W703</f>
        <v>0</v>
      </c>
      <c r="X1419" s="1716">
        <f>'Notes- SK Template'!X703</f>
        <v>0</v>
      </c>
      <c r="Y1419" s="1716">
        <f>'Notes- SK Template'!Y703</f>
        <v>0</v>
      </c>
      <c r="Z1419" s="1716">
        <f>'Notes- SK Template'!Z703</f>
        <v>0</v>
      </c>
      <c r="AA1419" s="1716">
        <f>'Notes- SK Template'!AA703</f>
        <v>0</v>
      </c>
      <c r="AB1419" s="1716">
        <f>'Notes- SK Template'!AB703</f>
        <v>0</v>
      </c>
      <c r="AC1419" s="1716">
        <f>'Notes- SK Template'!AC703</f>
        <v>0</v>
      </c>
      <c r="AD1419" s="1720">
        <f>'Notes- SK Template'!AD703</f>
        <v>0</v>
      </c>
      <c r="AE1419" s="1720">
        <f>'Notes- SK Template'!AE703</f>
        <v>0</v>
      </c>
      <c r="AF1419" s="1720">
        <f>'Notes- SK Template'!AF703</f>
        <v>0</v>
      </c>
      <c r="AG1419" s="1720">
        <f>'Notes- SK Template'!AG703</f>
        <v>0</v>
      </c>
    </row>
    <row r="1420" spans="4:33" ht="14.25" customHeight="1" x14ac:dyDescent="0.2">
      <c r="D1420" s="1715" t="s">
        <v>2346</v>
      </c>
      <c r="E1420" s="1715"/>
      <c r="F1420" s="1715"/>
      <c r="G1420" s="1715"/>
      <c r="H1420" s="1715"/>
      <c r="I1420" s="1715"/>
      <c r="J1420" s="1715"/>
      <c r="K1420" s="1715"/>
      <c r="L1420" s="1715"/>
      <c r="M1420" s="1715"/>
      <c r="N1420" s="1716">
        <f>'Notes- SK Template'!N704</f>
        <v>474673</v>
      </c>
      <c r="O1420" s="1716">
        <f>'Notes- SK Template'!O704</f>
        <v>0</v>
      </c>
      <c r="P1420" s="1716">
        <f>'Notes- SK Template'!P704</f>
        <v>0</v>
      </c>
      <c r="Q1420" s="1716">
        <f>'Notes- SK Template'!Q704</f>
        <v>0</v>
      </c>
      <c r="R1420" s="1716">
        <f>'Notes- SK Template'!R704</f>
        <v>0</v>
      </c>
      <c r="S1420" s="1716">
        <f>'Notes- SK Template'!S704</f>
        <v>0</v>
      </c>
      <c r="T1420" s="1716">
        <f>'Notes- SK Template'!T704</f>
        <v>0</v>
      </c>
      <c r="U1420" s="1716">
        <f>'Notes- SK Template'!U704</f>
        <v>0</v>
      </c>
      <c r="V1420" s="1716">
        <f>'Notes- SK Template'!V704</f>
        <v>0</v>
      </c>
      <c r="W1420" s="1716">
        <f>'Notes- SK Template'!W704</f>
        <v>0</v>
      </c>
      <c r="X1420" s="1716">
        <f>'Notes- SK Template'!X704</f>
        <v>0</v>
      </c>
      <c r="Y1420" s="1716">
        <f>'Notes- SK Template'!Y704</f>
        <v>0</v>
      </c>
      <c r="Z1420" s="1716">
        <f>'Notes- SK Template'!Z704</f>
        <v>0</v>
      </c>
      <c r="AA1420" s="1716">
        <f>'Notes- SK Template'!AA704</f>
        <v>0</v>
      </c>
      <c r="AB1420" s="1716">
        <f>'Notes- SK Template'!AB704</f>
        <v>0</v>
      </c>
      <c r="AC1420" s="1716">
        <f>'Notes- SK Template'!AC704</f>
        <v>0</v>
      </c>
      <c r="AD1420" s="1720">
        <f>'Notes- SK Template'!AD704</f>
        <v>474673</v>
      </c>
      <c r="AE1420" s="1720">
        <f>'Notes- SK Template'!AE704</f>
        <v>0</v>
      </c>
      <c r="AF1420" s="1720">
        <f>'Notes- SK Template'!AF704</f>
        <v>0</v>
      </c>
      <c r="AG1420" s="1720">
        <f>'Notes- SK Template'!AG704</f>
        <v>0</v>
      </c>
    </row>
    <row r="1421" spans="4:33" ht="24.75" customHeight="1" x14ac:dyDescent="0.2">
      <c r="D1421" s="1715" t="s">
        <v>2347</v>
      </c>
      <c r="E1421" s="1715"/>
      <c r="F1421" s="1715"/>
      <c r="G1421" s="1715"/>
      <c r="H1421" s="1715"/>
      <c r="I1421" s="1715"/>
      <c r="J1421" s="1715"/>
      <c r="K1421" s="1715"/>
      <c r="L1421" s="1715"/>
      <c r="M1421" s="1715"/>
      <c r="N1421" s="1716">
        <f>'Notes- SK Template'!N705</f>
        <v>0</v>
      </c>
      <c r="O1421" s="1716">
        <f>'Notes- SK Template'!O705</f>
        <v>0</v>
      </c>
      <c r="P1421" s="1716">
        <f>'Notes- SK Template'!P705</f>
        <v>0</v>
      </c>
      <c r="Q1421" s="1716">
        <f>'Notes- SK Template'!Q705</f>
        <v>0</v>
      </c>
      <c r="R1421" s="1716">
        <f>'Notes- SK Template'!R705</f>
        <v>0</v>
      </c>
      <c r="S1421" s="1716">
        <f>'Notes- SK Template'!S705</f>
        <v>0</v>
      </c>
      <c r="T1421" s="1716">
        <f>'Notes- SK Template'!T705</f>
        <v>0</v>
      </c>
      <c r="U1421" s="1716">
        <f>'Notes- SK Template'!U705</f>
        <v>0</v>
      </c>
      <c r="V1421" s="1716">
        <f>'Notes- SK Template'!V705</f>
        <v>0</v>
      </c>
      <c r="W1421" s="1716">
        <f>'Notes- SK Template'!W705</f>
        <v>0</v>
      </c>
      <c r="X1421" s="1716">
        <f>'Notes- SK Template'!X705</f>
        <v>0</v>
      </c>
      <c r="Y1421" s="1716">
        <f>'Notes- SK Template'!Y705</f>
        <v>0</v>
      </c>
      <c r="Z1421" s="1716">
        <f>'Notes- SK Template'!Z705</f>
        <v>0</v>
      </c>
      <c r="AA1421" s="1716">
        <f>'Notes- SK Template'!AA705</f>
        <v>0</v>
      </c>
      <c r="AB1421" s="1716">
        <f>'Notes- SK Template'!AB705</f>
        <v>0</v>
      </c>
      <c r="AC1421" s="1716">
        <f>'Notes- SK Template'!AC705</f>
        <v>0</v>
      </c>
      <c r="AD1421" s="1720">
        <f>'Notes- SK Template'!AD705</f>
        <v>0</v>
      </c>
      <c r="AE1421" s="1720">
        <f>'Notes- SK Template'!AE705</f>
        <v>0</v>
      </c>
      <c r="AF1421" s="1720">
        <f>'Notes- SK Template'!AF705</f>
        <v>0</v>
      </c>
      <c r="AG1421" s="1720">
        <f>'Notes- SK Template'!AG705</f>
        <v>0</v>
      </c>
    </row>
    <row r="1422" spans="4:33" ht="15.75" customHeight="1" x14ac:dyDescent="0.2">
      <c r="D1422" s="2310" t="s">
        <v>2423</v>
      </c>
      <c r="E1422" s="2311"/>
      <c r="F1422" s="2311"/>
      <c r="G1422" s="2311"/>
      <c r="H1422" s="2311"/>
      <c r="I1422" s="2311"/>
      <c r="J1422" s="2311"/>
      <c r="K1422" s="2311"/>
      <c r="L1422" s="2311"/>
      <c r="M1422" s="2311"/>
      <c r="N1422" s="1716">
        <f>'Notes- SK Template'!N706</f>
        <v>0</v>
      </c>
      <c r="O1422" s="1716">
        <f>'Notes- SK Template'!O706</f>
        <v>0</v>
      </c>
      <c r="P1422" s="1716">
        <f>'Notes- SK Template'!P706</f>
        <v>0</v>
      </c>
      <c r="Q1422" s="1716">
        <f>'Notes- SK Template'!Q706</f>
        <v>0</v>
      </c>
      <c r="R1422" s="1716">
        <f>'Notes- SK Template'!R706</f>
        <v>0</v>
      </c>
      <c r="S1422" s="1716">
        <f>'Notes- SK Template'!S706</f>
        <v>0</v>
      </c>
      <c r="T1422" s="1716">
        <f>'Notes- SK Template'!T706</f>
        <v>0</v>
      </c>
      <c r="U1422" s="1716">
        <f>'Notes- SK Template'!U706</f>
        <v>0</v>
      </c>
      <c r="V1422" s="1716">
        <f>'Notes- SK Template'!V706</f>
        <v>0</v>
      </c>
      <c r="W1422" s="1716">
        <f>'Notes- SK Template'!W706</f>
        <v>0</v>
      </c>
      <c r="X1422" s="1716">
        <f>'Notes- SK Template'!X706</f>
        <v>0</v>
      </c>
      <c r="Y1422" s="1716">
        <f>'Notes- SK Template'!Y706</f>
        <v>0</v>
      </c>
      <c r="Z1422" s="1716">
        <f>'Notes- SK Template'!Z706</f>
        <v>0</v>
      </c>
      <c r="AA1422" s="1716">
        <f>'Notes- SK Template'!AA706</f>
        <v>0</v>
      </c>
      <c r="AB1422" s="1716">
        <f>'Notes- SK Template'!AB706</f>
        <v>0</v>
      </c>
      <c r="AC1422" s="1716">
        <f>'Notes- SK Template'!AC706</f>
        <v>0</v>
      </c>
      <c r="AD1422" s="1720">
        <f>'Notes- SK Template'!AD706</f>
        <v>0</v>
      </c>
      <c r="AE1422" s="1720">
        <f>'Notes- SK Template'!AE706</f>
        <v>0</v>
      </c>
      <c r="AF1422" s="1720">
        <f>'Notes- SK Template'!AF706</f>
        <v>0</v>
      </c>
      <c r="AG1422" s="1720">
        <f>'Notes- SK Template'!AG706</f>
        <v>0</v>
      </c>
    </row>
    <row r="1423" spans="4:33" ht="14.25" customHeight="1" x14ac:dyDescent="0.2">
      <c r="D1423" s="1715" t="s">
        <v>2348</v>
      </c>
      <c r="E1423" s="1715"/>
      <c r="F1423" s="1715"/>
      <c r="G1423" s="1715"/>
      <c r="H1423" s="1715"/>
      <c r="I1423" s="1715"/>
      <c r="J1423" s="1715"/>
      <c r="K1423" s="1715"/>
      <c r="L1423" s="1715"/>
      <c r="M1423" s="1715"/>
      <c r="N1423" s="1716">
        <f>'Notes- SK Template'!N707</f>
        <v>0</v>
      </c>
      <c r="O1423" s="1716">
        <f>'Notes- SK Template'!O707</f>
        <v>0</v>
      </c>
      <c r="P1423" s="1716">
        <f>'Notes- SK Template'!P707</f>
        <v>0</v>
      </c>
      <c r="Q1423" s="1716">
        <f>'Notes- SK Template'!Q707</f>
        <v>0</v>
      </c>
      <c r="R1423" s="1716">
        <f>'Notes- SK Template'!R707</f>
        <v>0</v>
      </c>
      <c r="S1423" s="1716">
        <f>'Notes- SK Template'!S707</f>
        <v>0</v>
      </c>
      <c r="T1423" s="1716">
        <f>'Notes- SK Template'!T707</f>
        <v>0</v>
      </c>
      <c r="U1423" s="1716">
        <f>'Notes- SK Template'!U707</f>
        <v>0</v>
      </c>
      <c r="V1423" s="1716">
        <f>'Notes- SK Template'!V707</f>
        <v>0</v>
      </c>
      <c r="W1423" s="1716">
        <f>'Notes- SK Template'!W707</f>
        <v>0</v>
      </c>
      <c r="X1423" s="1716">
        <f>'Notes- SK Template'!X707</f>
        <v>0</v>
      </c>
      <c r="Y1423" s="1716">
        <f>'Notes- SK Template'!Y707</f>
        <v>0</v>
      </c>
      <c r="Z1423" s="1716">
        <f>'Notes- SK Template'!Z707</f>
        <v>0</v>
      </c>
      <c r="AA1423" s="1716">
        <f>'Notes- SK Template'!AA707</f>
        <v>0</v>
      </c>
      <c r="AB1423" s="1716">
        <f>'Notes- SK Template'!AB707</f>
        <v>0</v>
      </c>
      <c r="AC1423" s="1716">
        <f>'Notes- SK Template'!AC707</f>
        <v>0</v>
      </c>
      <c r="AD1423" s="1720">
        <f>'Notes- SK Template'!AD707</f>
        <v>0</v>
      </c>
      <c r="AE1423" s="1720">
        <f>'Notes- SK Template'!AE707</f>
        <v>0</v>
      </c>
      <c r="AF1423" s="1720">
        <f>'Notes- SK Template'!AF707</f>
        <v>0</v>
      </c>
      <c r="AG1423" s="1720">
        <f>'Notes- SK Template'!AG707</f>
        <v>0</v>
      </c>
    </row>
    <row r="1424" spans="4:33" ht="14.25" customHeight="1" x14ac:dyDescent="0.2">
      <c r="D1424" s="1715" t="s">
        <v>2349</v>
      </c>
      <c r="E1424" s="1715"/>
      <c r="F1424" s="1715"/>
      <c r="G1424" s="1715"/>
      <c r="H1424" s="1715"/>
      <c r="I1424" s="1715"/>
      <c r="J1424" s="1715"/>
      <c r="K1424" s="1715"/>
      <c r="L1424" s="1715"/>
      <c r="M1424" s="1715"/>
      <c r="N1424" s="1716">
        <f>'Notes- SK Template'!N708</f>
        <v>0</v>
      </c>
      <c r="O1424" s="1716">
        <f>'Notes- SK Template'!O708</f>
        <v>0</v>
      </c>
      <c r="P1424" s="1716">
        <f>'Notes- SK Template'!P708</f>
        <v>0</v>
      </c>
      <c r="Q1424" s="1716">
        <f>'Notes- SK Template'!Q708</f>
        <v>0</v>
      </c>
      <c r="R1424" s="1716">
        <f>'Notes- SK Template'!R708</f>
        <v>0</v>
      </c>
      <c r="S1424" s="1716">
        <f>'Notes- SK Template'!S708</f>
        <v>0</v>
      </c>
      <c r="T1424" s="1716">
        <f>'Notes- SK Template'!T708</f>
        <v>0</v>
      </c>
      <c r="U1424" s="1716">
        <f>'Notes- SK Template'!U708</f>
        <v>0</v>
      </c>
      <c r="V1424" s="1716">
        <f>'Notes- SK Template'!V708</f>
        <v>0</v>
      </c>
      <c r="W1424" s="1716">
        <f>'Notes- SK Template'!W708</f>
        <v>0</v>
      </c>
      <c r="X1424" s="1716">
        <f>'Notes- SK Template'!X708</f>
        <v>0</v>
      </c>
      <c r="Y1424" s="1716">
        <f>'Notes- SK Template'!Y708</f>
        <v>0</v>
      </c>
      <c r="Z1424" s="1716">
        <f>'Notes- SK Template'!Z708</f>
        <v>0</v>
      </c>
      <c r="AA1424" s="1716">
        <f>'Notes- SK Template'!AA708</f>
        <v>0</v>
      </c>
      <c r="AB1424" s="1716">
        <f>'Notes- SK Template'!AB708</f>
        <v>0</v>
      </c>
      <c r="AC1424" s="1716">
        <f>'Notes- SK Template'!AC708</f>
        <v>0</v>
      </c>
      <c r="AD1424" s="1720">
        <f>'Notes- SK Template'!AD708</f>
        <v>0</v>
      </c>
      <c r="AE1424" s="1720">
        <f>'Notes- SK Template'!AE708</f>
        <v>0</v>
      </c>
      <c r="AF1424" s="1720">
        <f>'Notes- SK Template'!AF708</f>
        <v>0</v>
      </c>
      <c r="AG1424" s="1720">
        <f>'Notes- SK Template'!AG708</f>
        <v>0</v>
      </c>
    </row>
    <row r="1425" spans="4:33" ht="14.25" customHeight="1" x14ac:dyDescent="0.2">
      <c r="D1425" s="1715" t="s">
        <v>2350</v>
      </c>
      <c r="E1425" s="1715"/>
      <c r="F1425" s="1715"/>
      <c r="G1425" s="1715"/>
      <c r="H1425" s="1715"/>
      <c r="I1425" s="1715"/>
      <c r="J1425" s="1715"/>
      <c r="K1425" s="1715"/>
      <c r="L1425" s="1715"/>
      <c r="M1425" s="1715"/>
      <c r="N1425" s="1716">
        <f>'Notes- SK Template'!N709</f>
        <v>0</v>
      </c>
      <c r="O1425" s="1716">
        <f>'Notes- SK Template'!O709</f>
        <v>0</v>
      </c>
      <c r="P1425" s="1716">
        <f>'Notes- SK Template'!P709</f>
        <v>0</v>
      </c>
      <c r="Q1425" s="1716">
        <f>'Notes- SK Template'!Q709</f>
        <v>0</v>
      </c>
      <c r="R1425" s="1716">
        <f>'Notes- SK Template'!R709</f>
        <v>0</v>
      </c>
      <c r="S1425" s="1716">
        <f>'Notes- SK Template'!S709</f>
        <v>0</v>
      </c>
      <c r="T1425" s="1716">
        <f>'Notes- SK Template'!T709</f>
        <v>0</v>
      </c>
      <c r="U1425" s="1716">
        <f>'Notes- SK Template'!U709</f>
        <v>0</v>
      </c>
      <c r="V1425" s="1716">
        <f>'Notes- SK Template'!V709</f>
        <v>0</v>
      </c>
      <c r="W1425" s="1716">
        <f>'Notes- SK Template'!W709</f>
        <v>0</v>
      </c>
      <c r="X1425" s="1716">
        <f>'Notes- SK Template'!X709</f>
        <v>0</v>
      </c>
      <c r="Y1425" s="1716">
        <f>'Notes- SK Template'!Y709</f>
        <v>0</v>
      </c>
      <c r="Z1425" s="1716">
        <f>'Notes- SK Template'!Z709</f>
        <v>0</v>
      </c>
      <c r="AA1425" s="1716">
        <f>'Notes- SK Template'!AA709</f>
        <v>0</v>
      </c>
      <c r="AB1425" s="1716">
        <f>'Notes- SK Template'!AB709</f>
        <v>0</v>
      </c>
      <c r="AC1425" s="1716">
        <f>'Notes- SK Template'!AC709</f>
        <v>0</v>
      </c>
      <c r="AD1425" s="1720">
        <f>'Notes- SK Template'!AD709</f>
        <v>0</v>
      </c>
      <c r="AE1425" s="1720">
        <f>'Notes- SK Template'!AE709</f>
        <v>0</v>
      </c>
      <c r="AF1425" s="1720">
        <f>'Notes- SK Template'!AF709</f>
        <v>0</v>
      </c>
      <c r="AG1425" s="1720">
        <f>'Notes- SK Template'!AG709</f>
        <v>0</v>
      </c>
    </row>
    <row r="1426" spans="4:33" ht="14.25" customHeight="1" x14ac:dyDescent="0.2">
      <c r="D1426" s="1715" t="s">
        <v>2351</v>
      </c>
      <c r="E1426" s="1715"/>
      <c r="F1426" s="1715"/>
      <c r="G1426" s="1715"/>
      <c r="H1426" s="1715"/>
      <c r="I1426" s="1715"/>
      <c r="J1426" s="1715"/>
      <c r="K1426" s="1715"/>
      <c r="L1426" s="1715"/>
      <c r="M1426" s="1715"/>
      <c r="N1426" s="1716">
        <f>'Notes- SK Template'!N710</f>
        <v>0</v>
      </c>
      <c r="O1426" s="1716">
        <f>'Notes- SK Template'!O710</f>
        <v>0</v>
      </c>
      <c r="P1426" s="1716">
        <f>'Notes- SK Template'!P710</f>
        <v>0</v>
      </c>
      <c r="Q1426" s="1716">
        <f>'Notes- SK Template'!Q710</f>
        <v>0</v>
      </c>
      <c r="R1426" s="1716">
        <f>'Notes- SK Template'!R710</f>
        <v>0</v>
      </c>
      <c r="S1426" s="1716">
        <f>'Notes- SK Template'!S710</f>
        <v>0</v>
      </c>
      <c r="T1426" s="1716">
        <f>'Notes- SK Template'!T710</f>
        <v>0</v>
      </c>
      <c r="U1426" s="1716">
        <f>'Notes- SK Template'!U710</f>
        <v>0</v>
      </c>
      <c r="V1426" s="1716">
        <f>'Notes- SK Template'!V710</f>
        <v>0</v>
      </c>
      <c r="W1426" s="1716">
        <f>'Notes- SK Template'!W710</f>
        <v>0</v>
      </c>
      <c r="X1426" s="1716">
        <f>'Notes- SK Template'!X710</f>
        <v>0</v>
      </c>
      <c r="Y1426" s="1716">
        <f>'Notes- SK Template'!Y710</f>
        <v>0</v>
      </c>
      <c r="Z1426" s="1716">
        <f>'Notes- SK Template'!Z710</f>
        <v>0</v>
      </c>
      <c r="AA1426" s="1716">
        <f>'Notes- SK Template'!AA710</f>
        <v>0</v>
      </c>
      <c r="AB1426" s="1716">
        <f>'Notes- SK Template'!AB710</f>
        <v>0</v>
      </c>
      <c r="AC1426" s="1716">
        <f>'Notes- SK Template'!AC710</f>
        <v>0</v>
      </c>
      <c r="AD1426" s="1720">
        <f>'Notes- SK Template'!AD710</f>
        <v>0</v>
      </c>
      <c r="AE1426" s="1720">
        <f>'Notes- SK Template'!AE710</f>
        <v>0</v>
      </c>
      <c r="AF1426" s="1720">
        <f>'Notes- SK Template'!AF710</f>
        <v>0</v>
      </c>
      <c r="AG1426" s="1720">
        <f>'Notes- SK Template'!AG710</f>
        <v>0</v>
      </c>
    </row>
    <row r="1427" spans="4:33" ht="14.25" customHeight="1" x14ac:dyDescent="0.2">
      <c r="D1427" s="1715" t="s">
        <v>2352</v>
      </c>
      <c r="E1427" s="1715"/>
      <c r="F1427" s="1715"/>
      <c r="G1427" s="1715"/>
      <c r="H1427" s="1715"/>
      <c r="I1427" s="1715"/>
      <c r="J1427" s="1715"/>
      <c r="K1427" s="1715"/>
      <c r="L1427" s="1715"/>
      <c r="M1427" s="1715"/>
      <c r="N1427" s="1716">
        <f>'Notes- SK Template'!N711</f>
        <v>0</v>
      </c>
      <c r="O1427" s="1716">
        <f>'Notes- SK Template'!O711</f>
        <v>0</v>
      </c>
      <c r="P1427" s="1716">
        <f>'Notes- SK Template'!P711</f>
        <v>0</v>
      </c>
      <c r="Q1427" s="1716">
        <f>'Notes- SK Template'!Q711</f>
        <v>0</v>
      </c>
      <c r="R1427" s="1716">
        <f>'Notes- SK Template'!R711</f>
        <v>0</v>
      </c>
      <c r="S1427" s="1716">
        <f>'Notes- SK Template'!S711</f>
        <v>0</v>
      </c>
      <c r="T1427" s="1716">
        <f>'Notes- SK Template'!T711</f>
        <v>0</v>
      </c>
      <c r="U1427" s="1716">
        <f>'Notes- SK Template'!U711</f>
        <v>0</v>
      </c>
      <c r="V1427" s="1716">
        <f>'Notes- SK Template'!V711</f>
        <v>0</v>
      </c>
      <c r="W1427" s="1716">
        <f>'Notes- SK Template'!W711</f>
        <v>0</v>
      </c>
      <c r="X1427" s="1716">
        <f>'Notes- SK Template'!X711</f>
        <v>0</v>
      </c>
      <c r="Y1427" s="1716">
        <f>'Notes- SK Template'!Y711</f>
        <v>0</v>
      </c>
      <c r="Z1427" s="1716">
        <f>'Notes- SK Template'!Z711</f>
        <v>0</v>
      </c>
      <c r="AA1427" s="1716">
        <f>'Notes- SK Template'!AA711</f>
        <v>0</v>
      </c>
      <c r="AB1427" s="1716">
        <f>'Notes- SK Template'!AB711</f>
        <v>0</v>
      </c>
      <c r="AC1427" s="1716">
        <f>'Notes- SK Template'!AC711</f>
        <v>0</v>
      </c>
      <c r="AD1427" s="1720">
        <f>'Notes- SK Template'!AD711</f>
        <v>0</v>
      </c>
      <c r="AE1427" s="1720">
        <f>'Notes- SK Template'!AE711</f>
        <v>0</v>
      </c>
      <c r="AF1427" s="1720">
        <f>'Notes- SK Template'!AF711</f>
        <v>0</v>
      </c>
      <c r="AG1427" s="1720">
        <f>'Notes- SK Template'!AG711</f>
        <v>0</v>
      </c>
    </row>
    <row r="1428" spans="4:33" ht="14.25" customHeight="1" x14ac:dyDescent="0.2">
      <c r="D1428" s="1715" t="s">
        <v>2353</v>
      </c>
      <c r="E1428" s="1715"/>
      <c r="F1428" s="1715"/>
      <c r="G1428" s="1715"/>
      <c r="H1428" s="1715"/>
      <c r="I1428" s="1715"/>
      <c r="J1428" s="1715"/>
      <c r="K1428" s="1715"/>
      <c r="L1428" s="1715"/>
      <c r="M1428" s="1715"/>
      <c r="N1428" s="1716">
        <f>'Notes- SK Template'!N712</f>
        <v>0</v>
      </c>
      <c r="O1428" s="1716">
        <f>'Notes- SK Template'!O712</f>
        <v>0</v>
      </c>
      <c r="P1428" s="1716">
        <f>'Notes- SK Template'!P712</f>
        <v>0</v>
      </c>
      <c r="Q1428" s="1716">
        <f>'Notes- SK Template'!Q712</f>
        <v>0</v>
      </c>
      <c r="R1428" s="1716">
        <f>'Notes- SK Template'!R712</f>
        <v>0</v>
      </c>
      <c r="S1428" s="1716">
        <f>'Notes- SK Template'!S712</f>
        <v>0</v>
      </c>
      <c r="T1428" s="1716">
        <f>'Notes- SK Template'!T712</f>
        <v>0</v>
      </c>
      <c r="U1428" s="1716">
        <f>'Notes- SK Template'!U712</f>
        <v>0</v>
      </c>
      <c r="V1428" s="1716">
        <f>'Notes- SK Template'!V712</f>
        <v>0</v>
      </c>
      <c r="W1428" s="1716">
        <f>'Notes- SK Template'!W712</f>
        <v>0</v>
      </c>
      <c r="X1428" s="1716">
        <f>'Notes- SK Template'!X712</f>
        <v>0</v>
      </c>
      <c r="Y1428" s="1716">
        <f>'Notes- SK Template'!Y712</f>
        <v>0</v>
      </c>
      <c r="Z1428" s="1716">
        <f>'Notes- SK Template'!Z712</f>
        <v>0</v>
      </c>
      <c r="AA1428" s="1716">
        <f>'Notes- SK Template'!AA712</f>
        <v>0</v>
      </c>
      <c r="AB1428" s="1716">
        <f>'Notes- SK Template'!AB712</f>
        <v>0</v>
      </c>
      <c r="AC1428" s="1716">
        <f>'Notes- SK Template'!AC712</f>
        <v>0</v>
      </c>
      <c r="AD1428" s="1720">
        <f>'Notes- SK Template'!AD712</f>
        <v>0</v>
      </c>
      <c r="AE1428" s="1720">
        <f>'Notes- SK Template'!AE712</f>
        <v>0</v>
      </c>
      <c r="AF1428" s="1720">
        <f>'Notes- SK Template'!AF712</f>
        <v>0</v>
      </c>
      <c r="AG1428" s="1720">
        <f>'Notes- SK Template'!AG712</f>
        <v>0</v>
      </c>
    </row>
    <row r="1429" spans="4:33" ht="14.25" customHeight="1" x14ac:dyDescent="0.2">
      <c r="D1429" s="1715" t="s">
        <v>2354</v>
      </c>
      <c r="E1429" s="1715"/>
      <c r="F1429" s="1715"/>
      <c r="G1429" s="1715"/>
      <c r="H1429" s="1715"/>
      <c r="I1429" s="1715"/>
      <c r="J1429" s="1715"/>
      <c r="K1429" s="1715"/>
      <c r="L1429" s="1715"/>
      <c r="M1429" s="1715"/>
      <c r="N1429" s="1716">
        <f>'Notes- SK Template'!N713</f>
        <v>-473681</v>
      </c>
      <c r="O1429" s="1716">
        <f>'Notes- SK Template'!O713</f>
        <v>0</v>
      </c>
      <c r="P1429" s="1716">
        <f>'Notes- SK Template'!P713</f>
        <v>0</v>
      </c>
      <c r="Q1429" s="1716">
        <f>'Notes- SK Template'!Q713</f>
        <v>0</v>
      </c>
      <c r="R1429" s="1716">
        <f>'Notes- SK Template'!R713</f>
        <v>0</v>
      </c>
      <c r="S1429" s="1716">
        <f>'Notes- SK Template'!S713</f>
        <v>0</v>
      </c>
      <c r="T1429" s="1716">
        <f>'Notes- SK Template'!T713</f>
        <v>0</v>
      </c>
      <c r="U1429" s="1716">
        <f>'Notes- SK Template'!U713</f>
        <v>0</v>
      </c>
      <c r="V1429" s="1716">
        <f>'Notes- SK Template'!V713</f>
        <v>0</v>
      </c>
      <c r="W1429" s="1716">
        <f>'Notes- SK Template'!W713</f>
        <v>0</v>
      </c>
      <c r="X1429" s="1716">
        <f>'Notes- SK Template'!X713</f>
        <v>0</v>
      </c>
      <c r="Y1429" s="1716">
        <f>'Notes- SK Template'!Y713</f>
        <v>0</v>
      </c>
      <c r="Z1429" s="1716">
        <f>'Notes- SK Template'!Z713</f>
        <v>-133506</v>
      </c>
      <c r="AA1429" s="1716">
        <f>'Notes- SK Template'!AA713</f>
        <v>0</v>
      </c>
      <c r="AB1429" s="1716">
        <f>'Notes- SK Template'!AB713</f>
        <v>0</v>
      </c>
      <c r="AC1429" s="1716">
        <f>'Notes- SK Template'!AC713</f>
        <v>0</v>
      </c>
      <c r="AD1429" s="1720">
        <f>'Notes- SK Template'!AD713</f>
        <v>-607187</v>
      </c>
      <c r="AE1429" s="1720">
        <f>'Notes- SK Template'!AE713</f>
        <v>0</v>
      </c>
      <c r="AF1429" s="1720">
        <f>'Notes- SK Template'!AF713</f>
        <v>0</v>
      </c>
      <c r="AG1429" s="1720">
        <f>'Notes- SK Template'!AG713</f>
        <v>0</v>
      </c>
    </row>
    <row r="1430" spans="4:33" ht="14.25" customHeight="1" x14ac:dyDescent="0.2">
      <c r="D1430" s="1715" t="s">
        <v>2355</v>
      </c>
      <c r="E1430" s="1715"/>
      <c r="F1430" s="1715"/>
      <c r="G1430" s="1715"/>
      <c r="H1430" s="1715"/>
      <c r="I1430" s="1715"/>
      <c r="J1430" s="1715"/>
      <c r="K1430" s="1715"/>
      <c r="L1430" s="1715"/>
      <c r="M1430" s="1715"/>
      <c r="N1430" s="1805">
        <f>'Notes- SK Template'!N714</f>
        <v>-133506</v>
      </c>
      <c r="O1430" s="1805">
        <f>'Notes- SK Template'!O714</f>
        <v>0</v>
      </c>
      <c r="P1430" s="1805">
        <f>'Notes- SK Template'!P714</f>
        <v>0</v>
      </c>
      <c r="Q1430" s="1805">
        <f>'Notes- SK Template'!Q714</f>
        <v>0</v>
      </c>
      <c r="R1430" s="1805">
        <f>'Notes- SK Template'!R714</f>
        <v>-100141</v>
      </c>
      <c r="S1430" s="1805">
        <f>'Notes- SK Template'!S714</f>
        <v>0</v>
      </c>
      <c r="T1430" s="1805">
        <f>'Notes- SK Template'!T714</f>
        <v>0</v>
      </c>
      <c r="U1430" s="1805">
        <f>'Notes- SK Template'!U714</f>
        <v>0</v>
      </c>
      <c r="V1430" s="1805">
        <f>'Notes- SK Template'!V714</f>
        <v>0</v>
      </c>
      <c r="W1430" s="1805">
        <f>'Notes- SK Template'!W714</f>
        <v>0</v>
      </c>
      <c r="X1430" s="1805">
        <f>'Notes- SK Template'!X714</f>
        <v>0</v>
      </c>
      <c r="Y1430" s="1805">
        <f>'Notes- SK Template'!Y714</f>
        <v>0</v>
      </c>
      <c r="Z1430" s="1805">
        <f>'Notes- SK Template'!Z714</f>
        <v>133506</v>
      </c>
      <c r="AA1430" s="1805">
        <f>'Notes- SK Template'!AA714</f>
        <v>0</v>
      </c>
      <c r="AB1430" s="1805">
        <f>'Notes- SK Template'!AB714</f>
        <v>0</v>
      </c>
      <c r="AC1430" s="1805">
        <f>'Notes- SK Template'!AC714</f>
        <v>0</v>
      </c>
      <c r="AD1430" s="1720">
        <f>'Notes- SK Template'!AD714</f>
        <v>-100141</v>
      </c>
      <c r="AE1430" s="1720">
        <f>'Notes- SK Template'!AE714</f>
        <v>0</v>
      </c>
      <c r="AF1430" s="1720">
        <f>'Notes- SK Template'!AF714</f>
        <v>0</v>
      </c>
      <c r="AG1430" s="1720">
        <f>'Notes- SK Template'!AG714</f>
        <v>0</v>
      </c>
    </row>
    <row r="1431" spans="4:33" ht="14.25" customHeight="1" x14ac:dyDescent="0.2">
      <c r="D1431" s="1715" t="s">
        <v>2356</v>
      </c>
      <c r="E1431" s="1715"/>
      <c r="F1431" s="1715"/>
      <c r="G1431" s="1715"/>
      <c r="H1431" s="1715"/>
      <c r="I1431" s="1715"/>
      <c r="J1431" s="1715"/>
      <c r="K1431" s="1715"/>
      <c r="L1431" s="1715"/>
      <c r="M1431" s="1715"/>
      <c r="N1431" s="1716">
        <f>'Notes- SK Template'!N715</f>
        <v>0</v>
      </c>
      <c r="O1431" s="1716">
        <f>'Notes- SK Template'!O715</f>
        <v>0</v>
      </c>
      <c r="P1431" s="1716">
        <f>'Notes- SK Template'!P715</f>
        <v>0</v>
      </c>
      <c r="Q1431" s="1716">
        <f>'Notes- SK Template'!Q715</f>
        <v>0</v>
      </c>
      <c r="R1431" s="1716">
        <f>'Notes- SK Template'!R715</f>
        <v>0</v>
      </c>
      <c r="S1431" s="1716">
        <f>'Notes- SK Template'!S715</f>
        <v>0</v>
      </c>
      <c r="T1431" s="1716">
        <f>'Notes- SK Template'!T715</f>
        <v>0</v>
      </c>
      <c r="U1431" s="1716">
        <f>'Notes- SK Template'!U715</f>
        <v>0</v>
      </c>
      <c r="V1431" s="1716">
        <f>'Notes- SK Template'!V715</f>
        <v>0</v>
      </c>
      <c r="W1431" s="1716">
        <f>'Notes- SK Template'!W715</f>
        <v>0</v>
      </c>
      <c r="X1431" s="1716">
        <f>'Notes- SK Template'!X715</f>
        <v>0</v>
      </c>
      <c r="Y1431" s="1716">
        <f>'Notes- SK Template'!Y715</f>
        <v>0</v>
      </c>
      <c r="Z1431" s="1716">
        <f>'Notes- SK Template'!Z715</f>
        <v>0</v>
      </c>
      <c r="AA1431" s="1716">
        <f>'Notes- SK Template'!AA715</f>
        <v>0</v>
      </c>
      <c r="AB1431" s="1716">
        <f>'Notes- SK Template'!AB715</f>
        <v>0</v>
      </c>
      <c r="AC1431" s="1716">
        <f>'Notes- SK Template'!AC715</f>
        <v>0</v>
      </c>
      <c r="AD1431" s="1720">
        <f>'Notes- SK Template'!AD715</f>
        <v>0</v>
      </c>
      <c r="AE1431" s="1720">
        <f>'Notes- SK Template'!AE715</f>
        <v>0</v>
      </c>
      <c r="AF1431" s="1720">
        <f>'Notes- SK Template'!AF715</f>
        <v>0</v>
      </c>
      <c r="AG1431" s="1720">
        <f>'Notes- SK Template'!AG715</f>
        <v>0</v>
      </c>
    </row>
    <row r="1432" spans="4:33" ht="14.25" customHeight="1" x14ac:dyDescent="0.2">
      <c r="D1432" s="1715" t="s">
        <v>2357</v>
      </c>
      <c r="E1432" s="1715"/>
      <c r="F1432" s="1715"/>
      <c r="G1432" s="1715"/>
      <c r="H1432" s="1715"/>
      <c r="I1432" s="1715"/>
      <c r="J1432" s="1715"/>
      <c r="K1432" s="1715"/>
      <c r="L1432" s="1715"/>
      <c r="M1432" s="1715"/>
      <c r="N1432" s="1716">
        <f>'Notes- SK Template'!N716</f>
        <v>0</v>
      </c>
      <c r="O1432" s="1716">
        <f>'Notes- SK Template'!O716</f>
        <v>0</v>
      </c>
      <c r="P1432" s="1716">
        <f>'Notes- SK Template'!P716</f>
        <v>0</v>
      </c>
      <c r="Q1432" s="1716">
        <f>'Notes- SK Template'!Q716</f>
        <v>0</v>
      </c>
      <c r="R1432" s="1716">
        <f>'Notes- SK Template'!R716</f>
        <v>0</v>
      </c>
      <c r="S1432" s="1716">
        <f>'Notes- SK Template'!S716</f>
        <v>0</v>
      </c>
      <c r="T1432" s="1716">
        <f>'Notes- SK Template'!T716</f>
        <v>0</v>
      </c>
      <c r="U1432" s="1716">
        <f>'Notes- SK Template'!U716</f>
        <v>0</v>
      </c>
      <c r="V1432" s="1716">
        <f>'Notes- SK Template'!V716</f>
        <v>0</v>
      </c>
      <c r="W1432" s="1716">
        <f>'Notes- SK Template'!W716</f>
        <v>0</v>
      </c>
      <c r="X1432" s="1716">
        <f>'Notes- SK Template'!X716</f>
        <v>0</v>
      </c>
      <c r="Y1432" s="1716">
        <f>'Notes- SK Template'!Y716</f>
        <v>0</v>
      </c>
      <c r="Z1432" s="1716">
        <f>'Notes- SK Template'!Z716</f>
        <v>0</v>
      </c>
      <c r="AA1432" s="1716">
        <f>'Notes- SK Template'!AA716</f>
        <v>0</v>
      </c>
      <c r="AB1432" s="1716">
        <f>'Notes- SK Template'!AB716</f>
        <v>0</v>
      </c>
      <c r="AC1432" s="1716">
        <f>'Notes- SK Template'!AC716</f>
        <v>0</v>
      </c>
      <c r="AD1432" s="1720">
        <f>'Notes- SK Template'!AD716</f>
        <v>0</v>
      </c>
      <c r="AE1432" s="1720">
        <f>'Notes- SK Template'!AE716</f>
        <v>0</v>
      </c>
      <c r="AF1432" s="1720">
        <f>'Notes- SK Template'!AF716</f>
        <v>0</v>
      </c>
      <c r="AG1432" s="1720">
        <f>'Notes- SK Template'!AG716</f>
        <v>0</v>
      </c>
    </row>
    <row r="1433" spans="4:33" ht="25.5" customHeight="1" thickBot="1" x14ac:dyDescent="0.25">
      <c r="D1433" s="1814" t="s">
        <v>2358</v>
      </c>
      <c r="E1433" s="1814"/>
      <c r="F1433" s="1814"/>
      <c r="G1433" s="1814"/>
      <c r="H1433" s="1814"/>
      <c r="I1433" s="1814"/>
      <c r="J1433" s="1814"/>
      <c r="K1433" s="1814"/>
      <c r="L1433" s="1814"/>
      <c r="M1433" s="1814"/>
      <c r="N1433" s="1931">
        <f>'Notes- SK Template'!N717</f>
        <v>0</v>
      </c>
      <c r="O1433" s="1931">
        <f>'Notes- SK Template'!O717</f>
        <v>0</v>
      </c>
      <c r="P1433" s="1931">
        <f>'Notes- SK Template'!P717</f>
        <v>0</v>
      </c>
      <c r="Q1433" s="1931">
        <f>'Notes- SK Template'!Q717</f>
        <v>0</v>
      </c>
      <c r="R1433" s="1931">
        <f>'Notes- SK Template'!R717</f>
        <v>0</v>
      </c>
      <c r="S1433" s="1931">
        <f>'Notes- SK Template'!S717</f>
        <v>0</v>
      </c>
      <c r="T1433" s="1931">
        <f>'Notes- SK Template'!T717</f>
        <v>0</v>
      </c>
      <c r="U1433" s="1931">
        <f>'Notes- SK Template'!U717</f>
        <v>0</v>
      </c>
      <c r="V1433" s="1931">
        <f>'Notes- SK Template'!V717</f>
        <v>0</v>
      </c>
      <c r="W1433" s="1931">
        <f>'Notes- SK Template'!W717</f>
        <v>0</v>
      </c>
      <c r="X1433" s="1931">
        <f>'Notes- SK Template'!X717</f>
        <v>0</v>
      </c>
      <c r="Y1433" s="1931">
        <f>'Notes- SK Template'!Y717</f>
        <v>0</v>
      </c>
      <c r="Z1433" s="1931">
        <f>'Notes- SK Template'!Z717</f>
        <v>0</v>
      </c>
      <c r="AA1433" s="1931">
        <f>'Notes- SK Template'!AA717</f>
        <v>0</v>
      </c>
      <c r="AB1433" s="1931">
        <f>'Notes- SK Template'!AB717</f>
        <v>0</v>
      </c>
      <c r="AC1433" s="1931">
        <f>'Notes- SK Template'!AC717</f>
        <v>0</v>
      </c>
      <c r="AD1433" s="1723">
        <f>'Notes- SK Template'!AD717</f>
        <v>0</v>
      </c>
      <c r="AE1433" s="1723">
        <f>'Notes- SK Template'!AE717</f>
        <v>0</v>
      </c>
      <c r="AF1433" s="1723">
        <f>'Notes- SK Template'!AF717</f>
        <v>0</v>
      </c>
      <c r="AG1433" s="1723">
        <f>'Notes- SK Template'!AG717</f>
        <v>0</v>
      </c>
    </row>
    <row r="1435" spans="4:33" ht="14.25" customHeight="1" thickBot="1" x14ac:dyDescent="0.25"/>
    <row r="1436" spans="4:33" ht="14.25" customHeight="1" thickBot="1" x14ac:dyDescent="0.25">
      <c r="D1436" s="1703" t="s">
        <v>2413</v>
      </c>
      <c r="E1436" s="1703"/>
      <c r="F1436" s="1703"/>
      <c r="G1436" s="1703"/>
      <c r="H1436" s="1703"/>
      <c r="I1436" s="1703"/>
      <c r="J1436" s="1703"/>
      <c r="K1436" s="1703"/>
      <c r="L1436" s="1703"/>
      <c r="M1436" s="1703"/>
      <c r="N1436" s="1703" t="s">
        <v>1923</v>
      </c>
      <c r="O1436" s="1703"/>
      <c r="P1436" s="1703"/>
      <c r="Q1436" s="1703"/>
      <c r="R1436" s="1703"/>
      <c r="S1436" s="1703"/>
      <c r="T1436" s="1703"/>
      <c r="U1436" s="1703"/>
      <c r="V1436" s="1703"/>
      <c r="W1436" s="1703"/>
      <c r="X1436" s="1703"/>
      <c r="Y1436" s="1703"/>
      <c r="Z1436" s="1703"/>
      <c r="AA1436" s="1703"/>
      <c r="AB1436" s="1703"/>
      <c r="AC1436" s="1703"/>
      <c r="AD1436" s="1703"/>
      <c r="AE1436" s="1703"/>
      <c r="AF1436" s="1703"/>
      <c r="AG1436" s="1703"/>
    </row>
    <row r="1437" spans="4:33" ht="19.5" customHeight="1" thickBot="1" x14ac:dyDescent="0.25">
      <c r="D1437" s="1703"/>
      <c r="E1437" s="1703"/>
      <c r="F1437" s="1703"/>
      <c r="G1437" s="1703"/>
      <c r="H1437" s="1703"/>
      <c r="I1437" s="1703"/>
      <c r="J1437" s="1703"/>
      <c r="K1437" s="1703"/>
      <c r="L1437" s="1703"/>
      <c r="M1437" s="1703"/>
      <c r="N1437" s="1704" t="s">
        <v>1915</v>
      </c>
      <c r="O1437" s="1704"/>
      <c r="P1437" s="1704"/>
      <c r="Q1437" s="1704"/>
      <c r="R1437" s="1704" t="s">
        <v>1916</v>
      </c>
      <c r="S1437" s="1704"/>
      <c r="T1437" s="1704"/>
      <c r="U1437" s="1704"/>
      <c r="V1437" s="1704" t="s">
        <v>1917</v>
      </c>
      <c r="W1437" s="1704"/>
      <c r="X1437" s="1704"/>
      <c r="Y1437" s="1704"/>
      <c r="Z1437" s="1704" t="s">
        <v>1918</v>
      </c>
      <c r="AA1437" s="1704"/>
      <c r="AB1437" s="1704"/>
      <c r="AC1437" s="1704"/>
      <c r="AD1437" s="1704" t="s">
        <v>1919</v>
      </c>
      <c r="AE1437" s="1704"/>
      <c r="AF1437" s="1704"/>
      <c r="AG1437" s="1704"/>
    </row>
    <row r="1438" spans="4:33" ht="14.25" customHeight="1" x14ac:dyDescent="0.2">
      <c r="D1438" s="1934" t="s">
        <v>2341</v>
      </c>
      <c r="E1438" s="1934"/>
      <c r="F1438" s="1934"/>
      <c r="G1438" s="1934"/>
      <c r="H1438" s="1934"/>
      <c r="I1438" s="1934"/>
      <c r="J1438" s="1934"/>
      <c r="K1438" s="1934"/>
      <c r="L1438" s="1934"/>
      <c r="M1438" s="1934"/>
      <c r="N1438" s="1935">
        <f>'Notes- SK Template'!N722</f>
        <v>5000</v>
      </c>
      <c r="O1438" s="1935">
        <f>'Notes- SK Template'!O722</f>
        <v>0</v>
      </c>
      <c r="P1438" s="1935">
        <f>'Notes- SK Template'!P722</f>
        <v>0</v>
      </c>
      <c r="Q1438" s="1935">
        <f>'Notes- SK Template'!Q722</f>
        <v>0</v>
      </c>
      <c r="R1438" s="1935">
        <f>'Notes- SK Template'!R722</f>
        <v>0</v>
      </c>
      <c r="S1438" s="1935">
        <f>'Notes- SK Template'!S722</f>
        <v>0</v>
      </c>
      <c r="T1438" s="1935">
        <f>'Notes- SK Template'!T722</f>
        <v>0</v>
      </c>
      <c r="U1438" s="1935">
        <f>'Notes- SK Template'!U722</f>
        <v>0</v>
      </c>
      <c r="V1438" s="1935">
        <f>'Notes- SK Template'!V722</f>
        <v>0</v>
      </c>
      <c r="W1438" s="1935">
        <f>'Notes- SK Template'!W722</f>
        <v>0</v>
      </c>
      <c r="X1438" s="1935">
        <f>'Notes- SK Template'!X722</f>
        <v>0</v>
      </c>
      <c r="Y1438" s="1935">
        <f>'Notes- SK Template'!Y722</f>
        <v>0</v>
      </c>
      <c r="Z1438" s="1935">
        <f>'Notes- SK Template'!Z722</f>
        <v>0</v>
      </c>
      <c r="AA1438" s="1935">
        <f>'Notes- SK Template'!AA722</f>
        <v>0</v>
      </c>
      <c r="AB1438" s="1935">
        <f>'Notes- SK Template'!AB722</f>
        <v>0</v>
      </c>
      <c r="AC1438" s="1935">
        <f>'Notes- SK Template'!AC722</f>
        <v>0</v>
      </c>
      <c r="AD1438" s="1778">
        <f>'Notes- SK Template'!AD722</f>
        <v>5000</v>
      </c>
      <c r="AE1438" s="1778">
        <f>'Notes- SK Template'!AE722</f>
        <v>0</v>
      </c>
      <c r="AF1438" s="1778">
        <f>'Notes- SK Template'!AF722</f>
        <v>0</v>
      </c>
      <c r="AG1438" s="1778">
        <f>'Notes- SK Template'!AG722</f>
        <v>0</v>
      </c>
    </row>
    <row r="1439" spans="4:33" ht="14.25" customHeight="1" x14ac:dyDescent="0.2">
      <c r="D1439" s="1715" t="s">
        <v>2342</v>
      </c>
      <c r="E1439" s="1715"/>
      <c r="F1439" s="1715"/>
      <c r="G1439" s="1715"/>
      <c r="H1439" s="1715"/>
      <c r="I1439" s="1715"/>
      <c r="J1439" s="1715"/>
      <c r="K1439" s="1715"/>
      <c r="L1439" s="1715"/>
      <c r="M1439" s="1715"/>
      <c r="N1439" s="1716">
        <f>'Notes- SK Template'!N723</f>
        <v>0</v>
      </c>
      <c r="O1439" s="1716">
        <f>'Notes- SK Template'!O723</f>
        <v>0</v>
      </c>
      <c r="P1439" s="1716">
        <f>'Notes- SK Template'!P723</f>
        <v>0</v>
      </c>
      <c r="Q1439" s="1716">
        <f>'Notes- SK Template'!Q723</f>
        <v>0</v>
      </c>
      <c r="R1439" s="1716">
        <f>'Notes- SK Template'!R723</f>
        <v>0</v>
      </c>
      <c r="S1439" s="1716">
        <f>'Notes- SK Template'!S723</f>
        <v>0</v>
      </c>
      <c r="T1439" s="1716">
        <f>'Notes- SK Template'!T723</f>
        <v>0</v>
      </c>
      <c r="U1439" s="1716">
        <f>'Notes- SK Template'!U723</f>
        <v>0</v>
      </c>
      <c r="V1439" s="1716">
        <f>'Notes- SK Template'!V723</f>
        <v>0</v>
      </c>
      <c r="W1439" s="1716">
        <f>'Notes- SK Template'!W723</f>
        <v>0</v>
      </c>
      <c r="X1439" s="1716">
        <f>'Notes- SK Template'!X723</f>
        <v>0</v>
      </c>
      <c r="Y1439" s="1716">
        <f>'Notes- SK Template'!Y723</f>
        <v>0</v>
      </c>
      <c r="Z1439" s="1716">
        <f>'Notes- SK Template'!Z723</f>
        <v>0</v>
      </c>
      <c r="AA1439" s="1716">
        <f>'Notes- SK Template'!AA723</f>
        <v>0</v>
      </c>
      <c r="AB1439" s="1716">
        <f>'Notes- SK Template'!AB723</f>
        <v>0</v>
      </c>
      <c r="AC1439" s="1716">
        <f>'Notes- SK Template'!AC723</f>
        <v>0</v>
      </c>
      <c r="AD1439" s="1720">
        <f>'Notes- SK Template'!AD723</f>
        <v>0</v>
      </c>
      <c r="AE1439" s="1720">
        <f>'Notes- SK Template'!AE723</f>
        <v>0</v>
      </c>
      <c r="AF1439" s="1720">
        <f>'Notes- SK Template'!AF723</f>
        <v>0</v>
      </c>
      <c r="AG1439" s="1720">
        <f>'Notes- SK Template'!AG723</f>
        <v>0</v>
      </c>
    </row>
    <row r="1440" spans="4:33" ht="14.25" customHeight="1" x14ac:dyDescent="0.2">
      <c r="D1440" s="1715" t="s">
        <v>2343</v>
      </c>
      <c r="E1440" s="1715"/>
      <c r="F1440" s="1715"/>
      <c r="G1440" s="1715"/>
      <c r="H1440" s="1715"/>
      <c r="I1440" s="1715"/>
      <c r="J1440" s="1715"/>
      <c r="K1440" s="1715"/>
      <c r="L1440" s="1715"/>
      <c r="M1440" s="1715"/>
      <c r="N1440" s="1716">
        <f>'Notes- SK Template'!N724</f>
        <v>0</v>
      </c>
      <c r="O1440" s="1716">
        <f>'Notes- SK Template'!O724</f>
        <v>0</v>
      </c>
      <c r="P1440" s="1716">
        <f>'Notes- SK Template'!P724</f>
        <v>0</v>
      </c>
      <c r="Q1440" s="1716">
        <f>'Notes- SK Template'!Q724</f>
        <v>0</v>
      </c>
      <c r="R1440" s="1716">
        <f>'Notes- SK Template'!R724</f>
        <v>0</v>
      </c>
      <c r="S1440" s="1716">
        <f>'Notes- SK Template'!S724</f>
        <v>0</v>
      </c>
      <c r="T1440" s="1716">
        <f>'Notes- SK Template'!T724</f>
        <v>0</v>
      </c>
      <c r="U1440" s="1716">
        <f>'Notes- SK Template'!U724</f>
        <v>0</v>
      </c>
      <c r="V1440" s="1716">
        <f>'Notes- SK Template'!V724</f>
        <v>0</v>
      </c>
      <c r="W1440" s="1716">
        <f>'Notes- SK Template'!W724</f>
        <v>0</v>
      </c>
      <c r="X1440" s="1716">
        <f>'Notes- SK Template'!X724</f>
        <v>0</v>
      </c>
      <c r="Y1440" s="1716">
        <f>'Notes- SK Template'!Y724</f>
        <v>0</v>
      </c>
      <c r="Z1440" s="1716">
        <f>'Notes- SK Template'!Z724</f>
        <v>0</v>
      </c>
      <c r="AA1440" s="1716">
        <f>'Notes- SK Template'!AA724</f>
        <v>0</v>
      </c>
      <c r="AB1440" s="1716">
        <f>'Notes- SK Template'!AB724</f>
        <v>0</v>
      </c>
      <c r="AC1440" s="1716">
        <f>'Notes- SK Template'!AC724</f>
        <v>0</v>
      </c>
      <c r="AD1440" s="1720">
        <f>'Notes- SK Template'!AD724</f>
        <v>0</v>
      </c>
      <c r="AE1440" s="1720">
        <f>'Notes- SK Template'!AE724</f>
        <v>0</v>
      </c>
      <c r="AF1440" s="1720">
        <f>'Notes- SK Template'!AF724</f>
        <v>0</v>
      </c>
      <c r="AG1440" s="1720">
        <f>'Notes- SK Template'!AG724</f>
        <v>0</v>
      </c>
    </row>
    <row r="1441" spans="4:33" ht="14.25" customHeight="1" x14ac:dyDescent="0.2">
      <c r="D1441" s="1715" t="s">
        <v>2344</v>
      </c>
      <c r="E1441" s="1715"/>
      <c r="F1441" s="1715"/>
      <c r="G1441" s="1715"/>
      <c r="H1441" s="1715"/>
      <c r="I1441" s="1715"/>
      <c r="J1441" s="1715"/>
      <c r="K1441" s="1715"/>
      <c r="L1441" s="1715"/>
      <c r="M1441" s="1715"/>
      <c r="N1441" s="1716">
        <f>'Notes- SK Template'!N725</f>
        <v>0</v>
      </c>
      <c r="O1441" s="1716">
        <f>'Notes- SK Template'!O725</f>
        <v>0</v>
      </c>
      <c r="P1441" s="1716">
        <f>'Notes- SK Template'!P725</f>
        <v>0</v>
      </c>
      <c r="Q1441" s="1716">
        <f>'Notes- SK Template'!Q725</f>
        <v>0</v>
      </c>
      <c r="R1441" s="1716">
        <f>'Notes- SK Template'!R725</f>
        <v>0</v>
      </c>
      <c r="S1441" s="1716">
        <f>'Notes- SK Template'!S725</f>
        <v>0</v>
      </c>
      <c r="T1441" s="1716">
        <f>'Notes- SK Template'!T725</f>
        <v>0</v>
      </c>
      <c r="U1441" s="1716">
        <f>'Notes- SK Template'!U725</f>
        <v>0</v>
      </c>
      <c r="V1441" s="1716">
        <f>'Notes- SK Template'!V725</f>
        <v>0</v>
      </c>
      <c r="W1441" s="1716">
        <f>'Notes- SK Template'!W725</f>
        <v>0</v>
      </c>
      <c r="X1441" s="1716">
        <f>'Notes- SK Template'!X725</f>
        <v>0</v>
      </c>
      <c r="Y1441" s="1716">
        <f>'Notes- SK Template'!Y725</f>
        <v>0</v>
      </c>
      <c r="Z1441" s="1716">
        <f>'Notes- SK Template'!Z725</f>
        <v>0</v>
      </c>
      <c r="AA1441" s="1716">
        <f>'Notes- SK Template'!AA725</f>
        <v>0</v>
      </c>
      <c r="AB1441" s="1716">
        <f>'Notes- SK Template'!AB725</f>
        <v>0</v>
      </c>
      <c r="AC1441" s="1716">
        <f>'Notes- SK Template'!AC725</f>
        <v>0</v>
      </c>
      <c r="AD1441" s="1720">
        <f>'Notes- SK Template'!AD725</f>
        <v>0</v>
      </c>
      <c r="AE1441" s="1720">
        <f>'Notes- SK Template'!AE725</f>
        <v>0</v>
      </c>
      <c r="AF1441" s="1720">
        <f>'Notes- SK Template'!AF725</f>
        <v>0</v>
      </c>
      <c r="AG1441" s="1720">
        <f>'Notes- SK Template'!AG725</f>
        <v>0</v>
      </c>
    </row>
    <row r="1442" spans="4:33" ht="14.25" customHeight="1" x14ac:dyDescent="0.2">
      <c r="D1442" s="1715" t="s">
        <v>2345</v>
      </c>
      <c r="E1442" s="1715"/>
      <c r="F1442" s="1715"/>
      <c r="G1442" s="1715"/>
      <c r="H1442" s="1715"/>
      <c r="I1442" s="1715"/>
      <c r="J1442" s="1715"/>
      <c r="K1442" s="1715"/>
      <c r="L1442" s="1715"/>
      <c r="M1442" s="1715"/>
      <c r="N1442" s="1716">
        <f>'Notes- SK Template'!N726</f>
        <v>0</v>
      </c>
      <c r="O1442" s="1716">
        <f>'Notes- SK Template'!O726</f>
        <v>0</v>
      </c>
      <c r="P1442" s="1716">
        <f>'Notes- SK Template'!P726</f>
        <v>0</v>
      </c>
      <c r="Q1442" s="1716">
        <f>'Notes- SK Template'!Q726</f>
        <v>0</v>
      </c>
      <c r="R1442" s="1716">
        <f>'Notes- SK Template'!R726</f>
        <v>0</v>
      </c>
      <c r="S1442" s="1716">
        <f>'Notes- SK Template'!S726</f>
        <v>0</v>
      </c>
      <c r="T1442" s="1716">
        <f>'Notes- SK Template'!T726</f>
        <v>0</v>
      </c>
      <c r="U1442" s="1716">
        <f>'Notes- SK Template'!U726</f>
        <v>0</v>
      </c>
      <c r="V1442" s="1716">
        <f>'Notes- SK Template'!V726</f>
        <v>0</v>
      </c>
      <c r="W1442" s="1716">
        <f>'Notes- SK Template'!W726</f>
        <v>0</v>
      </c>
      <c r="X1442" s="1716">
        <f>'Notes- SK Template'!X726</f>
        <v>0</v>
      </c>
      <c r="Y1442" s="1716">
        <f>'Notes- SK Template'!Y726</f>
        <v>0</v>
      </c>
      <c r="Z1442" s="1716">
        <f>'Notes- SK Template'!Z726</f>
        <v>0</v>
      </c>
      <c r="AA1442" s="1716">
        <f>'Notes- SK Template'!AA726</f>
        <v>0</v>
      </c>
      <c r="AB1442" s="1716">
        <f>'Notes- SK Template'!AB726</f>
        <v>0</v>
      </c>
      <c r="AC1442" s="1716">
        <f>'Notes- SK Template'!AC726</f>
        <v>0</v>
      </c>
      <c r="AD1442" s="1720">
        <f>'Notes- SK Template'!AD726</f>
        <v>0</v>
      </c>
      <c r="AE1442" s="1720">
        <f>'Notes- SK Template'!AE726</f>
        <v>0</v>
      </c>
      <c r="AF1442" s="1720">
        <f>'Notes- SK Template'!AF726</f>
        <v>0</v>
      </c>
      <c r="AG1442" s="1720">
        <f>'Notes- SK Template'!AG726</f>
        <v>0</v>
      </c>
    </row>
    <row r="1443" spans="4:33" ht="14.25" customHeight="1" x14ac:dyDescent="0.2">
      <c r="D1443" s="1715" t="s">
        <v>2346</v>
      </c>
      <c r="E1443" s="1715"/>
      <c r="F1443" s="1715"/>
      <c r="G1443" s="1715"/>
      <c r="H1443" s="1715"/>
      <c r="I1443" s="1715"/>
      <c r="J1443" s="1715"/>
      <c r="K1443" s="1715"/>
      <c r="L1443" s="1715"/>
      <c r="M1443" s="1715"/>
      <c r="N1443" s="1716">
        <f>'Notes- SK Template'!N727</f>
        <v>474673</v>
      </c>
      <c r="O1443" s="1716">
        <f>'Notes- SK Template'!O727</f>
        <v>0</v>
      </c>
      <c r="P1443" s="1716">
        <f>'Notes- SK Template'!P727</f>
        <v>0</v>
      </c>
      <c r="Q1443" s="1716">
        <f>'Notes- SK Template'!Q727</f>
        <v>0</v>
      </c>
      <c r="R1443" s="1716">
        <f>'Notes- SK Template'!R727</f>
        <v>0</v>
      </c>
      <c r="S1443" s="1716">
        <f>'Notes- SK Template'!S727</f>
        <v>0</v>
      </c>
      <c r="T1443" s="1716">
        <f>'Notes- SK Template'!T727</f>
        <v>0</v>
      </c>
      <c r="U1443" s="1716">
        <f>'Notes- SK Template'!U727</f>
        <v>0</v>
      </c>
      <c r="V1443" s="1716">
        <f>'Notes- SK Template'!V727</f>
        <v>0</v>
      </c>
      <c r="W1443" s="1716">
        <f>'Notes- SK Template'!W727</f>
        <v>0</v>
      </c>
      <c r="X1443" s="1716">
        <f>'Notes- SK Template'!X727</f>
        <v>0</v>
      </c>
      <c r="Y1443" s="1716">
        <f>'Notes- SK Template'!Y727</f>
        <v>0</v>
      </c>
      <c r="Z1443" s="1716">
        <f>'Notes- SK Template'!Z727</f>
        <v>0</v>
      </c>
      <c r="AA1443" s="1716">
        <f>'Notes- SK Template'!AA727</f>
        <v>0</v>
      </c>
      <c r="AB1443" s="1716">
        <f>'Notes- SK Template'!AB727</f>
        <v>0</v>
      </c>
      <c r="AC1443" s="1716">
        <f>'Notes- SK Template'!AC727</f>
        <v>0</v>
      </c>
      <c r="AD1443" s="1720">
        <f>'Notes- SK Template'!AD727</f>
        <v>474673</v>
      </c>
      <c r="AE1443" s="1720">
        <f>'Notes- SK Template'!AE727</f>
        <v>0</v>
      </c>
      <c r="AF1443" s="1720">
        <f>'Notes- SK Template'!AF727</f>
        <v>0</v>
      </c>
      <c r="AG1443" s="1720">
        <f>'Notes- SK Template'!AG727</f>
        <v>0</v>
      </c>
    </row>
    <row r="1444" spans="4:33" ht="24" customHeight="1" x14ac:dyDescent="0.2">
      <c r="D1444" s="1715" t="s">
        <v>2347</v>
      </c>
      <c r="E1444" s="1715"/>
      <c r="F1444" s="1715"/>
      <c r="G1444" s="1715"/>
      <c r="H1444" s="1715"/>
      <c r="I1444" s="1715"/>
      <c r="J1444" s="1715"/>
      <c r="K1444" s="1715"/>
      <c r="L1444" s="1715"/>
      <c r="M1444" s="1715"/>
      <c r="N1444" s="1716">
        <f>'Notes- SK Template'!N728</f>
        <v>0</v>
      </c>
      <c r="O1444" s="1716">
        <f>'Notes- SK Template'!O728</f>
        <v>0</v>
      </c>
      <c r="P1444" s="1716">
        <f>'Notes- SK Template'!P728</f>
        <v>0</v>
      </c>
      <c r="Q1444" s="1716">
        <f>'Notes- SK Template'!Q728</f>
        <v>0</v>
      </c>
      <c r="R1444" s="1716">
        <f>'Notes- SK Template'!R728</f>
        <v>0</v>
      </c>
      <c r="S1444" s="1716">
        <f>'Notes- SK Template'!S728</f>
        <v>0</v>
      </c>
      <c r="T1444" s="1716">
        <f>'Notes- SK Template'!T728</f>
        <v>0</v>
      </c>
      <c r="U1444" s="1716">
        <f>'Notes- SK Template'!U728</f>
        <v>0</v>
      </c>
      <c r="V1444" s="1716">
        <f>'Notes- SK Template'!V728</f>
        <v>0</v>
      </c>
      <c r="W1444" s="1716">
        <f>'Notes- SK Template'!W728</f>
        <v>0</v>
      </c>
      <c r="X1444" s="1716">
        <f>'Notes- SK Template'!X728</f>
        <v>0</v>
      </c>
      <c r="Y1444" s="1716">
        <f>'Notes- SK Template'!Y728</f>
        <v>0</v>
      </c>
      <c r="Z1444" s="1716">
        <f>'Notes- SK Template'!Z728</f>
        <v>0</v>
      </c>
      <c r="AA1444" s="1716">
        <f>'Notes- SK Template'!AA728</f>
        <v>0</v>
      </c>
      <c r="AB1444" s="1716">
        <f>'Notes- SK Template'!AB728</f>
        <v>0</v>
      </c>
      <c r="AC1444" s="1716">
        <f>'Notes- SK Template'!AC728</f>
        <v>0</v>
      </c>
      <c r="AD1444" s="1720">
        <f>'Notes- SK Template'!AD728</f>
        <v>0</v>
      </c>
      <c r="AE1444" s="1720">
        <f>'Notes- SK Template'!AE728</f>
        <v>0</v>
      </c>
      <c r="AF1444" s="1720">
        <f>'Notes- SK Template'!AF728</f>
        <v>0</v>
      </c>
      <c r="AG1444" s="1720">
        <f>'Notes- SK Template'!AG728</f>
        <v>0</v>
      </c>
    </row>
    <row r="1445" spans="4:33" ht="16.5" customHeight="1" x14ac:dyDescent="0.2">
      <c r="D1445" s="2310" t="s">
        <v>2423</v>
      </c>
      <c r="E1445" s="2311"/>
      <c r="F1445" s="2311"/>
      <c r="G1445" s="2311"/>
      <c r="H1445" s="2311"/>
      <c r="I1445" s="2311"/>
      <c r="J1445" s="2311"/>
      <c r="K1445" s="2311"/>
      <c r="L1445" s="2311"/>
      <c r="M1445" s="2311"/>
      <c r="N1445" s="1716">
        <f>'Notes- SK Template'!N729</f>
        <v>0</v>
      </c>
      <c r="O1445" s="1716">
        <f>'Notes- SK Template'!O729</f>
        <v>0</v>
      </c>
      <c r="P1445" s="1716">
        <f>'Notes- SK Template'!P729</f>
        <v>0</v>
      </c>
      <c r="Q1445" s="1716">
        <f>'Notes- SK Template'!Q729</f>
        <v>0</v>
      </c>
      <c r="R1445" s="1716">
        <f>'Notes- SK Template'!R729</f>
        <v>0</v>
      </c>
      <c r="S1445" s="1716">
        <f>'Notes- SK Template'!S729</f>
        <v>0</v>
      </c>
      <c r="T1445" s="1716">
        <f>'Notes- SK Template'!T729</f>
        <v>0</v>
      </c>
      <c r="U1445" s="1716">
        <f>'Notes- SK Template'!U729</f>
        <v>0</v>
      </c>
      <c r="V1445" s="1716">
        <f>'Notes- SK Template'!V729</f>
        <v>0</v>
      </c>
      <c r="W1445" s="1716">
        <f>'Notes- SK Template'!W729</f>
        <v>0</v>
      </c>
      <c r="X1445" s="1716">
        <f>'Notes- SK Template'!X729</f>
        <v>0</v>
      </c>
      <c r="Y1445" s="1716">
        <f>'Notes- SK Template'!Y729</f>
        <v>0</v>
      </c>
      <c r="Z1445" s="1716">
        <f>'Notes- SK Template'!Z729</f>
        <v>0</v>
      </c>
      <c r="AA1445" s="1716">
        <f>'Notes- SK Template'!AA729</f>
        <v>0</v>
      </c>
      <c r="AB1445" s="1716">
        <f>'Notes- SK Template'!AB729</f>
        <v>0</v>
      </c>
      <c r="AC1445" s="1716">
        <f>'Notes- SK Template'!AC729</f>
        <v>0</v>
      </c>
      <c r="AD1445" s="1720">
        <f>'Notes- SK Template'!AD729</f>
        <v>0</v>
      </c>
      <c r="AE1445" s="1720">
        <f>'Notes- SK Template'!AE729</f>
        <v>0</v>
      </c>
      <c r="AF1445" s="1720">
        <f>'Notes- SK Template'!AF729</f>
        <v>0</v>
      </c>
      <c r="AG1445" s="1720">
        <f>'Notes- SK Template'!AG729</f>
        <v>0</v>
      </c>
    </row>
    <row r="1446" spans="4:33" ht="14.25" customHeight="1" x14ac:dyDescent="0.2">
      <c r="D1446" s="1715" t="s">
        <v>2348</v>
      </c>
      <c r="E1446" s="1715"/>
      <c r="F1446" s="1715"/>
      <c r="G1446" s="1715"/>
      <c r="H1446" s="1715"/>
      <c r="I1446" s="1715"/>
      <c r="J1446" s="1715"/>
      <c r="K1446" s="1715"/>
      <c r="L1446" s="1715"/>
      <c r="M1446" s="1715"/>
      <c r="N1446" s="1716">
        <f>'Notes- SK Template'!N730</f>
        <v>0</v>
      </c>
      <c r="O1446" s="1716">
        <f>'Notes- SK Template'!O730</f>
        <v>0</v>
      </c>
      <c r="P1446" s="1716">
        <f>'Notes- SK Template'!P730</f>
        <v>0</v>
      </c>
      <c r="Q1446" s="1716">
        <f>'Notes- SK Template'!Q730</f>
        <v>0</v>
      </c>
      <c r="R1446" s="1716">
        <f>'Notes- SK Template'!R730</f>
        <v>0</v>
      </c>
      <c r="S1446" s="1716">
        <f>'Notes- SK Template'!S730</f>
        <v>0</v>
      </c>
      <c r="T1446" s="1716">
        <f>'Notes- SK Template'!T730</f>
        <v>0</v>
      </c>
      <c r="U1446" s="1716">
        <f>'Notes- SK Template'!U730</f>
        <v>0</v>
      </c>
      <c r="V1446" s="1716">
        <f>'Notes- SK Template'!V730</f>
        <v>0</v>
      </c>
      <c r="W1446" s="1716">
        <f>'Notes- SK Template'!W730</f>
        <v>0</v>
      </c>
      <c r="X1446" s="1716">
        <f>'Notes- SK Template'!X730</f>
        <v>0</v>
      </c>
      <c r="Y1446" s="1716">
        <f>'Notes- SK Template'!Y730</f>
        <v>0</v>
      </c>
      <c r="Z1446" s="1716">
        <f>'Notes- SK Template'!Z730</f>
        <v>0</v>
      </c>
      <c r="AA1446" s="1716">
        <f>'Notes- SK Template'!AA730</f>
        <v>0</v>
      </c>
      <c r="AB1446" s="1716">
        <f>'Notes- SK Template'!AB730</f>
        <v>0</v>
      </c>
      <c r="AC1446" s="1716">
        <f>'Notes- SK Template'!AC730</f>
        <v>0</v>
      </c>
      <c r="AD1446" s="1720">
        <f>'Notes- SK Template'!AD730</f>
        <v>0</v>
      </c>
      <c r="AE1446" s="1720">
        <f>'Notes- SK Template'!AE730</f>
        <v>0</v>
      </c>
      <c r="AF1446" s="1720">
        <f>'Notes- SK Template'!AF730</f>
        <v>0</v>
      </c>
      <c r="AG1446" s="1720">
        <f>'Notes- SK Template'!AG730</f>
        <v>0</v>
      </c>
    </row>
    <row r="1447" spans="4:33" ht="14.25" customHeight="1" x14ac:dyDescent="0.2">
      <c r="D1447" s="1715" t="s">
        <v>2349</v>
      </c>
      <c r="E1447" s="1715"/>
      <c r="F1447" s="1715"/>
      <c r="G1447" s="1715"/>
      <c r="H1447" s="1715"/>
      <c r="I1447" s="1715"/>
      <c r="J1447" s="1715"/>
      <c r="K1447" s="1715"/>
      <c r="L1447" s="1715"/>
      <c r="M1447" s="1715"/>
      <c r="N1447" s="1716">
        <f>'Notes- SK Template'!N731</f>
        <v>0</v>
      </c>
      <c r="O1447" s="1716">
        <f>'Notes- SK Template'!O731</f>
        <v>0</v>
      </c>
      <c r="P1447" s="1716">
        <f>'Notes- SK Template'!P731</f>
        <v>0</v>
      </c>
      <c r="Q1447" s="1716">
        <f>'Notes- SK Template'!Q731</f>
        <v>0</v>
      </c>
      <c r="R1447" s="1716">
        <f>'Notes- SK Template'!R731</f>
        <v>0</v>
      </c>
      <c r="S1447" s="1716">
        <f>'Notes- SK Template'!S731</f>
        <v>0</v>
      </c>
      <c r="T1447" s="1716">
        <f>'Notes- SK Template'!T731</f>
        <v>0</v>
      </c>
      <c r="U1447" s="1716">
        <f>'Notes- SK Template'!U731</f>
        <v>0</v>
      </c>
      <c r="V1447" s="1716">
        <f>'Notes- SK Template'!V731</f>
        <v>0</v>
      </c>
      <c r="W1447" s="1716">
        <f>'Notes- SK Template'!W731</f>
        <v>0</v>
      </c>
      <c r="X1447" s="1716">
        <f>'Notes- SK Template'!X731</f>
        <v>0</v>
      </c>
      <c r="Y1447" s="1716">
        <f>'Notes- SK Template'!Y731</f>
        <v>0</v>
      </c>
      <c r="Z1447" s="1716">
        <f>'Notes- SK Template'!Z731</f>
        <v>0</v>
      </c>
      <c r="AA1447" s="1716">
        <f>'Notes- SK Template'!AA731</f>
        <v>0</v>
      </c>
      <c r="AB1447" s="1716">
        <f>'Notes- SK Template'!AB731</f>
        <v>0</v>
      </c>
      <c r="AC1447" s="1716">
        <f>'Notes- SK Template'!AC731</f>
        <v>0</v>
      </c>
      <c r="AD1447" s="1720">
        <f>'Notes- SK Template'!AD731</f>
        <v>0</v>
      </c>
      <c r="AE1447" s="1720">
        <f>'Notes- SK Template'!AE731</f>
        <v>0</v>
      </c>
      <c r="AF1447" s="1720">
        <f>'Notes- SK Template'!AF731</f>
        <v>0</v>
      </c>
      <c r="AG1447" s="1720">
        <f>'Notes- SK Template'!AG731</f>
        <v>0</v>
      </c>
    </row>
    <row r="1448" spans="4:33" ht="14.25" customHeight="1" x14ac:dyDescent="0.2">
      <c r="D1448" s="1715" t="s">
        <v>2350</v>
      </c>
      <c r="E1448" s="1715"/>
      <c r="F1448" s="1715"/>
      <c r="G1448" s="1715"/>
      <c r="H1448" s="1715"/>
      <c r="I1448" s="1715"/>
      <c r="J1448" s="1715"/>
      <c r="K1448" s="1715"/>
      <c r="L1448" s="1715"/>
      <c r="M1448" s="1715"/>
      <c r="N1448" s="1716">
        <f>'Notes- SK Template'!N732</f>
        <v>0</v>
      </c>
      <c r="O1448" s="1716">
        <f>'Notes- SK Template'!O732</f>
        <v>0</v>
      </c>
      <c r="P1448" s="1716">
        <f>'Notes- SK Template'!P732</f>
        <v>0</v>
      </c>
      <c r="Q1448" s="1716">
        <f>'Notes- SK Template'!Q732</f>
        <v>0</v>
      </c>
      <c r="R1448" s="1716">
        <f>'Notes- SK Template'!R732</f>
        <v>0</v>
      </c>
      <c r="S1448" s="1716">
        <f>'Notes- SK Template'!S732</f>
        <v>0</v>
      </c>
      <c r="T1448" s="1716">
        <f>'Notes- SK Template'!T732</f>
        <v>0</v>
      </c>
      <c r="U1448" s="1716">
        <f>'Notes- SK Template'!U732</f>
        <v>0</v>
      </c>
      <c r="V1448" s="1716">
        <f>'Notes- SK Template'!V732</f>
        <v>0</v>
      </c>
      <c r="W1448" s="1716">
        <f>'Notes- SK Template'!W732</f>
        <v>0</v>
      </c>
      <c r="X1448" s="1716">
        <f>'Notes- SK Template'!X732</f>
        <v>0</v>
      </c>
      <c r="Y1448" s="1716">
        <f>'Notes- SK Template'!Y732</f>
        <v>0</v>
      </c>
      <c r="Z1448" s="1716">
        <f>'Notes- SK Template'!Z732</f>
        <v>0</v>
      </c>
      <c r="AA1448" s="1716">
        <f>'Notes- SK Template'!AA732</f>
        <v>0</v>
      </c>
      <c r="AB1448" s="1716">
        <f>'Notes- SK Template'!AB732</f>
        <v>0</v>
      </c>
      <c r="AC1448" s="1716">
        <f>'Notes- SK Template'!AC732</f>
        <v>0</v>
      </c>
      <c r="AD1448" s="1720">
        <f>'Notes- SK Template'!AD732</f>
        <v>0</v>
      </c>
      <c r="AE1448" s="1720">
        <f>'Notes- SK Template'!AE732</f>
        <v>0</v>
      </c>
      <c r="AF1448" s="1720">
        <f>'Notes- SK Template'!AF732</f>
        <v>0</v>
      </c>
      <c r="AG1448" s="1720">
        <f>'Notes- SK Template'!AG732</f>
        <v>0</v>
      </c>
    </row>
    <row r="1449" spans="4:33" ht="14.25" customHeight="1" x14ac:dyDescent="0.2">
      <c r="D1449" s="1715" t="s">
        <v>2351</v>
      </c>
      <c r="E1449" s="1715"/>
      <c r="F1449" s="1715"/>
      <c r="G1449" s="1715"/>
      <c r="H1449" s="1715"/>
      <c r="I1449" s="1715"/>
      <c r="J1449" s="1715"/>
      <c r="K1449" s="1715"/>
      <c r="L1449" s="1715"/>
      <c r="M1449" s="1715"/>
      <c r="N1449" s="1716">
        <f>'Notes- SK Template'!N733</f>
        <v>0</v>
      </c>
      <c r="O1449" s="1716">
        <f>'Notes- SK Template'!O733</f>
        <v>0</v>
      </c>
      <c r="P1449" s="1716">
        <f>'Notes- SK Template'!P733</f>
        <v>0</v>
      </c>
      <c r="Q1449" s="1716">
        <f>'Notes- SK Template'!Q733</f>
        <v>0</v>
      </c>
      <c r="R1449" s="1716">
        <f>'Notes- SK Template'!R733</f>
        <v>0</v>
      </c>
      <c r="S1449" s="1716">
        <f>'Notes- SK Template'!S733</f>
        <v>0</v>
      </c>
      <c r="T1449" s="1716">
        <f>'Notes- SK Template'!T733</f>
        <v>0</v>
      </c>
      <c r="U1449" s="1716">
        <f>'Notes- SK Template'!U733</f>
        <v>0</v>
      </c>
      <c r="V1449" s="1716">
        <f>'Notes- SK Template'!V733</f>
        <v>0</v>
      </c>
      <c r="W1449" s="1716">
        <f>'Notes- SK Template'!W733</f>
        <v>0</v>
      </c>
      <c r="X1449" s="1716">
        <f>'Notes- SK Template'!X733</f>
        <v>0</v>
      </c>
      <c r="Y1449" s="1716">
        <f>'Notes- SK Template'!Y733</f>
        <v>0</v>
      </c>
      <c r="Z1449" s="1716">
        <f>'Notes- SK Template'!Z733</f>
        <v>0</v>
      </c>
      <c r="AA1449" s="1716">
        <f>'Notes- SK Template'!AA733</f>
        <v>0</v>
      </c>
      <c r="AB1449" s="1716">
        <f>'Notes- SK Template'!AB733</f>
        <v>0</v>
      </c>
      <c r="AC1449" s="1716">
        <f>'Notes- SK Template'!AC733</f>
        <v>0</v>
      </c>
      <c r="AD1449" s="1720">
        <f>'Notes- SK Template'!AD733</f>
        <v>0</v>
      </c>
      <c r="AE1449" s="1720">
        <f>'Notes- SK Template'!AE733</f>
        <v>0</v>
      </c>
      <c r="AF1449" s="1720">
        <f>'Notes- SK Template'!AF733</f>
        <v>0</v>
      </c>
      <c r="AG1449" s="1720">
        <f>'Notes- SK Template'!AG733</f>
        <v>0</v>
      </c>
    </row>
    <row r="1450" spans="4:33" ht="14.25" customHeight="1" x14ac:dyDescent="0.2">
      <c r="D1450" s="1715" t="s">
        <v>2352</v>
      </c>
      <c r="E1450" s="1715"/>
      <c r="F1450" s="1715"/>
      <c r="G1450" s="1715"/>
      <c r="H1450" s="1715"/>
      <c r="I1450" s="1715"/>
      <c r="J1450" s="1715"/>
      <c r="K1450" s="1715"/>
      <c r="L1450" s="1715"/>
      <c r="M1450" s="1715"/>
      <c r="N1450" s="1716">
        <f>'Notes- SK Template'!N734</f>
        <v>0</v>
      </c>
      <c r="O1450" s="1716">
        <f>'Notes- SK Template'!O734</f>
        <v>0</v>
      </c>
      <c r="P1450" s="1716">
        <f>'Notes- SK Template'!P734</f>
        <v>0</v>
      </c>
      <c r="Q1450" s="1716">
        <f>'Notes- SK Template'!Q734</f>
        <v>0</v>
      </c>
      <c r="R1450" s="1716">
        <f>'Notes- SK Template'!R734</f>
        <v>0</v>
      </c>
      <c r="S1450" s="1716">
        <f>'Notes- SK Template'!S734</f>
        <v>0</v>
      </c>
      <c r="T1450" s="1716">
        <f>'Notes- SK Template'!T734</f>
        <v>0</v>
      </c>
      <c r="U1450" s="1716">
        <f>'Notes- SK Template'!U734</f>
        <v>0</v>
      </c>
      <c r="V1450" s="1716">
        <f>'Notes- SK Template'!V734</f>
        <v>0</v>
      </c>
      <c r="W1450" s="1716">
        <f>'Notes- SK Template'!W734</f>
        <v>0</v>
      </c>
      <c r="X1450" s="1716">
        <f>'Notes- SK Template'!X734</f>
        <v>0</v>
      </c>
      <c r="Y1450" s="1716">
        <f>'Notes- SK Template'!Y734</f>
        <v>0</v>
      </c>
      <c r="Z1450" s="1716">
        <f>'Notes- SK Template'!Z734</f>
        <v>0</v>
      </c>
      <c r="AA1450" s="1716">
        <f>'Notes- SK Template'!AA734</f>
        <v>0</v>
      </c>
      <c r="AB1450" s="1716">
        <f>'Notes- SK Template'!AB734</f>
        <v>0</v>
      </c>
      <c r="AC1450" s="1716">
        <f>'Notes- SK Template'!AC734</f>
        <v>0</v>
      </c>
      <c r="AD1450" s="1720">
        <f>'Notes- SK Template'!AD734</f>
        <v>0</v>
      </c>
      <c r="AE1450" s="1720">
        <f>'Notes- SK Template'!AE734</f>
        <v>0</v>
      </c>
      <c r="AF1450" s="1720">
        <f>'Notes- SK Template'!AF734</f>
        <v>0</v>
      </c>
      <c r="AG1450" s="1720">
        <f>'Notes- SK Template'!AG734</f>
        <v>0</v>
      </c>
    </row>
    <row r="1451" spans="4:33" ht="14.25" customHeight="1" x14ac:dyDescent="0.2">
      <c r="D1451" s="1715" t="s">
        <v>2353</v>
      </c>
      <c r="E1451" s="1715"/>
      <c r="F1451" s="1715"/>
      <c r="G1451" s="1715"/>
      <c r="H1451" s="1715"/>
      <c r="I1451" s="1715"/>
      <c r="J1451" s="1715"/>
      <c r="K1451" s="1715"/>
      <c r="L1451" s="1715"/>
      <c r="M1451" s="1715"/>
      <c r="N1451" s="1716">
        <f>'Notes- SK Template'!N735</f>
        <v>0</v>
      </c>
      <c r="O1451" s="1716">
        <f>'Notes- SK Template'!O735</f>
        <v>0</v>
      </c>
      <c r="P1451" s="1716">
        <f>'Notes- SK Template'!P735</f>
        <v>0</v>
      </c>
      <c r="Q1451" s="1716">
        <f>'Notes- SK Template'!Q735</f>
        <v>0</v>
      </c>
      <c r="R1451" s="1716">
        <f>'Notes- SK Template'!R735</f>
        <v>0</v>
      </c>
      <c r="S1451" s="1716">
        <f>'Notes- SK Template'!S735</f>
        <v>0</v>
      </c>
      <c r="T1451" s="1716">
        <f>'Notes- SK Template'!T735</f>
        <v>0</v>
      </c>
      <c r="U1451" s="1716">
        <f>'Notes- SK Template'!U735</f>
        <v>0</v>
      </c>
      <c r="V1451" s="1716">
        <f>'Notes- SK Template'!V735</f>
        <v>0</v>
      </c>
      <c r="W1451" s="1716">
        <f>'Notes- SK Template'!W735</f>
        <v>0</v>
      </c>
      <c r="X1451" s="1716">
        <f>'Notes- SK Template'!X735</f>
        <v>0</v>
      </c>
      <c r="Y1451" s="1716">
        <f>'Notes- SK Template'!Y735</f>
        <v>0</v>
      </c>
      <c r="Z1451" s="1716">
        <f>'Notes- SK Template'!Z735</f>
        <v>0</v>
      </c>
      <c r="AA1451" s="1716">
        <f>'Notes- SK Template'!AA735</f>
        <v>0</v>
      </c>
      <c r="AB1451" s="1716">
        <f>'Notes- SK Template'!AB735</f>
        <v>0</v>
      </c>
      <c r="AC1451" s="1716">
        <f>'Notes- SK Template'!AC735</f>
        <v>0</v>
      </c>
      <c r="AD1451" s="1720">
        <f>'Notes- SK Template'!AD735</f>
        <v>0</v>
      </c>
      <c r="AE1451" s="1720">
        <f>'Notes- SK Template'!AE735</f>
        <v>0</v>
      </c>
      <c r="AF1451" s="1720">
        <f>'Notes- SK Template'!AF735</f>
        <v>0</v>
      </c>
      <c r="AG1451" s="1720">
        <f>'Notes- SK Template'!AG735</f>
        <v>0</v>
      </c>
    </row>
    <row r="1452" spans="4:33" ht="14.25" customHeight="1" x14ac:dyDescent="0.2">
      <c r="D1452" s="1715" t="s">
        <v>2354</v>
      </c>
      <c r="E1452" s="1715"/>
      <c r="F1452" s="1715"/>
      <c r="G1452" s="1715"/>
      <c r="H1452" s="1715"/>
      <c r="I1452" s="1715"/>
      <c r="J1452" s="1715"/>
      <c r="K1452" s="1715"/>
      <c r="L1452" s="1715"/>
      <c r="M1452" s="1715"/>
      <c r="N1452" s="1716">
        <f>'Notes- SK Template'!N736</f>
        <v>-362221</v>
      </c>
      <c r="O1452" s="1716">
        <f>'Notes- SK Template'!O736</f>
        <v>0</v>
      </c>
      <c r="P1452" s="1716">
        <f>'Notes- SK Template'!P736</f>
        <v>0</v>
      </c>
      <c r="Q1452" s="1716">
        <f>'Notes- SK Template'!Q736</f>
        <v>0</v>
      </c>
      <c r="R1452" s="1716">
        <f>'Notes- SK Template'!R736</f>
        <v>0</v>
      </c>
      <c r="S1452" s="1716">
        <f>'Notes- SK Template'!S736</f>
        <v>0</v>
      </c>
      <c r="T1452" s="1716">
        <f>'Notes- SK Template'!T736</f>
        <v>0</v>
      </c>
      <c r="U1452" s="1716">
        <f>'Notes- SK Template'!U736</f>
        <v>0</v>
      </c>
      <c r="V1452" s="1716">
        <f>'Notes- SK Template'!V736</f>
        <v>0</v>
      </c>
      <c r="W1452" s="1716">
        <f>'Notes- SK Template'!W736</f>
        <v>0</v>
      </c>
      <c r="X1452" s="1716">
        <f>'Notes- SK Template'!X736</f>
        <v>0</v>
      </c>
      <c r="Y1452" s="1716">
        <f>'Notes- SK Template'!Y736</f>
        <v>0</v>
      </c>
      <c r="Z1452" s="1716">
        <f>'Notes- SK Template'!Z736</f>
        <v>-111460</v>
      </c>
      <c r="AA1452" s="1716">
        <f>'Notes- SK Template'!AA736</f>
        <v>0</v>
      </c>
      <c r="AB1452" s="1716">
        <f>'Notes- SK Template'!AB736</f>
        <v>0</v>
      </c>
      <c r="AC1452" s="1716">
        <f>'Notes- SK Template'!AC736</f>
        <v>0</v>
      </c>
      <c r="AD1452" s="1720">
        <f>'Notes- SK Template'!AD736</f>
        <v>-473681</v>
      </c>
      <c r="AE1452" s="1720">
        <f>'Notes- SK Template'!AE736</f>
        <v>0</v>
      </c>
      <c r="AF1452" s="1720">
        <f>'Notes- SK Template'!AF736</f>
        <v>0</v>
      </c>
      <c r="AG1452" s="1720">
        <f>'Notes- SK Template'!AG736</f>
        <v>0</v>
      </c>
    </row>
    <row r="1453" spans="4:33" ht="14.25" customHeight="1" x14ac:dyDescent="0.2">
      <c r="D1453" s="1715" t="s">
        <v>2355</v>
      </c>
      <c r="E1453" s="1715"/>
      <c r="F1453" s="1715"/>
      <c r="G1453" s="1715"/>
      <c r="H1453" s="1715"/>
      <c r="I1453" s="1715"/>
      <c r="J1453" s="1715"/>
      <c r="K1453" s="1715"/>
      <c r="L1453" s="1715"/>
      <c r="M1453" s="1715"/>
      <c r="N1453" s="1805">
        <f>'Notes- SK Template'!N737</f>
        <v>-111460</v>
      </c>
      <c r="O1453" s="1805">
        <f>'Notes- SK Template'!O737</f>
        <v>0</v>
      </c>
      <c r="P1453" s="1805">
        <f>'Notes- SK Template'!P737</f>
        <v>0</v>
      </c>
      <c r="Q1453" s="1805">
        <f>'Notes- SK Template'!Q737</f>
        <v>0</v>
      </c>
      <c r="R1453" s="1805">
        <f>'Notes- SK Template'!R737</f>
        <v>-133506</v>
      </c>
      <c r="S1453" s="1805">
        <f>'Notes- SK Template'!S737</f>
        <v>0</v>
      </c>
      <c r="T1453" s="1805">
        <f>'Notes- SK Template'!T737</f>
        <v>0</v>
      </c>
      <c r="U1453" s="1805">
        <f>'Notes- SK Template'!U737</f>
        <v>0</v>
      </c>
      <c r="V1453" s="1805">
        <f>'Notes- SK Template'!V737</f>
        <v>0</v>
      </c>
      <c r="W1453" s="1805">
        <f>'Notes- SK Template'!W737</f>
        <v>0</v>
      </c>
      <c r="X1453" s="1805">
        <f>'Notes- SK Template'!X737</f>
        <v>0</v>
      </c>
      <c r="Y1453" s="1805">
        <f>'Notes- SK Template'!Y737</f>
        <v>0</v>
      </c>
      <c r="Z1453" s="1805">
        <f>'Notes- SK Template'!Z737</f>
        <v>111460</v>
      </c>
      <c r="AA1453" s="1805">
        <f>'Notes- SK Template'!AA737</f>
        <v>0</v>
      </c>
      <c r="AB1453" s="1805">
        <f>'Notes- SK Template'!AB737</f>
        <v>0</v>
      </c>
      <c r="AC1453" s="1805">
        <f>'Notes- SK Template'!AC737</f>
        <v>0</v>
      </c>
      <c r="AD1453" s="1720">
        <f>'Notes- SK Template'!AD737</f>
        <v>-133506</v>
      </c>
      <c r="AE1453" s="1720">
        <f>'Notes- SK Template'!AE737</f>
        <v>0</v>
      </c>
      <c r="AF1453" s="1720">
        <f>'Notes- SK Template'!AF737</f>
        <v>0</v>
      </c>
      <c r="AG1453" s="1720">
        <f>'Notes- SK Template'!AG737</f>
        <v>0</v>
      </c>
    </row>
    <row r="1454" spans="4:33" ht="14.25" customHeight="1" x14ac:dyDescent="0.2">
      <c r="D1454" s="1715" t="s">
        <v>2356</v>
      </c>
      <c r="E1454" s="1715"/>
      <c r="F1454" s="1715"/>
      <c r="G1454" s="1715"/>
      <c r="H1454" s="1715"/>
      <c r="I1454" s="1715"/>
      <c r="J1454" s="1715"/>
      <c r="K1454" s="1715"/>
      <c r="L1454" s="1715"/>
      <c r="M1454" s="1715"/>
      <c r="N1454" s="1716">
        <f>'Notes- SK Template'!N738</f>
        <v>0</v>
      </c>
      <c r="O1454" s="1716">
        <f>'Notes- SK Template'!O738</f>
        <v>0</v>
      </c>
      <c r="P1454" s="1716">
        <f>'Notes- SK Template'!P738</f>
        <v>0</v>
      </c>
      <c r="Q1454" s="1716">
        <f>'Notes- SK Template'!Q738</f>
        <v>0</v>
      </c>
      <c r="R1454" s="1716">
        <f>'Notes- SK Template'!R738</f>
        <v>0</v>
      </c>
      <c r="S1454" s="1716">
        <f>'Notes- SK Template'!S738</f>
        <v>0</v>
      </c>
      <c r="T1454" s="1716">
        <f>'Notes- SK Template'!T738</f>
        <v>0</v>
      </c>
      <c r="U1454" s="1716">
        <f>'Notes- SK Template'!U738</f>
        <v>0</v>
      </c>
      <c r="V1454" s="1716">
        <f>'Notes- SK Template'!V738</f>
        <v>0</v>
      </c>
      <c r="W1454" s="1716">
        <f>'Notes- SK Template'!W738</f>
        <v>0</v>
      </c>
      <c r="X1454" s="1716">
        <f>'Notes- SK Template'!X738</f>
        <v>0</v>
      </c>
      <c r="Y1454" s="1716">
        <f>'Notes- SK Template'!Y738</f>
        <v>0</v>
      </c>
      <c r="Z1454" s="1716">
        <f>'Notes- SK Template'!Z738</f>
        <v>0</v>
      </c>
      <c r="AA1454" s="1716">
        <f>'Notes- SK Template'!AA738</f>
        <v>0</v>
      </c>
      <c r="AB1454" s="1716">
        <f>'Notes- SK Template'!AB738</f>
        <v>0</v>
      </c>
      <c r="AC1454" s="1716">
        <f>'Notes- SK Template'!AC738</f>
        <v>0</v>
      </c>
      <c r="AD1454" s="1720">
        <f>'Notes- SK Template'!AD738</f>
        <v>0</v>
      </c>
      <c r="AE1454" s="1720">
        <f>'Notes- SK Template'!AE738</f>
        <v>0</v>
      </c>
      <c r="AF1454" s="1720">
        <f>'Notes- SK Template'!AF738</f>
        <v>0</v>
      </c>
      <c r="AG1454" s="1720">
        <f>'Notes- SK Template'!AG738</f>
        <v>0</v>
      </c>
    </row>
    <row r="1455" spans="4:33" ht="14.25" customHeight="1" x14ac:dyDescent="0.2">
      <c r="D1455" s="1715" t="s">
        <v>2357</v>
      </c>
      <c r="E1455" s="1715"/>
      <c r="F1455" s="1715"/>
      <c r="G1455" s="1715"/>
      <c r="H1455" s="1715"/>
      <c r="I1455" s="1715"/>
      <c r="J1455" s="1715"/>
      <c r="K1455" s="1715"/>
      <c r="L1455" s="1715"/>
      <c r="M1455" s="1715"/>
      <c r="N1455" s="1716">
        <f>'Notes- SK Template'!N739</f>
        <v>0</v>
      </c>
      <c r="O1455" s="1716">
        <f>'Notes- SK Template'!O739</f>
        <v>0</v>
      </c>
      <c r="P1455" s="1716">
        <f>'Notes- SK Template'!P739</f>
        <v>0</v>
      </c>
      <c r="Q1455" s="1716">
        <f>'Notes- SK Template'!Q739</f>
        <v>0</v>
      </c>
      <c r="R1455" s="1716">
        <f>'Notes- SK Template'!R739</f>
        <v>0</v>
      </c>
      <c r="S1455" s="1716">
        <f>'Notes- SK Template'!S739</f>
        <v>0</v>
      </c>
      <c r="T1455" s="1716">
        <f>'Notes- SK Template'!T739</f>
        <v>0</v>
      </c>
      <c r="U1455" s="1716">
        <f>'Notes- SK Template'!U739</f>
        <v>0</v>
      </c>
      <c r="V1455" s="1716">
        <f>'Notes- SK Template'!V739</f>
        <v>0</v>
      </c>
      <c r="W1455" s="1716">
        <f>'Notes- SK Template'!W739</f>
        <v>0</v>
      </c>
      <c r="X1455" s="1716">
        <f>'Notes- SK Template'!X739</f>
        <v>0</v>
      </c>
      <c r="Y1455" s="1716">
        <f>'Notes- SK Template'!Y739</f>
        <v>0</v>
      </c>
      <c r="Z1455" s="1716">
        <f>'Notes- SK Template'!Z739</f>
        <v>0</v>
      </c>
      <c r="AA1455" s="1716">
        <f>'Notes- SK Template'!AA739</f>
        <v>0</v>
      </c>
      <c r="AB1455" s="1716">
        <f>'Notes- SK Template'!AB739</f>
        <v>0</v>
      </c>
      <c r="AC1455" s="1716">
        <f>'Notes- SK Template'!AC739</f>
        <v>0</v>
      </c>
      <c r="AD1455" s="1720">
        <f>'Notes- SK Template'!AD739</f>
        <v>0</v>
      </c>
      <c r="AE1455" s="1720">
        <f>'Notes- SK Template'!AE739</f>
        <v>0</v>
      </c>
      <c r="AF1455" s="1720">
        <f>'Notes- SK Template'!AF739</f>
        <v>0</v>
      </c>
      <c r="AG1455" s="1720">
        <f>'Notes- SK Template'!AG739</f>
        <v>0</v>
      </c>
    </row>
    <row r="1456" spans="4:33" ht="24" customHeight="1" thickBot="1" x14ac:dyDescent="0.25">
      <c r="D1456" s="1814" t="s">
        <v>2358</v>
      </c>
      <c r="E1456" s="1814"/>
      <c r="F1456" s="1814"/>
      <c r="G1456" s="1814"/>
      <c r="H1456" s="1814"/>
      <c r="I1456" s="1814"/>
      <c r="J1456" s="1814"/>
      <c r="K1456" s="1814"/>
      <c r="L1456" s="1814"/>
      <c r="M1456" s="1814"/>
      <c r="N1456" s="1931">
        <f>'Notes- SK Template'!N740</f>
        <v>0</v>
      </c>
      <c r="O1456" s="1931">
        <f>'Notes- SK Template'!O740</f>
        <v>0</v>
      </c>
      <c r="P1456" s="1931">
        <f>'Notes- SK Template'!P740</f>
        <v>0</v>
      </c>
      <c r="Q1456" s="1931">
        <f>'Notes- SK Template'!Q740</f>
        <v>0</v>
      </c>
      <c r="R1456" s="1931">
        <f>'Notes- SK Template'!R740</f>
        <v>0</v>
      </c>
      <c r="S1456" s="1931">
        <f>'Notes- SK Template'!S740</f>
        <v>0</v>
      </c>
      <c r="T1456" s="1931">
        <f>'Notes- SK Template'!T740</f>
        <v>0</v>
      </c>
      <c r="U1456" s="1931">
        <f>'Notes- SK Template'!U740</f>
        <v>0</v>
      </c>
      <c r="V1456" s="1931">
        <f>'Notes- SK Template'!V740</f>
        <v>0</v>
      </c>
      <c r="W1456" s="1931">
        <f>'Notes- SK Template'!W740</f>
        <v>0</v>
      </c>
      <c r="X1456" s="1931">
        <f>'Notes- SK Template'!X740</f>
        <v>0</v>
      </c>
      <c r="Y1456" s="1931">
        <f>'Notes- SK Template'!Y740</f>
        <v>0</v>
      </c>
      <c r="Z1456" s="1931">
        <f>'Notes- SK Template'!Z740</f>
        <v>0</v>
      </c>
      <c r="AA1456" s="1931">
        <f>'Notes- SK Template'!AA740</f>
        <v>0</v>
      </c>
      <c r="AB1456" s="1931">
        <f>'Notes- SK Template'!AB740</f>
        <v>0</v>
      </c>
      <c r="AC1456" s="1931">
        <f>'Notes- SK Template'!AC740</f>
        <v>0</v>
      </c>
      <c r="AD1456" s="1723">
        <f>'Notes- SK Template'!AD740</f>
        <v>0</v>
      </c>
      <c r="AE1456" s="1723">
        <f>'Notes- SK Template'!AE740</f>
        <v>0</v>
      </c>
      <c r="AF1456" s="1723">
        <f>'Notes- SK Template'!AF740</f>
        <v>0</v>
      </c>
      <c r="AG1456" s="1723">
        <f>'Notes- SK Template'!AG740</f>
        <v>0</v>
      </c>
    </row>
    <row r="1458" spans="4:33" ht="14.25" customHeight="1" x14ac:dyDescent="0.2">
      <c r="D1458" s="1748" t="s">
        <v>3070</v>
      </c>
      <c r="E1458" s="2308"/>
      <c r="F1458" s="2308"/>
      <c r="G1458" s="2308"/>
      <c r="H1458" s="2308"/>
      <c r="I1458" s="2308"/>
      <c r="J1458" s="2308"/>
      <c r="K1458" s="2308"/>
      <c r="L1458" s="2308"/>
      <c r="M1458" s="2308"/>
      <c r="N1458" s="2308"/>
      <c r="O1458" s="2308"/>
      <c r="P1458" s="2308"/>
      <c r="Q1458" s="2308"/>
      <c r="R1458" s="2308"/>
      <c r="S1458" s="2308"/>
      <c r="T1458" s="2308"/>
      <c r="U1458" s="2308"/>
      <c r="V1458" s="2308"/>
      <c r="W1458" s="2308"/>
      <c r="X1458" s="2308"/>
      <c r="Y1458" s="2308"/>
      <c r="Z1458" s="2308"/>
      <c r="AA1458" s="2308"/>
      <c r="AB1458" s="2308"/>
      <c r="AC1458" s="2308"/>
      <c r="AD1458" s="2308"/>
      <c r="AE1458" s="2308"/>
      <c r="AF1458" s="2308"/>
      <c r="AG1458" s="2308"/>
    </row>
    <row r="1459" spans="4:33" ht="14.25" customHeight="1" x14ac:dyDescent="0.2">
      <c r="D1459" s="2308"/>
      <c r="E1459" s="2308"/>
      <c r="F1459" s="2308"/>
      <c r="G1459" s="2308"/>
      <c r="H1459" s="2308"/>
      <c r="I1459" s="2308"/>
      <c r="J1459" s="2308"/>
      <c r="K1459" s="2308"/>
      <c r="L1459" s="2308"/>
      <c r="M1459" s="2308"/>
      <c r="N1459" s="2308"/>
      <c r="O1459" s="2308"/>
      <c r="P1459" s="2308"/>
      <c r="Q1459" s="2308"/>
      <c r="R1459" s="2308"/>
      <c r="S1459" s="2308"/>
      <c r="T1459" s="2308"/>
      <c r="U1459" s="2308"/>
      <c r="V1459" s="2308"/>
      <c r="W1459" s="2308"/>
      <c r="X1459" s="2308"/>
      <c r="Y1459" s="2308"/>
      <c r="Z1459" s="2308"/>
      <c r="AA1459" s="2308"/>
      <c r="AB1459" s="2308"/>
      <c r="AC1459" s="2308"/>
      <c r="AD1459" s="2308"/>
      <c r="AE1459" s="2308"/>
      <c r="AF1459" s="2308"/>
      <c r="AG1459" s="2308"/>
    </row>
    <row r="1460" spans="4:33" ht="14.25" customHeight="1" x14ac:dyDescent="0.2">
      <c r="D1460" s="2308"/>
      <c r="E1460" s="2308"/>
      <c r="F1460" s="2308"/>
      <c r="G1460" s="2308"/>
      <c r="H1460" s="2308"/>
      <c r="I1460" s="2308"/>
      <c r="J1460" s="2308"/>
      <c r="K1460" s="2308"/>
      <c r="L1460" s="2308"/>
      <c r="M1460" s="2308"/>
      <c r="N1460" s="2308"/>
      <c r="O1460" s="2308"/>
      <c r="P1460" s="2308"/>
      <c r="Q1460" s="2308"/>
      <c r="R1460" s="2308"/>
      <c r="S1460" s="2308"/>
      <c r="T1460" s="2308"/>
      <c r="U1460" s="2308"/>
      <c r="V1460" s="2308"/>
      <c r="W1460" s="2308"/>
      <c r="X1460" s="2308"/>
      <c r="Y1460" s="2308"/>
      <c r="Z1460" s="2308"/>
      <c r="AA1460" s="2308"/>
      <c r="AB1460" s="2308"/>
      <c r="AC1460" s="2308"/>
      <c r="AD1460" s="2308"/>
      <c r="AE1460" s="2308"/>
      <c r="AF1460" s="2308"/>
      <c r="AG1460" s="2308"/>
    </row>
    <row r="1461" spans="4:33" ht="14.25" customHeight="1" x14ac:dyDescent="0.2">
      <c r="D1461" s="802"/>
      <c r="E1461" s="802"/>
      <c r="F1461" s="802"/>
      <c r="G1461" s="802"/>
      <c r="H1461" s="802"/>
      <c r="I1461" s="802"/>
      <c r="J1461" s="802"/>
      <c r="K1461" s="802"/>
      <c r="L1461" s="802"/>
      <c r="M1461" s="802"/>
      <c r="N1461" s="802"/>
      <c r="O1461" s="802"/>
      <c r="P1461" s="802"/>
      <c r="Q1461" s="802"/>
      <c r="R1461" s="802"/>
      <c r="S1461" s="802"/>
      <c r="T1461" s="802"/>
      <c r="U1461" s="802"/>
      <c r="V1461" s="802"/>
      <c r="W1461" s="802"/>
      <c r="X1461" s="802"/>
      <c r="Y1461" s="802"/>
      <c r="Z1461" s="802"/>
      <c r="AA1461" s="802"/>
      <c r="AB1461" s="802"/>
      <c r="AC1461" s="802"/>
      <c r="AD1461" s="802"/>
      <c r="AE1461" s="802"/>
      <c r="AF1461" s="802"/>
      <c r="AG1461" s="802"/>
    </row>
    <row r="1462" spans="4:33" ht="14.25" customHeight="1" x14ac:dyDescent="0.2">
      <c r="D1462" s="2309" t="s">
        <v>2359</v>
      </c>
      <c r="E1462" s="1998"/>
      <c r="F1462" s="1998"/>
      <c r="G1462" s="1998"/>
      <c r="H1462" s="1998"/>
      <c r="I1462" s="1998"/>
      <c r="J1462" s="1998"/>
      <c r="K1462" s="1998"/>
      <c r="L1462" s="1998"/>
      <c r="M1462" s="1998"/>
      <c r="N1462" s="1998"/>
      <c r="O1462" s="1998"/>
      <c r="P1462" s="1998"/>
      <c r="Q1462" s="1998"/>
      <c r="R1462" s="1998"/>
      <c r="S1462" s="1998"/>
      <c r="T1462" s="1998"/>
      <c r="U1462" s="1998"/>
      <c r="V1462" s="1998"/>
      <c r="W1462" s="1998"/>
      <c r="X1462" s="1998"/>
      <c r="Y1462" s="1998"/>
      <c r="Z1462" s="1998"/>
      <c r="AA1462" s="1998"/>
      <c r="AB1462" s="1998"/>
      <c r="AC1462" s="1998"/>
      <c r="AD1462" s="1998"/>
      <c r="AE1462" s="1998"/>
      <c r="AF1462" s="1998"/>
      <c r="AG1462" s="1998"/>
    </row>
    <row r="1463" spans="4:33" ht="14.25" customHeight="1" x14ac:dyDescent="0.2">
      <c r="D1463" s="802"/>
      <c r="E1463" s="802"/>
      <c r="F1463" s="802"/>
      <c r="G1463" s="802"/>
      <c r="H1463" s="802"/>
      <c r="I1463" s="802"/>
      <c r="J1463" s="802"/>
      <c r="K1463" s="802"/>
      <c r="L1463" s="802"/>
      <c r="M1463" s="802"/>
      <c r="N1463" s="802"/>
      <c r="O1463" s="802"/>
      <c r="P1463" s="802"/>
      <c r="Q1463" s="802"/>
      <c r="R1463" s="802"/>
      <c r="S1463" s="802"/>
      <c r="T1463" s="802"/>
      <c r="U1463" s="802"/>
      <c r="V1463" s="802"/>
      <c r="W1463" s="802"/>
      <c r="X1463" s="802"/>
      <c r="Y1463" s="802"/>
      <c r="Z1463" s="802"/>
      <c r="AA1463" s="802"/>
      <c r="AB1463" s="802"/>
      <c r="AC1463" s="802"/>
      <c r="AD1463" s="802"/>
      <c r="AE1463" s="802"/>
      <c r="AF1463" s="802"/>
      <c r="AG1463" s="802"/>
    </row>
    <row r="1464" spans="4:33" ht="14.25" customHeight="1" x14ac:dyDescent="0.2">
      <c r="D1464" s="2309" t="s">
        <v>2360</v>
      </c>
      <c r="E1464" s="1998"/>
      <c r="F1464" s="1998"/>
      <c r="G1464" s="1998"/>
      <c r="H1464" s="1998"/>
      <c r="I1464" s="1998"/>
      <c r="J1464" s="1998"/>
      <c r="K1464" s="1998"/>
      <c r="L1464" s="1998"/>
      <c r="M1464" s="1998"/>
      <c r="N1464" s="1998"/>
      <c r="O1464" s="1998"/>
      <c r="P1464" s="1998"/>
      <c r="Q1464" s="1998"/>
      <c r="R1464" s="1998"/>
      <c r="S1464" s="1998"/>
      <c r="T1464" s="1998"/>
      <c r="U1464" s="1998"/>
      <c r="V1464" s="1998"/>
      <c r="W1464" s="1998"/>
      <c r="X1464" s="1998"/>
      <c r="Y1464" s="1998"/>
      <c r="Z1464" s="1998"/>
      <c r="AA1464" s="1998"/>
      <c r="AB1464" s="1998"/>
      <c r="AC1464" s="1998"/>
      <c r="AD1464" s="1998"/>
      <c r="AE1464" s="1998"/>
      <c r="AF1464" s="1998"/>
      <c r="AG1464" s="1998"/>
    </row>
    <row r="1465" spans="4:33" ht="14.25" customHeight="1" x14ac:dyDescent="0.2">
      <c r="D1465" s="802"/>
      <c r="E1465" s="802"/>
      <c r="F1465" s="802"/>
      <c r="G1465" s="802"/>
      <c r="H1465" s="802"/>
      <c r="I1465" s="802"/>
      <c r="J1465" s="802"/>
      <c r="K1465" s="802"/>
      <c r="L1465" s="802"/>
      <c r="M1465" s="802"/>
      <c r="N1465" s="802"/>
      <c r="O1465" s="802"/>
      <c r="P1465" s="802"/>
      <c r="Q1465" s="802"/>
      <c r="R1465" s="802"/>
      <c r="S1465" s="802"/>
      <c r="T1465" s="802"/>
      <c r="U1465" s="802"/>
      <c r="V1465" s="802"/>
      <c r="W1465" s="802"/>
      <c r="X1465" s="802"/>
      <c r="Y1465" s="802"/>
      <c r="Z1465" s="802"/>
      <c r="AA1465" s="802"/>
      <c r="AB1465" s="802"/>
      <c r="AC1465" s="802"/>
      <c r="AD1465" s="802"/>
      <c r="AE1465" s="802"/>
      <c r="AF1465" s="802"/>
      <c r="AG1465" s="802"/>
    </row>
    <row r="1466" spans="4:33" ht="14.25" customHeight="1" x14ac:dyDescent="0.2">
      <c r="D1466" s="2309" t="s">
        <v>2361</v>
      </c>
      <c r="E1466" s="1998"/>
      <c r="F1466" s="1998"/>
      <c r="G1466" s="1998"/>
      <c r="H1466" s="1998"/>
      <c r="I1466" s="1998"/>
      <c r="J1466" s="1998"/>
      <c r="K1466" s="1998"/>
      <c r="L1466" s="1998"/>
      <c r="M1466" s="1998"/>
      <c r="N1466" s="1998"/>
      <c r="O1466" s="1998"/>
      <c r="P1466" s="1998"/>
      <c r="Q1466" s="1998"/>
      <c r="R1466" s="1998"/>
      <c r="S1466" s="1998"/>
      <c r="T1466" s="1998"/>
      <c r="U1466" s="1998"/>
      <c r="V1466" s="1998"/>
      <c r="W1466" s="1998"/>
      <c r="X1466" s="1998"/>
      <c r="Y1466" s="1998"/>
      <c r="Z1466" s="1998"/>
      <c r="AA1466" s="1998"/>
      <c r="AB1466" s="1998"/>
      <c r="AC1466" s="1998"/>
      <c r="AD1466" s="1998"/>
      <c r="AE1466" s="1998"/>
      <c r="AF1466" s="1998"/>
      <c r="AG1466" s="1998"/>
    </row>
    <row r="1467" spans="4:33" ht="14.25" customHeight="1" x14ac:dyDescent="0.2">
      <c r="D1467" s="802"/>
      <c r="E1467" s="802"/>
      <c r="F1467" s="802"/>
      <c r="G1467" s="802"/>
      <c r="H1467" s="802"/>
      <c r="I1467" s="802"/>
      <c r="J1467" s="802"/>
      <c r="K1467" s="802"/>
      <c r="L1467" s="802"/>
      <c r="M1467" s="802"/>
      <c r="N1467" s="802"/>
      <c r="O1467" s="802"/>
      <c r="P1467" s="802"/>
      <c r="Q1467" s="802"/>
      <c r="R1467" s="802"/>
      <c r="S1467" s="802"/>
      <c r="T1467" s="802"/>
      <c r="U1467" s="802"/>
      <c r="V1467" s="802"/>
      <c r="W1467" s="802"/>
      <c r="X1467" s="802"/>
      <c r="Y1467" s="802"/>
      <c r="Z1467" s="802"/>
      <c r="AA1467" s="802"/>
      <c r="AB1467" s="802"/>
      <c r="AC1467" s="802"/>
      <c r="AD1467" s="802"/>
      <c r="AE1467" s="802"/>
      <c r="AF1467" s="802"/>
      <c r="AG1467" s="802"/>
    </row>
    <row r="1468" spans="4:33" ht="14.25" customHeight="1" x14ac:dyDescent="0.2">
      <c r="D1468" s="2309" t="s">
        <v>2362</v>
      </c>
      <c r="E1468" s="1998"/>
      <c r="F1468" s="1998"/>
      <c r="G1468" s="1998"/>
      <c r="H1468" s="1998"/>
      <c r="I1468" s="1998"/>
      <c r="J1468" s="1998"/>
      <c r="K1468" s="1998"/>
      <c r="L1468" s="1998"/>
      <c r="M1468" s="1998"/>
      <c r="N1468" s="1998"/>
      <c r="O1468" s="1998"/>
      <c r="P1468" s="1998"/>
      <c r="Q1468" s="1998"/>
      <c r="R1468" s="1998"/>
      <c r="S1468" s="1998"/>
      <c r="T1468" s="1998"/>
      <c r="U1468" s="1998"/>
      <c r="V1468" s="1998"/>
      <c r="W1468" s="1998"/>
      <c r="X1468" s="1998"/>
      <c r="Y1468" s="1998"/>
      <c r="Z1468" s="1998"/>
      <c r="AA1468" s="1998"/>
      <c r="AB1468" s="1998"/>
      <c r="AC1468" s="1998"/>
      <c r="AD1468" s="1998"/>
      <c r="AE1468" s="1998"/>
      <c r="AF1468" s="1998"/>
      <c r="AG1468" s="1998"/>
    </row>
    <row r="1469" spans="4:33" ht="14.25" customHeight="1" x14ac:dyDescent="0.2">
      <c r="D1469" s="802"/>
      <c r="E1469" s="802"/>
      <c r="F1469" s="802"/>
      <c r="G1469" s="802"/>
      <c r="H1469" s="802"/>
      <c r="I1469" s="802"/>
      <c r="J1469" s="802"/>
      <c r="K1469" s="802"/>
      <c r="L1469" s="802"/>
      <c r="M1469" s="802"/>
      <c r="N1469" s="802"/>
      <c r="O1469" s="802"/>
      <c r="P1469" s="802"/>
      <c r="Q1469" s="802"/>
      <c r="R1469" s="802"/>
      <c r="S1469" s="802"/>
      <c r="T1469" s="802"/>
      <c r="U1469" s="802"/>
      <c r="V1469" s="802"/>
      <c r="W1469" s="802"/>
      <c r="X1469" s="802"/>
      <c r="Y1469" s="802"/>
      <c r="Z1469" s="802"/>
      <c r="AA1469" s="802"/>
      <c r="AB1469" s="802"/>
      <c r="AC1469" s="802"/>
      <c r="AD1469" s="802"/>
      <c r="AE1469" s="802"/>
      <c r="AF1469" s="802"/>
      <c r="AG1469" s="802"/>
    </row>
    <row r="1470" spans="4:33" ht="14.25" customHeight="1" x14ac:dyDescent="0.2">
      <c r="D1470" s="2309" t="s">
        <v>2363</v>
      </c>
      <c r="E1470" s="1998"/>
      <c r="F1470" s="1998"/>
      <c r="G1470" s="1998"/>
      <c r="H1470" s="1998"/>
      <c r="I1470" s="1998"/>
      <c r="J1470" s="1998"/>
      <c r="K1470" s="1998"/>
      <c r="L1470" s="1998"/>
      <c r="M1470" s="1998"/>
      <c r="N1470" s="1998"/>
      <c r="O1470" s="1998"/>
      <c r="P1470" s="1998"/>
      <c r="Q1470" s="1998"/>
      <c r="R1470" s="1998"/>
      <c r="S1470" s="1998"/>
      <c r="T1470" s="1998"/>
      <c r="U1470" s="1998"/>
      <c r="V1470" s="1998"/>
      <c r="W1470" s="1998"/>
      <c r="X1470" s="1998"/>
      <c r="Y1470" s="1998"/>
      <c r="Z1470" s="1998"/>
      <c r="AA1470" s="1998"/>
      <c r="AB1470" s="1998"/>
      <c r="AC1470" s="1998"/>
      <c r="AD1470" s="1998"/>
      <c r="AE1470" s="1998"/>
      <c r="AF1470" s="1998"/>
      <c r="AG1470" s="1998"/>
    </row>
    <row r="1471" spans="4:33" ht="14.25" customHeight="1" x14ac:dyDescent="0.2">
      <c r="D1471" s="802"/>
      <c r="E1471" s="802"/>
      <c r="F1471" s="802"/>
      <c r="G1471" s="802"/>
      <c r="H1471" s="802"/>
      <c r="I1471" s="802"/>
      <c r="J1471" s="802"/>
      <c r="K1471" s="802"/>
      <c r="L1471" s="802"/>
      <c r="M1471" s="802"/>
      <c r="N1471" s="802"/>
      <c r="O1471" s="802"/>
      <c r="P1471" s="802"/>
      <c r="Q1471" s="802"/>
      <c r="R1471" s="802"/>
      <c r="S1471" s="802"/>
      <c r="T1471" s="802"/>
      <c r="U1471" s="802"/>
      <c r="V1471" s="802"/>
      <c r="W1471" s="802"/>
      <c r="X1471" s="802"/>
      <c r="Y1471" s="802"/>
      <c r="Z1471" s="802"/>
      <c r="AA1471" s="802"/>
      <c r="AB1471" s="802"/>
      <c r="AC1471" s="802"/>
      <c r="AD1471" s="802"/>
      <c r="AE1471" s="802"/>
      <c r="AF1471" s="802"/>
      <c r="AG1471" s="802"/>
    </row>
    <row r="1472" spans="4:33" ht="14.25" customHeight="1" x14ac:dyDescent="0.2">
      <c r="D1472" s="1748" t="s">
        <v>3071</v>
      </c>
      <c r="E1472" s="2308"/>
      <c r="F1472" s="2308"/>
      <c r="G1472" s="2308"/>
      <c r="H1472" s="2308"/>
      <c r="I1472" s="2308"/>
      <c r="J1472" s="2308"/>
      <c r="K1472" s="2308"/>
      <c r="L1472" s="2308"/>
      <c r="M1472" s="2308"/>
      <c r="N1472" s="2308"/>
      <c r="O1472" s="2308"/>
      <c r="P1472" s="2308"/>
      <c r="Q1472" s="2308"/>
      <c r="R1472" s="2308"/>
      <c r="S1472" s="2308"/>
      <c r="T1472" s="2308"/>
      <c r="U1472" s="2308"/>
      <c r="V1472" s="2308"/>
      <c r="W1472" s="2308"/>
      <c r="X1472" s="2308"/>
      <c r="Y1472" s="2308"/>
      <c r="Z1472" s="2308"/>
      <c r="AA1472" s="2308"/>
      <c r="AB1472" s="2308"/>
      <c r="AC1472" s="2308"/>
      <c r="AD1472" s="2308"/>
      <c r="AE1472" s="2308"/>
      <c r="AF1472" s="2308"/>
      <c r="AG1472" s="2308"/>
    </row>
    <row r="1473" spans="4:33" ht="14.25" customHeight="1" x14ac:dyDescent="0.2">
      <c r="D1473" s="2308"/>
      <c r="E1473" s="2308"/>
      <c r="F1473" s="2308"/>
      <c r="G1473" s="2308"/>
      <c r="H1473" s="2308"/>
      <c r="I1473" s="2308"/>
      <c r="J1473" s="2308"/>
      <c r="K1473" s="2308"/>
      <c r="L1473" s="2308"/>
      <c r="M1473" s="2308"/>
      <c r="N1473" s="2308"/>
      <c r="O1473" s="2308"/>
      <c r="P1473" s="2308"/>
      <c r="Q1473" s="2308"/>
      <c r="R1473" s="2308"/>
      <c r="S1473" s="2308"/>
      <c r="T1473" s="2308"/>
      <c r="U1473" s="2308"/>
      <c r="V1473" s="2308"/>
      <c r="W1473" s="2308"/>
      <c r="X1473" s="2308"/>
      <c r="Y1473" s="2308"/>
      <c r="Z1473" s="2308"/>
      <c r="AA1473" s="2308"/>
      <c r="AB1473" s="2308"/>
      <c r="AC1473" s="2308"/>
      <c r="AD1473" s="2308"/>
      <c r="AE1473" s="2308"/>
      <c r="AF1473" s="2308"/>
      <c r="AG1473" s="2308"/>
    </row>
    <row r="1474" spans="4:33" ht="14.25" customHeight="1" x14ac:dyDescent="0.2">
      <c r="D1474" s="802"/>
      <c r="E1474" s="802"/>
      <c r="F1474" s="802"/>
      <c r="G1474" s="802"/>
      <c r="H1474" s="802"/>
      <c r="I1474" s="802"/>
      <c r="J1474" s="802"/>
      <c r="K1474" s="802"/>
      <c r="L1474" s="802"/>
      <c r="M1474" s="802"/>
      <c r="N1474" s="802"/>
      <c r="O1474" s="802"/>
      <c r="P1474" s="802"/>
      <c r="Q1474" s="802"/>
      <c r="R1474" s="802"/>
      <c r="S1474" s="802"/>
      <c r="T1474" s="802"/>
      <c r="U1474" s="802"/>
      <c r="V1474" s="802"/>
      <c r="W1474" s="802"/>
      <c r="X1474" s="802"/>
      <c r="Y1474" s="802"/>
      <c r="Z1474" s="802"/>
      <c r="AA1474" s="802"/>
      <c r="AB1474" s="802"/>
      <c r="AC1474" s="802"/>
      <c r="AD1474" s="802"/>
      <c r="AE1474" s="802"/>
      <c r="AF1474" s="802"/>
      <c r="AG1474" s="802"/>
    </row>
    <row r="1475" spans="4:33" ht="14.25" customHeight="1" x14ac:dyDescent="0.2">
      <c r="D1475" s="1748" t="s">
        <v>3072</v>
      </c>
      <c r="E1475" s="2308"/>
      <c r="F1475" s="2308"/>
      <c r="G1475" s="2308"/>
      <c r="H1475" s="2308"/>
      <c r="I1475" s="2308"/>
      <c r="J1475" s="2308"/>
      <c r="K1475" s="2308"/>
      <c r="L1475" s="2308"/>
      <c r="M1475" s="2308"/>
      <c r="N1475" s="2308"/>
      <c r="O1475" s="2308"/>
      <c r="P1475" s="2308"/>
      <c r="Q1475" s="2308"/>
      <c r="R1475" s="2308"/>
      <c r="S1475" s="2308"/>
      <c r="T1475" s="2308"/>
      <c r="U1475" s="2308"/>
      <c r="V1475" s="2308"/>
      <c r="W1475" s="2308"/>
      <c r="X1475" s="2308"/>
      <c r="Y1475" s="2308"/>
      <c r="Z1475" s="2308"/>
      <c r="AA1475" s="2308"/>
      <c r="AB1475" s="2308"/>
      <c r="AC1475" s="2308"/>
      <c r="AD1475" s="2308"/>
      <c r="AE1475" s="2308"/>
      <c r="AF1475" s="2308"/>
      <c r="AG1475" s="2308"/>
    </row>
    <row r="1476" spans="4:33" ht="14.25" customHeight="1" x14ac:dyDescent="0.2">
      <c r="D1476" s="2308"/>
      <c r="E1476" s="2308"/>
      <c r="F1476" s="2308"/>
      <c r="G1476" s="2308"/>
      <c r="H1476" s="2308"/>
      <c r="I1476" s="2308"/>
      <c r="J1476" s="2308"/>
      <c r="K1476" s="2308"/>
      <c r="L1476" s="2308"/>
      <c r="M1476" s="2308"/>
      <c r="N1476" s="2308"/>
      <c r="O1476" s="2308"/>
      <c r="P1476" s="2308"/>
      <c r="Q1476" s="2308"/>
      <c r="R1476" s="2308"/>
      <c r="S1476" s="2308"/>
      <c r="T1476" s="2308"/>
      <c r="U1476" s="2308"/>
      <c r="V1476" s="2308"/>
      <c r="W1476" s="2308"/>
      <c r="X1476" s="2308"/>
      <c r="Y1476" s="2308"/>
      <c r="Z1476" s="2308"/>
      <c r="AA1476" s="2308"/>
      <c r="AB1476" s="2308"/>
      <c r="AC1476" s="2308"/>
      <c r="AD1476" s="2308"/>
      <c r="AE1476" s="2308"/>
      <c r="AF1476" s="2308"/>
      <c r="AG1476" s="2308"/>
    </row>
    <row r="1477" spans="4:33" ht="14.25" customHeight="1" x14ac:dyDescent="0.2">
      <c r="D1477" s="2308"/>
      <c r="E1477" s="2308"/>
      <c r="F1477" s="2308"/>
      <c r="G1477" s="2308"/>
      <c r="H1477" s="2308"/>
      <c r="I1477" s="2308"/>
      <c r="J1477" s="2308"/>
      <c r="K1477" s="2308"/>
      <c r="L1477" s="2308"/>
      <c r="M1477" s="2308"/>
      <c r="N1477" s="2308"/>
      <c r="O1477" s="2308"/>
      <c r="P1477" s="2308"/>
      <c r="Q1477" s="2308"/>
      <c r="R1477" s="2308"/>
      <c r="S1477" s="2308"/>
      <c r="T1477" s="2308"/>
      <c r="U1477" s="2308"/>
      <c r="V1477" s="2308"/>
      <c r="W1477" s="2308"/>
      <c r="X1477" s="2308"/>
      <c r="Y1477" s="2308"/>
      <c r="Z1477" s="2308"/>
      <c r="AA1477" s="2308"/>
      <c r="AB1477" s="2308"/>
      <c r="AC1477" s="2308"/>
      <c r="AD1477" s="2308"/>
      <c r="AE1477" s="2308"/>
      <c r="AF1477" s="2308"/>
      <c r="AG1477" s="2308"/>
    </row>
    <row r="1478" spans="4:33" ht="14.25" customHeight="1" x14ac:dyDescent="0.2">
      <c r="D1478" s="2308"/>
      <c r="E1478" s="2308"/>
      <c r="F1478" s="2308"/>
      <c r="G1478" s="2308"/>
      <c r="H1478" s="2308"/>
      <c r="I1478" s="2308"/>
      <c r="J1478" s="2308"/>
      <c r="K1478" s="2308"/>
      <c r="L1478" s="2308"/>
      <c r="M1478" s="2308"/>
      <c r="N1478" s="2308"/>
      <c r="O1478" s="2308"/>
      <c r="P1478" s="2308"/>
      <c r="Q1478" s="2308"/>
      <c r="R1478" s="2308"/>
      <c r="S1478" s="2308"/>
      <c r="T1478" s="2308"/>
      <c r="U1478" s="2308"/>
      <c r="V1478" s="2308"/>
      <c r="W1478" s="2308"/>
      <c r="X1478" s="2308"/>
      <c r="Y1478" s="2308"/>
      <c r="Z1478" s="2308"/>
      <c r="AA1478" s="2308"/>
      <c r="AB1478" s="2308"/>
      <c r="AC1478" s="2308"/>
      <c r="AD1478" s="2308"/>
      <c r="AE1478" s="2308"/>
      <c r="AF1478" s="2308"/>
      <c r="AG1478" s="2308"/>
    </row>
    <row r="1479" spans="4:33" ht="14.25" customHeight="1" x14ac:dyDescent="0.2">
      <c r="D1479" s="2308"/>
      <c r="E1479" s="2308"/>
      <c r="F1479" s="2308"/>
      <c r="G1479" s="2308"/>
      <c r="H1479" s="2308"/>
      <c r="I1479" s="2308"/>
      <c r="J1479" s="2308"/>
      <c r="K1479" s="2308"/>
      <c r="L1479" s="2308"/>
      <c r="M1479" s="2308"/>
      <c r="N1479" s="2308"/>
      <c r="O1479" s="2308"/>
      <c r="P1479" s="2308"/>
      <c r="Q1479" s="2308"/>
      <c r="R1479" s="2308"/>
      <c r="S1479" s="2308"/>
      <c r="T1479" s="2308"/>
      <c r="U1479" s="2308"/>
      <c r="V1479" s="2308"/>
      <c r="W1479" s="2308"/>
      <c r="X1479" s="2308"/>
      <c r="Y1479" s="2308"/>
      <c r="Z1479" s="2308"/>
      <c r="AA1479" s="2308"/>
      <c r="AB1479" s="2308"/>
      <c r="AC1479" s="2308"/>
      <c r="AD1479" s="2308"/>
      <c r="AE1479" s="2308"/>
      <c r="AF1479" s="2308"/>
      <c r="AG1479" s="2308"/>
    </row>
    <row r="1481" spans="4:33" ht="14.25" customHeight="1" x14ac:dyDescent="0.2">
      <c r="D1481" s="1932" t="s">
        <v>2364</v>
      </c>
      <c r="E1481" s="1933"/>
      <c r="F1481" s="1933"/>
      <c r="G1481" s="1933"/>
      <c r="H1481" s="1933"/>
      <c r="I1481" s="1933"/>
      <c r="J1481" s="1933"/>
      <c r="K1481" s="1933"/>
      <c r="L1481" s="1933"/>
      <c r="M1481" s="1933"/>
      <c r="N1481" s="1933"/>
      <c r="O1481" s="1933"/>
      <c r="P1481" s="1933"/>
      <c r="Q1481" s="1933"/>
      <c r="R1481" s="1933"/>
      <c r="S1481" s="1933"/>
      <c r="T1481" s="1933"/>
      <c r="U1481" s="1933"/>
      <c r="V1481" s="1933"/>
      <c r="W1481" s="1933"/>
      <c r="X1481" s="1933"/>
      <c r="Y1481" s="1933"/>
      <c r="Z1481" s="1933"/>
      <c r="AA1481" s="1933"/>
      <c r="AB1481" s="1933"/>
      <c r="AC1481" s="1933"/>
      <c r="AD1481" s="1933"/>
      <c r="AE1481" s="1933"/>
      <c r="AF1481" s="1933"/>
      <c r="AG1481" s="1933"/>
    </row>
    <row r="1483" spans="4:33" ht="14.25" customHeight="1" x14ac:dyDescent="0.2">
      <c r="D1483" s="1932" t="s">
        <v>3073</v>
      </c>
      <c r="E1483" s="1933"/>
      <c r="F1483" s="1933"/>
      <c r="G1483" s="1933"/>
      <c r="H1483" s="1933"/>
      <c r="I1483" s="1933"/>
      <c r="J1483" s="1933"/>
      <c r="K1483" s="1933"/>
      <c r="L1483" s="1933"/>
      <c r="M1483" s="1933"/>
      <c r="N1483" s="1933"/>
      <c r="O1483" s="1933"/>
      <c r="P1483" s="1933"/>
      <c r="Q1483" s="1933"/>
      <c r="R1483" s="1933"/>
      <c r="S1483" s="1933"/>
      <c r="T1483" s="1933"/>
      <c r="U1483" s="1933"/>
      <c r="V1483" s="1933"/>
      <c r="W1483" s="1933"/>
      <c r="X1483" s="1933"/>
      <c r="Y1483" s="1933"/>
      <c r="Z1483" s="1933"/>
      <c r="AA1483" s="1933"/>
      <c r="AB1483" s="1933"/>
      <c r="AC1483" s="1933"/>
      <c r="AD1483" s="1933"/>
      <c r="AE1483" s="1933"/>
      <c r="AF1483" s="1933"/>
      <c r="AG1483" s="1933"/>
    </row>
    <row r="1486" spans="4:33" ht="14.25" customHeight="1" x14ac:dyDescent="0.2">
      <c r="D1486" s="590" t="s">
        <v>2365</v>
      </c>
    </row>
    <row r="1488" spans="4:33" ht="14.25" customHeight="1" x14ac:dyDescent="0.2">
      <c r="D1488" s="1717" t="s">
        <v>2366</v>
      </c>
      <c r="E1488" s="1725"/>
      <c r="F1488" s="1725"/>
      <c r="G1488" s="1725"/>
      <c r="H1488" s="1725"/>
      <c r="I1488" s="1725"/>
      <c r="J1488" s="1725"/>
      <c r="K1488" s="1725"/>
      <c r="L1488" s="1725"/>
      <c r="M1488" s="1725"/>
      <c r="N1488" s="1725"/>
      <c r="O1488" s="1725"/>
      <c r="P1488" s="1725"/>
      <c r="Q1488" s="1725"/>
      <c r="R1488" s="1725"/>
      <c r="S1488" s="1725"/>
      <c r="T1488" s="1725"/>
      <c r="U1488" s="1725"/>
      <c r="V1488" s="1725"/>
      <c r="W1488" s="1725"/>
      <c r="X1488" s="1725"/>
      <c r="Y1488" s="1725"/>
      <c r="Z1488" s="1725"/>
      <c r="AA1488" s="1725"/>
      <c r="AB1488" s="1725"/>
      <c r="AC1488" s="1725"/>
      <c r="AD1488" s="1725"/>
      <c r="AE1488" s="1725"/>
      <c r="AF1488" s="1725"/>
      <c r="AG1488" s="1725"/>
    </row>
    <row r="1491" spans="4:33" ht="14.25" customHeight="1" x14ac:dyDescent="0.2">
      <c r="D1491" s="590" t="s">
        <v>2367</v>
      </c>
    </row>
    <row r="1493" spans="4:33" ht="14.25" customHeight="1" x14ac:dyDescent="0.2">
      <c r="D1493" s="1738" t="s">
        <v>3074</v>
      </c>
      <c r="E1493" s="1822"/>
      <c r="F1493" s="1822"/>
      <c r="G1493" s="1822"/>
      <c r="H1493" s="1822"/>
      <c r="I1493" s="1822"/>
      <c r="J1493" s="1822"/>
      <c r="K1493" s="1822"/>
      <c r="L1493" s="1822"/>
      <c r="M1493" s="1822"/>
      <c r="N1493" s="1822"/>
      <c r="O1493" s="1822"/>
      <c r="P1493" s="1822"/>
      <c r="Q1493" s="1822"/>
      <c r="R1493" s="1822"/>
      <c r="S1493" s="1822"/>
      <c r="T1493" s="1822"/>
      <c r="U1493" s="1822"/>
      <c r="V1493" s="1822"/>
      <c r="W1493" s="1822"/>
      <c r="X1493" s="1822"/>
      <c r="Y1493" s="1822"/>
      <c r="Z1493" s="1822"/>
      <c r="AA1493" s="1822"/>
      <c r="AB1493" s="1822"/>
      <c r="AC1493" s="1822"/>
      <c r="AD1493" s="1822"/>
      <c r="AE1493" s="1822"/>
      <c r="AF1493" s="1822"/>
      <c r="AG1493" s="1822"/>
    </row>
    <row r="1494" spans="4:33" ht="14.25" customHeight="1" x14ac:dyDescent="0.2">
      <c r="D1494" s="1822"/>
      <c r="E1494" s="1822"/>
      <c r="F1494" s="1822"/>
      <c r="G1494" s="1822"/>
      <c r="H1494" s="1822"/>
      <c r="I1494" s="1822"/>
      <c r="J1494" s="1822"/>
      <c r="K1494" s="1822"/>
      <c r="L1494" s="1822"/>
      <c r="M1494" s="1822"/>
      <c r="N1494" s="1822"/>
      <c r="O1494" s="1822"/>
      <c r="P1494" s="1822"/>
      <c r="Q1494" s="1822"/>
      <c r="R1494" s="1822"/>
      <c r="S1494" s="1822"/>
      <c r="T1494" s="1822"/>
      <c r="U1494" s="1822"/>
      <c r="V1494" s="1822"/>
      <c r="W1494" s="1822"/>
      <c r="X1494" s="1822"/>
      <c r="Y1494" s="1822"/>
      <c r="Z1494" s="1822"/>
      <c r="AA1494" s="1822"/>
      <c r="AB1494" s="1822"/>
      <c r="AC1494" s="1822"/>
      <c r="AD1494" s="1822"/>
      <c r="AE1494" s="1822"/>
      <c r="AF1494" s="1822"/>
      <c r="AG1494" s="1822"/>
    </row>
    <row r="1496" spans="4:33" ht="14.25" customHeight="1" x14ac:dyDescent="0.2">
      <c r="D1496" s="1717" t="s">
        <v>2368</v>
      </c>
      <c r="E1496" s="1725"/>
      <c r="F1496" s="1725"/>
      <c r="G1496" s="1725"/>
      <c r="H1496" s="1725"/>
      <c r="I1496" s="1725"/>
      <c r="J1496" s="1725"/>
      <c r="K1496" s="1725"/>
      <c r="L1496" s="1725"/>
      <c r="M1496" s="1725"/>
      <c r="N1496" s="1725"/>
      <c r="O1496" s="1725"/>
      <c r="P1496" s="1725"/>
      <c r="Q1496" s="1725"/>
      <c r="R1496" s="1725"/>
      <c r="S1496" s="1725"/>
      <c r="T1496" s="1725"/>
      <c r="U1496" s="1725"/>
      <c r="V1496" s="1725"/>
      <c r="W1496" s="1725"/>
      <c r="X1496" s="1725"/>
      <c r="Y1496" s="1725"/>
      <c r="Z1496" s="1725"/>
      <c r="AA1496" s="1725"/>
      <c r="AB1496" s="1725"/>
      <c r="AC1496" s="1725"/>
      <c r="AD1496" s="1725"/>
      <c r="AE1496" s="1725"/>
      <c r="AF1496" s="1725"/>
      <c r="AG1496" s="1725"/>
    </row>
  </sheetData>
  <mergeCells count="3552">
    <mergeCell ref="N1023:Q1023"/>
    <mergeCell ref="R1023:U1023"/>
    <mergeCell ref="V1023:Y1023"/>
    <mergeCell ref="Z1023:AC1023"/>
    <mergeCell ref="N1025:Q1025"/>
    <mergeCell ref="R1025:U1025"/>
    <mergeCell ref="V1025:Y1025"/>
    <mergeCell ref="Z1025:AC1025"/>
    <mergeCell ref="N1026:Q1026"/>
    <mergeCell ref="R1026:U1026"/>
    <mergeCell ref="V1026:Y1026"/>
    <mergeCell ref="Z1026:AC1026"/>
    <mergeCell ref="N1027:Q1027"/>
    <mergeCell ref="R1027:U1027"/>
    <mergeCell ref="V1027:Y1027"/>
    <mergeCell ref="Z1027:AC1027"/>
    <mergeCell ref="N1029:Q1029"/>
    <mergeCell ref="R1029:U1029"/>
    <mergeCell ref="V1029:Y1029"/>
    <mergeCell ref="B1:AH1"/>
    <mergeCell ref="D36:M36"/>
    <mergeCell ref="N36:R36"/>
    <mergeCell ref="S36:W36"/>
    <mergeCell ref="X36:AB36"/>
    <mergeCell ref="Z1029:AC1029"/>
    <mergeCell ref="N1008:Q1008"/>
    <mergeCell ref="R1008:U1008"/>
    <mergeCell ref="V1008:Y1008"/>
    <mergeCell ref="Z1008:AC1008"/>
    <mergeCell ref="N1010:Q1010"/>
    <mergeCell ref="R1010:U1010"/>
    <mergeCell ref="V1010:Y1010"/>
    <mergeCell ref="Z1010:AC1010"/>
    <mergeCell ref="N1011:Q1011"/>
    <mergeCell ref="R1011:U1011"/>
    <mergeCell ref="V1011:Y1011"/>
    <mergeCell ref="Z1011:AC1011"/>
    <mergeCell ref="N1012:Q1012"/>
    <mergeCell ref="R1012:U1012"/>
    <mergeCell ref="V1012:Y1012"/>
    <mergeCell ref="Z1012:AC1012"/>
    <mergeCell ref="N1014:Q1014"/>
    <mergeCell ref="R1014:U1014"/>
    <mergeCell ref="V1014:Y1014"/>
    <mergeCell ref="Z1014:AC1014"/>
    <mergeCell ref="N1015:Q1015"/>
    <mergeCell ref="R1015:U1015"/>
    <mergeCell ref="V1015:Y1015"/>
    <mergeCell ref="Z1015:AC1015"/>
    <mergeCell ref="N1016:Q1016"/>
    <mergeCell ref="R1016:U1016"/>
    <mergeCell ref="D9:AG12"/>
    <mergeCell ref="D14:AG15"/>
    <mergeCell ref="D23:O23"/>
    <mergeCell ref="P23:X23"/>
    <mergeCell ref="Y23:AG23"/>
    <mergeCell ref="AD1010:AG1010"/>
    <mergeCell ref="AD1011:AG1011"/>
    <mergeCell ref="AD1012:AG1012"/>
    <mergeCell ref="AD1014:AG1014"/>
    <mergeCell ref="AD1015:AG1015"/>
    <mergeCell ref="D26:O26"/>
    <mergeCell ref="P26:X26"/>
    <mergeCell ref="Y26:AG26"/>
    <mergeCell ref="D29:AG30"/>
    <mergeCell ref="D32:M33"/>
    <mergeCell ref="N32:W32"/>
    <mergeCell ref="X32:AB33"/>
    <mergeCell ref="AC32:AG33"/>
    <mergeCell ref="N33:R33"/>
    <mergeCell ref="S33:W33"/>
    <mergeCell ref="D24:O24"/>
    <mergeCell ref="P24:X24"/>
    <mergeCell ref="Y24:AG24"/>
    <mergeCell ref="D25:O25"/>
    <mergeCell ref="P25:X25"/>
    <mergeCell ref="Y25:AG25"/>
    <mergeCell ref="D1009:AG1009"/>
    <mergeCell ref="D1010:J1010"/>
    <mergeCell ref="K1010:M1010"/>
    <mergeCell ref="AC36:AG36"/>
    <mergeCell ref="D37:M37"/>
    <mergeCell ref="N37:R37"/>
    <mergeCell ref="S37:W37"/>
    <mergeCell ref="X37:AB37"/>
    <mergeCell ref="AC37:AG37"/>
    <mergeCell ref="D34:M34"/>
    <mergeCell ref="N34:R34"/>
    <mergeCell ref="S34:W34"/>
    <mergeCell ref="X34:AB34"/>
    <mergeCell ref="AC34:AG34"/>
    <mergeCell ref="D35:M35"/>
    <mergeCell ref="N35:R35"/>
    <mergeCell ref="S35:W35"/>
    <mergeCell ref="X35:AB35"/>
    <mergeCell ref="AC35:AG35"/>
    <mergeCell ref="D43:O43"/>
    <mergeCell ref="P43:X43"/>
    <mergeCell ref="Y43:AB44"/>
    <mergeCell ref="AC43:AG44"/>
    <mergeCell ref="D44:K44"/>
    <mergeCell ref="L44:O44"/>
    <mergeCell ref="P44:T44"/>
    <mergeCell ref="U44:X44"/>
    <mergeCell ref="D38:M38"/>
    <mergeCell ref="N38:R38"/>
    <mergeCell ref="S38:W38"/>
    <mergeCell ref="X38:AB38"/>
    <mergeCell ref="AC38:AG38"/>
    <mergeCell ref="D39:M39"/>
    <mergeCell ref="N39:R39"/>
    <mergeCell ref="S39:W39"/>
    <mergeCell ref="X39:AB39"/>
    <mergeCell ref="AC39:AG39"/>
    <mergeCell ref="D47:K47"/>
    <mergeCell ref="L47:O47"/>
    <mergeCell ref="P47:T47"/>
    <mergeCell ref="U47:X47"/>
    <mergeCell ref="Y47:AB47"/>
    <mergeCell ref="AC47:AG47"/>
    <mergeCell ref="D46:K46"/>
    <mergeCell ref="L46:O46"/>
    <mergeCell ref="P46:T46"/>
    <mergeCell ref="U46:X46"/>
    <mergeCell ref="Y46:AB46"/>
    <mergeCell ref="AC46:AG46"/>
    <mergeCell ref="D45:K45"/>
    <mergeCell ref="L45:O45"/>
    <mergeCell ref="P45:T45"/>
    <mergeCell ref="U45:X45"/>
    <mergeCell ref="Y45:AB45"/>
    <mergeCell ref="AC45:AG45"/>
    <mergeCell ref="D52:AG56"/>
    <mergeCell ref="D57:AG60"/>
    <mergeCell ref="D62:AG63"/>
    <mergeCell ref="D67:O67"/>
    <mergeCell ref="D73:O73"/>
    <mergeCell ref="D79:AG80"/>
    <mergeCell ref="D49:K49"/>
    <mergeCell ref="L49:O49"/>
    <mergeCell ref="P49:T49"/>
    <mergeCell ref="U49:X49"/>
    <mergeCell ref="Y49:AB49"/>
    <mergeCell ref="AC49:AG49"/>
    <mergeCell ref="D48:K48"/>
    <mergeCell ref="L48:O48"/>
    <mergeCell ref="P48:T48"/>
    <mergeCell ref="U48:X48"/>
    <mergeCell ref="Y48:AB48"/>
    <mergeCell ref="AC48:AG48"/>
    <mergeCell ref="D121:N121"/>
    <mergeCell ref="O121:S121"/>
    <mergeCell ref="T121:X121"/>
    <mergeCell ref="Y121:AC121"/>
    <mergeCell ref="D122:N122"/>
    <mergeCell ref="O122:S122"/>
    <mergeCell ref="T122:X122"/>
    <mergeCell ref="Y122:AC122"/>
    <mergeCell ref="D109:AG109"/>
    <mergeCell ref="D111:AG112"/>
    <mergeCell ref="D116:AG118"/>
    <mergeCell ref="O120:S120"/>
    <mergeCell ref="T120:X120"/>
    <mergeCell ref="Y120:AC120"/>
    <mergeCell ref="D85:AG86"/>
    <mergeCell ref="D88:AG89"/>
    <mergeCell ref="D91:AG94"/>
    <mergeCell ref="D98:AG99"/>
    <mergeCell ref="D103:AG104"/>
    <mergeCell ref="D106:AG107"/>
    <mergeCell ref="D135:AG136"/>
    <mergeCell ref="D138:AG140"/>
    <mergeCell ref="D142:AG142"/>
    <mergeCell ref="D144:AG145"/>
    <mergeCell ref="D147:AG150"/>
    <mergeCell ref="D152:AG152"/>
    <mergeCell ref="D125:N125"/>
    <mergeCell ref="O125:S125"/>
    <mergeCell ref="T125:X125"/>
    <mergeCell ref="Y125:AC125"/>
    <mergeCell ref="D127:AG128"/>
    <mergeCell ref="D132:AG133"/>
    <mergeCell ref="D123:N123"/>
    <mergeCell ref="O123:S123"/>
    <mergeCell ref="T123:X123"/>
    <mergeCell ref="Y123:AC123"/>
    <mergeCell ref="D124:N124"/>
    <mergeCell ref="O124:S124"/>
    <mergeCell ref="T124:X124"/>
    <mergeCell ref="Y124:AC124"/>
    <mergeCell ref="D168:N168"/>
    <mergeCell ref="O168:S168"/>
    <mergeCell ref="T168:X168"/>
    <mergeCell ref="Y168:AC168"/>
    <mergeCell ref="D169:N169"/>
    <mergeCell ref="O169:S169"/>
    <mergeCell ref="T169:X169"/>
    <mergeCell ref="Y169:AC169"/>
    <mergeCell ref="D154:AG158"/>
    <mergeCell ref="D162:AG164"/>
    <mergeCell ref="O166:S166"/>
    <mergeCell ref="T166:X166"/>
    <mergeCell ref="Y166:AC166"/>
    <mergeCell ref="D167:N167"/>
    <mergeCell ref="O167:S167"/>
    <mergeCell ref="T167:X167"/>
    <mergeCell ref="Y167:AC167"/>
    <mergeCell ref="E197:AG199"/>
    <mergeCell ref="E200:AG202"/>
    <mergeCell ref="D204:AG205"/>
    <mergeCell ref="D207:AG208"/>
    <mergeCell ref="D212:AG216"/>
    <mergeCell ref="D218:AG219"/>
    <mergeCell ref="D173:AG174"/>
    <mergeCell ref="D179:AG181"/>
    <mergeCell ref="D183:AG184"/>
    <mergeCell ref="D186:AG190"/>
    <mergeCell ref="D192:AG193"/>
    <mergeCell ref="E195:AG196"/>
    <mergeCell ref="D170:N170"/>
    <mergeCell ref="O170:S170"/>
    <mergeCell ref="T170:X170"/>
    <mergeCell ref="Y170:AC170"/>
    <mergeCell ref="D171:N171"/>
    <mergeCell ref="O171:S171"/>
    <mergeCell ref="T171:X171"/>
    <mergeCell ref="Y171:AC171"/>
    <mergeCell ref="D265:AG266"/>
    <mergeCell ref="D268:AG269"/>
    <mergeCell ref="D273:AG274"/>
    <mergeCell ref="D276:AG277"/>
    <mergeCell ref="D281:AG282"/>
    <mergeCell ref="D286:AG287"/>
    <mergeCell ref="D235:AG238"/>
    <mergeCell ref="D242:AG244"/>
    <mergeCell ref="D246:AG247"/>
    <mergeCell ref="D251:AG253"/>
    <mergeCell ref="D255:AG256"/>
    <mergeCell ref="D260:AG261"/>
    <mergeCell ref="D221:AG221"/>
    <mergeCell ref="D223:AG223"/>
    <mergeCell ref="D228:AG229"/>
    <mergeCell ref="E231:AG231"/>
    <mergeCell ref="E232:AG232"/>
    <mergeCell ref="E233:AG233"/>
    <mergeCell ref="D330:AG331"/>
    <mergeCell ref="D333:AG338"/>
    <mergeCell ref="D340:AG343"/>
    <mergeCell ref="D345:AG350"/>
    <mergeCell ref="D354:AG354"/>
    <mergeCell ref="E356:AG357"/>
    <mergeCell ref="D312:AG312"/>
    <mergeCell ref="D316:AG317"/>
    <mergeCell ref="E319:AG319"/>
    <mergeCell ref="E320:AG320"/>
    <mergeCell ref="E321:AG326"/>
    <mergeCell ref="D328:AG328"/>
    <mergeCell ref="D289:AG293"/>
    <mergeCell ref="D295:AG295"/>
    <mergeCell ref="D299:AG300"/>
    <mergeCell ref="D302:AG303"/>
    <mergeCell ref="D305:AG305"/>
    <mergeCell ref="D309:AG310"/>
    <mergeCell ref="S402:U402"/>
    <mergeCell ref="V402:X402"/>
    <mergeCell ref="Y402:AA402"/>
    <mergeCell ref="AB402:AD402"/>
    <mergeCell ref="AE402:AG402"/>
    <mergeCell ref="D403:AG403"/>
    <mergeCell ref="D380:AG380"/>
    <mergeCell ref="D384:AG384"/>
    <mergeCell ref="D401:I402"/>
    <mergeCell ref="J401:AG401"/>
    <mergeCell ref="J402:L402"/>
    <mergeCell ref="M402:O402"/>
    <mergeCell ref="P402:R402"/>
    <mergeCell ref="E359:AG360"/>
    <mergeCell ref="D362:AG364"/>
    <mergeCell ref="D368:AG370"/>
    <mergeCell ref="E372:AG373"/>
    <mergeCell ref="E375:AG376"/>
    <mergeCell ref="E378:AG378"/>
    <mergeCell ref="D386:AG387"/>
    <mergeCell ref="D388:AG388"/>
    <mergeCell ref="D389:AG390"/>
    <mergeCell ref="D391:AG392"/>
    <mergeCell ref="AB405:AD405"/>
    <mergeCell ref="AE405:AG405"/>
    <mergeCell ref="D406:I406"/>
    <mergeCell ref="J406:L406"/>
    <mergeCell ref="M406:O406"/>
    <mergeCell ref="P406:R406"/>
    <mergeCell ref="S406:U406"/>
    <mergeCell ref="V406:X406"/>
    <mergeCell ref="Y406:AA406"/>
    <mergeCell ref="AB406:AD406"/>
    <mergeCell ref="Y404:AA404"/>
    <mergeCell ref="AB404:AD404"/>
    <mergeCell ref="AE404:AG404"/>
    <mergeCell ref="D405:I405"/>
    <mergeCell ref="J405:L405"/>
    <mergeCell ref="M405:O405"/>
    <mergeCell ref="P405:R405"/>
    <mergeCell ref="S405:U405"/>
    <mergeCell ref="V405:X405"/>
    <mergeCell ref="Y405:AA405"/>
    <mergeCell ref="D404:I404"/>
    <mergeCell ref="J404:L404"/>
    <mergeCell ref="M404:O404"/>
    <mergeCell ref="P404:R404"/>
    <mergeCell ref="S404:U404"/>
    <mergeCell ref="V404:X404"/>
    <mergeCell ref="Y408:AA408"/>
    <mergeCell ref="AB408:AD408"/>
    <mergeCell ref="AE408:AG408"/>
    <mergeCell ref="D409:AG409"/>
    <mergeCell ref="D410:I410"/>
    <mergeCell ref="J410:L410"/>
    <mergeCell ref="M410:O410"/>
    <mergeCell ref="P410:R410"/>
    <mergeCell ref="S410:U410"/>
    <mergeCell ref="V410:X410"/>
    <mergeCell ref="D408:I408"/>
    <mergeCell ref="J408:L408"/>
    <mergeCell ref="M408:O408"/>
    <mergeCell ref="P408:R408"/>
    <mergeCell ref="S408:U408"/>
    <mergeCell ref="V408:X408"/>
    <mergeCell ref="AE406:AG406"/>
    <mergeCell ref="D407:I407"/>
    <mergeCell ref="J407:L407"/>
    <mergeCell ref="M407:O407"/>
    <mergeCell ref="P407:R407"/>
    <mergeCell ref="S407:U407"/>
    <mergeCell ref="V407:X407"/>
    <mergeCell ref="Y407:AA407"/>
    <mergeCell ref="AB407:AD407"/>
    <mergeCell ref="AE407:AG407"/>
    <mergeCell ref="AB411:AD411"/>
    <mergeCell ref="AE411:AG411"/>
    <mergeCell ref="D412:I412"/>
    <mergeCell ref="J412:L412"/>
    <mergeCell ref="M412:O412"/>
    <mergeCell ref="P412:R412"/>
    <mergeCell ref="S412:U412"/>
    <mergeCell ref="V412:X412"/>
    <mergeCell ref="Y412:AA412"/>
    <mergeCell ref="AB412:AD412"/>
    <mergeCell ref="Y410:AA410"/>
    <mergeCell ref="AB410:AD410"/>
    <mergeCell ref="AE410:AG410"/>
    <mergeCell ref="D411:I411"/>
    <mergeCell ref="J411:L411"/>
    <mergeCell ref="M411:O411"/>
    <mergeCell ref="P411:R411"/>
    <mergeCell ref="S411:U411"/>
    <mergeCell ref="V411:X411"/>
    <mergeCell ref="Y411:AA411"/>
    <mergeCell ref="D415:AG415"/>
    <mergeCell ref="D416:I416"/>
    <mergeCell ref="J416:L416"/>
    <mergeCell ref="M416:O416"/>
    <mergeCell ref="P416:R416"/>
    <mergeCell ref="S416:U416"/>
    <mergeCell ref="V416:X416"/>
    <mergeCell ref="Y416:AA416"/>
    <mergeCell ref="AB416:AD416"/>
    <mergeCell ref="AE416:AG416"/>
    <mergeCell ref="AE412:AG412"/>
    <mergeCell ref="D414:I414"/>
    <mergeCell ref="J414:L414"/>
    <mergeCell ref="M414:O414"/>
    <mergeCell ref="P414:R414"/>
    <mergeCell ref="S414:U414"/>
    <mergeCell ref="V414:X414"/>
    <mergeCell ref="Y414:AA414"/>
    <mergeCell ref="AB414:AD414"/>
    <mergeCell ref="AE414:AG414"/>
    <mergeCell ref="D413:I413"/>
    <mergeCell ref="J413:L413"/>
    <mergeCell ref="M413:O413"/>
    <mergeCell ref="P413:R413"/>
    <mergeCell ref="S413:U413"/>
    <mergeCell ref="V413:X413"/>
    <mergeCell ref="Y413:AA413"/>
    <mergeCell ref="AB413:AD413"/>
    <mergeCell ref="AE413:AG413"/>
    <mergeCell ref="Y417:AA417"/>
    <mergeCell ref="AB417:AD417"/>
    <mergeCell ref="AE417:AG417"/>
    <mergeCell ref="D418:I418"/>
    <mergeCell ref="J418:L418"/>
    <mergeCell ref="M418:O418"/>
    <mergeCell ref="P418:R418"/>
    <mergeCell ref="S418:U418"/>
    <mergeCell ref="V418:X418"/>
    <mergeCell ref="Y418:AA418"/>
    <mergeCell ref="D417:I417"/>
    <mergeCell ref="J417:L417"/>
    <mergeCell ref="M417:O417"/>
    <mergeCell ref="P417:R417"/>
    <mergeCell ref="S417:U417"/>
    <mergeCell ref="V417:X417"/>
    <mergeCell ref="D419:I419"/>
    <mergeCell ref="J419:L419"/>
    <mergeCell ref="M419:O419"/>
    <mergeCell ref="P419:R419"/>
    <mergeCell ref="S419:U419"/>
    <mergeCell ref="V419:X419"/>
    <mergeCell ref="AE420:AG420"/>
    <mergeCell ref="D421:AG421"/>
    <mergeCell ref="D422:I422"/>
    <mergeCell ref="J422:L422"/>
    <mergeCell ref="M422:O422"/>
    <mergeCell ref="P422:R422"/>
    <mergeCell ref="S422:U422"/>
    <mergeCell ref="V422:X422"/>
    <mergeCell ref="Y422:AA422"/>
    <mergeCell ref="AB422:AD422"/>
    <mergeCell ref="AB418:AD418"/>
    <mergeCell ref="AE418:AG418"/>
    <mergeCell ref="D420:I420"/>
    <mergeCell ref="J420:L420"/>
    <mergeCell ref="M420:O420"/>
    <mergeCell ref="P420:R420"/>
    <mergeCell ref="S420:U420"/>
    <mergeCell ref="V420:X420"/>
    <mergeCell ref="Y420:AA420"/>
    <mergeCell ref="AB420:AD420"/>
    <mergeCell ref="Y419:AA419"/>
    <mergeCell ref="AB419:AD419"/>
    <mergeCell ref="AE419:AG419"/>
    <mergeCell ref="D426:I427"/>
    <mergeCell ref="J426:AG426"/>
    <mergeCell ref="J427:L427"/>
    <mergeCell ref="M427:O427"/>
    <mergeCell ref="P427:R427"/>
    <mergeCell ref="S427:U427"/>
    <mergeCell ref="V427:X427"/>
    <mergeCell ref="Y427:AA427"/>
    <mergeCell ref="AB427:AD427"/>
    <mergeCell ref="AE427:AG427"/>
    <mergeCell ref="AE422:AG422"/>
    <mergeCell ref="D423:I423"/>
    <mergeCell ref="J423:L423"/>
    <mergeCell ref="M423:O423"/>
    <mergeCell ref="P423:R423"/>
    <mergeCell ref="S423:U423"/>
    <mergeCell ref="V423:X423"/>
    <mergeCell ref="Y423:AA423"/>
    <mergeCell ref="AB423:AD423"/>
    <mergeCell ref="AE423:AG423"/>
    <mergeCell ref="Y430:AA430"/>
    <mergeCell ref="AB430:AD430"/>
    <mergeCell ref="AE430:AG430"/>
    <mergeCell ref="D431:I431"/>
    <mergeCell ref="J431:L431"/>
    <mergeCell ref="M431:O431"/>
    <mergeCell ref="P431:R431"/>
    <mergeCell ref="S431:U431"/>
    <mergeCell ref="V431:X431"/>
    <mergeCell ref="Y431:AA431"/>
    <mergeCell ref="D430:I430"/>
    <mergeCell ref="J430:L430"/>
    <mergeCell ref="M430:O430"/>
    <mergeCell ref="P430:R430"/>
    <mergeCell ref="S430:U430"/>
    <mergeCell ref="V430:X430"/>
    <mergeCell ref="D428:AG428"/>
    <mergeCell ref="D429:I429"/>
    <mergeCell ref="J429:L429"/>
    <mergeCell ref="M429:O429"/>
    <mergeCell ref="P429:R429"/>
    <mergeCell ref="S429:U429"/>
    <mergeCell ref="V429:X429"/>
    <mergeCell ref="Y429:AA429"/>
    <mergeCell ref="AB429:AD429"/>
    <mergeCell ref="AE429:AG429"/>
    <mergeCell ref="AE432:AG432"/>
    <mergeCell ref="D433:I433"/>
    <mergeCell ref="J433:L433"/>
    <mergeCell ref="M433:O433"/>
    <mergeCell ref="P433:R433"/>
    <mergeCell ref="S433:U433"/>
    <mergeCell ref="V433:X433"/>
    <mergeCell ref="Y433:AA433"/>
    <mergeCell ref="AB433:AD433"/>
    <mergeCell ref="AE433:AG433"/>
    <mergeCell ref="AB431:AD431"/>
    <mergeCell ref="AE431:AG431"/>
    <mergeCell ref="D432:I432"/>
    <mergeCell ref="J432:L432"/>
    <mergeCell ref="M432:O432"/>
    <mergeCell ref="P432:R432"/>
    <mergeCell ref="S432:U432"/>
    <mergeCell ref="V432:X432"/>
    <mergeCell ref="Y432:AA432"/>
    <mergeCell ref="AB432:AD432"/>
    <mergeCell ref="Y436:AA436"/>
    <mergeCell ref="AB436:AD436"/>
    <mergeCell ref="AE436:AG436"/>
    <mergeCell ref="D437:I437"/>
    <mergeCell ref="J437:L437"/>
    <mergeCell ref="M437:O437"/>
    <mergeCell ref="P437:R437"/>
    <mergeCell ref="S437:U437"/>
    <mergeCell ref="V437:X437"/>
    <mergeCell ref="Y437:AA437"/>
    <mergeCell ref="D436:I436"/>
    <mergeCell ref="J436:L436"/>
    <mergeCell ref="M436:O436"/>
    <mergeCell ref="P436:R436"/>
    <mergeCell ref="S436:U436"/>
    <mergeCell ref="V436:X436"/>
    <mergeCell ref="D434:AG434"/>
    <mergeCell ref="D435:I435"/>
    <mergeCell ref="J435:L435"/>
    <mergeCell ref="M435:O435"/>
    <mergeCell ref="P435:R435"/>
    <mergeCell ref="S435:U435"/>
    <mergeCell ref="V435:X435"/>
    <mergeCell ref="Y435:AA435"/>
    <mergeCell ref="AB435:AD435"/>
    <mergeCell ref="AE435:AG435"/>
    <mergeCell ref="D440:AG440"/>
    <mergeCell ref="D441:I441"/>
    <mergeCell ref="J441:L441"/>
    <mergeCell ref="M441:O441"/>
    <mergeCell ref="P441:R441"/>
    <mergeCell ref="S441:U441"/>
    <mergeCell ref="V441:X441"/>
    <mergeCell ref="Y441:AA441"/>
    <mergeCell ref="AB441:AD441"/>
    <mergeCell ref="AB437:AD437"/>
    <mergeCell ref="AE437:AG437"/>
    <mergeCell ref="D439:I439"/>
    <mergeCell ref="J439:L439"/>
    <mergeCell ref="M439:O439"/>
    <mergeCell ref="P439:R439"/>
    <mergeCell ref="S439:U439"/>
    <mergeCell ref="V439:X439"/>
    <mergeCell ref="Y439:AA439"/>
    <mergeCell ref="AB439:AD439"/>
    <mergeCell ref="D438:I438"/>
    <mergeCell ref="J438:L438"/>
    <mergeCell ref="M438:O438"/>
    <mergeCell ref="P438:R438"/>
    <mergeCell ref="S438:U438"/>
    <mergeCell ref="V438:X438"/>
    <mergeCell ref="Y438:AA438"/>
    <mergeCell ref="AB438:AD438"/>
    <mergeCell ref="AE438:AG438"/>
    <mergeCell ref="AE439:AG439"/>
    <mergeCell ref="AB445:AD445"/>
    <mergeCell ref="AE445:AG445"/>
    <mergeCell ref="D446:AG446"/>
    <mergeCell ref="D447:I447"/>
    <mergeCell ref="J447:L447"/>
    <mergeCell ref="M447:O447"/>
    <mergeCell ref="P447:R447"/>
    <mergeCell ref="S447:U447"/>
    <mergeCell ref="V447:X447"/>
    <mergeCell ref="Y447:AA447"/>
    <mergeCell ref="Y443:AA443"/>
    <mergeCell ref="AB443:AD443"/>
    <mergeCell ref="AE443:AG443"/>
    <mergeCell ref="D445:I445"/>
    <mergeCell ref="J445:L445"/>
    <mergeCell ref="M445:O445"/>
    <mergeCell ref="P445:R445"/>
    <mergeCell ref="S445:U445"/>
    <mergeCell ref="V445:X445"/>
    <mergeCell ref="Y445:AA445"/>
    <mergeCell ref="D443:I443"/>
    <mergeCell ref="J443:L443"/>
    <mergeCell ref="M443:O443"/>
    <mergeCell ref="P443:R443"/>
    <mergeCell ref="S443:U443"/>
    <mergeCell ref="V443:X443"/>
    <mergeCell ref="D444:I444"/>
    <mergeCell ref="J444:L444"/>
    <mergeCell ref="M444:O444"/>
    <mergeCell ref="P444:R444"/>
    <mergeCell ref="S444:U444"/>
    <mergeCell ref="V444:X444"/>
    <mergeCell ref="AE448:AG448"/>
    <mergeCell ref="D453:R453"/>
    <mergeCell ref="S453:AG453"/>
    <mergeCell ref="D454:R454"/>
    <mergeCell ref="S454:AG454"/>
    <mergeCell ref="D455:R455"/>
    <mergeCell ref="S455:AG455"/>
    <mergeCell ref="AB447:AD447"/>
    <mergeCell ref="AE447:AG447"/>
    <mergeCell ref="D448:I448"/>
    <mergeCell ref="J448:L448"/>
    <mergeCell ref="M448:O448"/>
    <mergeCell ref="P448:R448"/>
    <mergeCell ref="S448:U448"/>
    <mergeCell ref="V448:X448"/>
    <mergeCell ref="Y448:AA448"/>
    <mergeCell ref="AB448:AD448"/>
    <mergeCell ref="Q481:S481"/>
    <mergeCell ref="T481:V481"/>
    <mergeCell ref="W481:Y481"/>
    <mergeCell ref="Z481:AB481"/>
    <mergeCell ref="AC481:AE481"/>
    <mergeCell ref="AF481:AH481"/>
    <mergeCell ref="D471:AG471"/>
    <mergeCell ref="D473:AG473"/>
    <mergeCell ref="D480:G481"/>
    <mergeCell ref="H480:AH480"/>
    <mergeCell ref="H481:J481"/>
    <mergeCell ref="K481:M481"/>
    <mergeCell ref="N481:P481"/>
    <mergeCell ref="D457:AG457"/>
    <mergeCell ref="E459:AG459"/>
    <mergeCell ref="E461:AG461"/>
    <mergeCell ref="E463:AG463"/>
    <mergeCell ref="D465:AG468"/>
    <mergeCell ref="D469:AG470"/>
    <mergeCell ref="AF483:AH483"/>
    <mergeCell ref="D484:G484"/>
    <mergeCell ref="H484:J484"/>
    <mergeCell ref="K484:M484"/>
    <mergeCell ref="N484:P484"/>
    <mergeCell ref="Q484:S484"/>
    <mergeCell ref="T484:V484"/>
    <mergeCell ref="W484:Y484"/>
    <mergeCell ref="Z484:AB484"/>
    <mergeCell ref="AC484:AE484"/>
    <mergeCell ref="D482:AH482"/>
    <mergeCell ref="D483:G483"/>
    <mergeCell ref="H483:J483"/>
    <mergeCell ref="K483:M483"/>
    <mergeCell ref="N483:P483"/>
    <mergeCell ref="Q483:S483"/>
    <mergeCell ref="T483:V483"/>
    <mergeCell ref="W483:Y483"/>
    <mergeCell ref="Z483:AB483"/>
    <mergeCell ref="AC483:AE483"/>
    <mergeCell ref="AF485:AH485"/>
    <mergeCell ref="D486:G486"/>
    <mergeCell ref="H486:J486"/>
    <mergeCell ref="K486:M486"/>
    <mergeCell ref="N486:P486"/>
    <mergeCell ref="Q486:S486"/>
    <mergeCell ref="T486:V486"/>
    <mergeCell ref="W486:Y486"/>
    <mergeCell ref="Z486:AB486"/>
    <mergeCell ref="AC486:AE486"/>
    <mergeCell ref="AF484:AH484"/>
    <mergeCell ref="D485:G485"/>
    <mergeCell ref="H485:J485"/>
    <mergeCell ref="K485:M485"/>
    <mergeCell ref="N485:P485"/>
    <mergeCell ref="Q485:S485"/>
    <mergeCell ref="T485:V485"/>
    <mergeCell ref="W485:Y485"/>
    <mergeCell ref="Z485:AB485"/>
    <mergeCell ref="AC485:AE485"/>
    <mergeCell ref="AF487:AH487"/>
    <mergeCell ref="D488:AH488"/>
    <mergeCell ref="D489:G489"/>
    <mergeCell ref="H489:J489"/>
    <mergeCell ref="K489:M489"/>
    <mergeCell ref="N489:P489"/>
    <mergeCell ref="Q489:S489"/>
    <mergeCell ref="T489:V489"/>
    <mergeCell ref="W489:Y489"/>
    <mergeCell ref="Z489:AB489"/>
    <mergeCell ref="AF486:AH486"/>
    <mergeCell ref="D487:G487"/>
    <mergeCell ref="H487:J487"/>
    <mergeCell ref="K487:M487"/>
    <mergeCell ref="N487:P487"/>
    <mergeCell ref="Q487:S487"/>
    <mergeCell ref="T487:V487"/>
    <mergeCell ref="W487:Y487"/>
    <mergeCell ref="Z487:AB487"/>
    <mergeCell ref="AC487:AE487"/>
    <mergeCell ref="AC490:AE490"/>
    <mergeCell ref="AF490:AH490"/>
    <mergeCell ref="D491:G491"/>
    <mergeCell ref="H491:J491"/>
    <mergeCell ref="K491:M491"/>
    <mergeCell ref="N491:P491"/>
    <mergeCell ref="Q491:S491"/>
    <mergeCell ref="T491:V491"/>
    <mergeCell ref="W491:Y491"/>
    <mergeCell ref="Z491:AB491"/>
    <mergeCell ref="AC489:AE489"/>
    <mergeCell ref="AF489:AH489"/>
    <mergeCell ref="D490:G490"/>
    <mergeCell ref="H490:J490"/>
    <mergeCell ref="K490:M490"/>
    <mergeCell ref="N490:P490"/>
    <mergeCell ref="Q490:S490"/>
    <mergeCell ref="T490:V490"/>
    <mergeCell ref="W490:Y490"/>
    <mergeCell ref="Z490:AB490"/>
    <mergeCell ref="AC493:AE493"/>
    <mergeCell ref="AF493:AH493"/>
    <mergeCell ref="D494:AH494"/>
    <mergeCell ref="D495:G495"/>
    <mergeCell ref="H495:J495"/>
    <mergeCell ref="K495:M495"/>
    <mergeCell ref="N495:P495"/>
    <mergeCell ref="Q495:S495"/>
    <mergeCell ref="T495:V495"/>
    <mergeCell ref="W495:Y495"/>
    <mergeCell ref="AC491:AE491"/>
    <mergeCell ref="AF491:AH491"/>
    <mergeCell ref="D493:G493"/>
    <mergeCell ref="H493:J493"/>
    <mergeCell ref="K493:M493"/>
    <mergeCell ref="N493:P493"/>
    <mergeCell ref="Q493:S493"/>
    <mergeCell ref="T493:V493"/>
    <mergeCell ref="W493:Y493"/>
    <mergeCell ref="Z493:AB493"/>
    <mergeCell ref="D492:G492"/>
    <mergeCell ref="H492:J492"/>
    <mergeCell ref="K492:M492"/>
    <mergeCell ref="N492:P492"/>
    <mergeCell ref="Q492:S492"/>
    <mergeCell ref="T492:V492"/>
    <mergeCell ref="W492:Y492"/>
    <mergeCell ref="Z492:AB492"/>
    <mergeCell ref="AC492:AE492"/>
    <mergeCell ref="AF492:AH492"/>
    <mergeCell ref="Z496:AB496"/>
    <mergeCell ref="AC496:AE496"/>
    <mergeCell ref="AF496:AH496"/>
    <mergeCell ref="D497:G497"/>
    <mergeCell ref="H497:J497"/>
    <mergeCell ref="K497:M497"/>
    <mergeCell ref="N497:P497"/>
    <mergeCell ref="Q497:S497"/>
    <mergeCell ref="T497:V497"/>
    <mergeCell ref="W497:Y497"/>
    <mergeCell ref="Z495:AB495"/>
    <mergeCell ref="AC495:AE495"/>
    <mergeCell ref="AF495:AH495"/>
    <mergeCell ref="D496:G496"/>
    <mergeCell ref="H496:J496"/>
    <mergeCell ref="K496:M496"/>
    <mergeCell ref="N496:P496"/>
    <mergeCell ref="Q496:S496"/>
    <mergeCell ref="T496:V496"/>
    <mergeCell ref="W496:Y496"/>
    <mergeCell ref="Z499:AB499"/>
    <mergeCell ref="AC499:AE499"/>
    <mergeCell ref="AF499:AH499"/>
    <mergeCell ref="D500:AH500"/>
    <mergeCell ref="D501:G501"/>
    <mergeCell ref="H501:J501"/>
    <mergeCell ref="K501:M501"/>
    <mergeCell ref="N501:P501"/>
    <mergeCell ref="Q501:S501"/>
    <mergeCell ref="T501:V501"/>
    <mergeCell ref="Z497:AB497"/>
    <mergeCell ref="AC497:AE497"/>
    <mergeCell ref="AF497:AH497"/>
    <mergeCell ref="D499:G499"/>
    <mergeCell ref="H499:J499"/>
    <mergeCell ref="K499:M499"/>
    <mergeCell ref="N499:P499"/>
    <mergeCell ref="Q499:S499"/>
    <mergeCell ref="T499:V499"/>
    <mergeCell ref="W499:Y499"/>
    <mergeCell ref="D498:G498"/>
    <mergeCell ref="H498:J498"/>
    <mergeCell ref="K498:M498"/>
    <mergeCell ref="N498:P498"/>
    <mergeCell ref="Q498:S498"/>
    <mergeCell ref="T498:V498"/>
    <mergeCell ref="W498:Y498"/>
    <mergeCell ref="Z498:AB498"/>
    <mergeCell ref="AC498:AE498"/>
    <mergeCell ref="AF498:AH498"/>
    <mergeCell ref="W502:Y502"/>
    <mergeCell ref="Z502:AB502"/>
    <mergeCell ref="AC502:AE502"/>
    <mergeCell ref="AF502:AH502"/>
    <mergeCell ref="D505:G506"/>
    <mergeCell ref="H505:AH505"/>
    <mergeCell ref="H506:J506"/>
    <mergeCell ref="K506:M506"/>
    <mergeCell ref="N506:P506"/>
    <mergeCell ref="Q506:S506"/>
    <mergeCell ref="W501:Y501"/>
    <mergeCell ref="Z501:AB501"/>
    <mergeCell ref="AC501:AE501"/>
    <mergeCell ref="AF501:AH501"/>
    <mergeCell ref="D502:G502"/>
    <mergeCell ref="H502:J502"/>
    <mergeCell ref="K502:M502"/>
    <mergeCell ref="N502:P502"/>
    <mergeCell ref="Q502:S502"/>
    <mergeCell ref="T502:V502"/>
    <mergeCell ref="W508:Y508"/>
    <mergeCell ref="Z508:AB508"/>
    <mergeCell ref="AC508:AE508"/>
    <mergeCell ref="AF508:AH508"/>
    <mergeCell ref="D509:G509"/>
    <mergeCell ref="H509:J509"/>
    <mergeCell ref="K509:M509"/>
    <mergeCell ref="N509:P509"/>
    <mergeCell ref="Q509:S509"/>
    <mergeCell ref="T509:V509"/>
    <mergeCell ref="D508:G508"/>
    <mergeCell ref="H508:J508"/>
    <mergeCell ref="K508:M508"/>
    <mergeCell ref="N508:P508"/>
    <mergeCell ref="Q508:S508"/>
    <mergeCell ref="T508:V508"/>
    <mergeCell ref="T506:V506"/>
    <mergeCell ref="W506:Y506"/>
    <mergeCell ref="Z506:AB506"/>
    <mergeCell ref="AC506:AE506"/>
    <mergeCell ref="AF506:AH506"/>
    <mergeCell ref="D507:AH507"/>
    <mergeCell ref="W510:Y510"/>
    <mergeCell ref="Z510:AB510"/>
    <mergeCell ref="AC510:AE510"/>
    <mergeCell ref="AF510:AH510"/>
    <mergeCell ref="D511:G511"/>
    <mergeCell ref="H511:J511"/>
    <mergeCell ref="K511:M511"/>
    <mergeCell ref="N511:P511"/>
    <mergeCell ref="Q511:S511"/>
    <mergeCell ref="T511:V511"/>
    <mergeCell ref="W509:Y509"/>
    <mergeCell ref="Z509:AB509"/>
    <mergeCell ref="AC509:AE509"/>
    <mergeCell ref="AF509:AH509"/>
    <mergeCell ref="D510:G510"/>
    <mergeCell ref="H510:J510"/>
    <mergeCell ref="K510:M510"/>
    <mergeCell ref="N510:P510"/>
    <mergeCell ref="Q510:S510"/>
    <mergeCell ref="T510:V510"/>
    <mergeCell ref="W512:Y512"/>
    <mergeCell ref="Z512:AB512"/>
    <mergeCell ref="AC512:AE512"/>
    <mergeCell ref="AF512:AH512"/>
    <mergeCell ref="D513:AH513"/>
    <mergeCell ref="D514:G514"/>
    <mergeCell ref="H514:J514"/>
    <mergeCell ref="K514:M514"/>
    <mergeCell ref="N514:P514"/>
    <mergeCell ref="Q514:S514"/>
    <mergeCell ref="T515:V515"/>
    <mergeCell ref="W515:Y515"/>
    <mergeCell ref="Z515:AB515"/>
    <mergeCell ref="AC515:AE515"/>
    <mergeCell ref="AF515:AH515"/>
    <mergeCell ref="W511:Y511"/>
    <mergeCell ref="Z511:AB511"/>
    <mergeCell ref="AC511:AE511"/>
    <mergeCell ref="AF511:AH511"/>
    <mergeCell ref="D512:G512"/>
    <mergeCell ref="H512:J512"/>
    <mergeCell ref="K512:M512"/>
    <mergeCell ref="N512:P512"/>
    <mergeCell ref="Q512:S512"/>
    <mergeCell ref="T512:V512"/>
    <mergeCell ref="AC517:AE517"/>
    <mergeCell ref="AF517:AH517"/>
    <mergeCell ref="T518:V518"/>
    <mergeCell ref="W518:Y518"/>
    <mergeCell ref="Z518:AB518"/>
    <mergeCell ref="AC518:AE518"/>
    <mergeCell ref="AF518:AH518"/>
    <mergeCell ref="T514:V514"/>
    <mergeCell ref="W514:Y514"/>
    <mergeCell ref="Z514:AB514"/>
    <mergeCell ref="AC514:AE514"/>
    <mergeCell ref="AF514:AH514"/>
    <mergeCell ref="D515:G515"/>
    <mergeCell ref="H515:J515"/>
    <mergeCell ref="K515:M515"/>
    <mergeCell ref="N515:P515"/>
    <mergeCell ref="Q515:S515"/>
    <mergeCell ref="Q521:S521"/>
    <mergeCell ref="T521:V521"/>
    <mergeCell ref="D520:G520"/>
    <mergeCell ref="H520:J520"/>
    <mergeCell ref="D516:G516"/>
    <mergeCell ref="H516:J516"/>
    <mergeCell ref="K516:M516"/>
    <mergeCell ref="N516:P516"/>
    <mergeCell ref="Q516:S516"/>
    <mergeCell ref="D517:G517"/>
    <mergeCell ref="H517:J517"/>
    <mergeCell ref="K517:M517"/>
    <mergeCell ref="N517:P517"/>
    <mergeCell ref="Q517:S517"/>
    <mergeCell ref="T517:V517"/>
    <mergeCell ref="W517:Y517"/>
    <mergeCell ref="Z517:AB517"/>
    <mergeCell ref="K524:M524"/>
    <mergeCell ref="N524:P524"/>
    <mergeCell ref="Q524:S524"/>
    <mergeCell ref="T524:V524"/>
    <mergeCell ref="D519:AH519"/>
    <mergeCell ref="W521:Y521"/>
    <mergeCell ref="Z521:AB521"/>
    <mergeCell ref="AC521:AE521"/>
    <mergeCell ref="AF521:AH521"/>
    <mergeCell ref="T516:V516"/>
    <mergeCell ref="W516:Y516"/>
    <mergeCell ref="Z516:AB516"/>
    <mergeCell ref="AC516:AE516"/>
    <mergeCell ref="AF516:AH516"/>
    <mergeCell ref="D518:G518"/>
    <mergeCell ref="H518:J518"/>
    <mergeCell ref="K518:M518"/>
    <mergeCell ref="N518:P518"/>
    <mergeCell ref="Q518:S518"/>
    <mergeCell ref="AF523:AH523"/>
    <mergeCell ref="W524:Y524"/>
    <mergeCell ref="Z524:AB524"/>
    <mergeCell ref="AC524:AE524"/>
    <mergeCell ref="AF524:AH524"/>
    <mergeCell ref="W520:Y520"/>
    <mergeCell ref="Z520:AB520"/>
    <mergeCell ref="AC520:AE520"/>
    <mergeCell ref="AF520:AH520"/>
    <mergeCell ref="D521:G521"/>
    <mergeCell ref="H521:J521"/>
    <mergeCell ref="K521:M521"/>
    <mergeCell ref="N521:P521"/>
    <mergeCell ref="D522:G522"/>
    <mergeCell ref="H522:J522"/>
    <mergeCell ref="K522:M522"/>
    <mergeCell ref="N522:P522"/>
    <mergeCell ref="Q522:S522"/>
    <mergeCell ref="T522:V522"/>
    <mergeCell ref="D523:G523"/>
    <mergeCell ref="H523:J523"/>
    <mergeCell ref="K523:M523"/>
    <mergeCell ref="N523:P523"/>
    <mergeCell ref="Q523:S523"/>
    <mergeCell ref="T523:V523"/>
    <mergeCell ref="W523:Y523"/>
    <mergeCell ref="Z523:AB523"/>
    <mergeCell ref="AC523:AE523"/>
    <mergeCell ref="D544:AG544"/>
    <mergeCell ref="K520:M520"/>
    <mergeCell ref="N520:P520"/>
    <mergeCell ref="Q520:S520"/>
    <mergeCell ref="T520:V520"/>
    <mergeCell ref="D525:AH525"/>
    <mergeCell ref="D526:G526"/>
    <mergeCell ref="H526:J526"/>
    <mergeCell ref="K526:M526"/>
    <mergeCell ref="N526:P526"/>
    <mergeCell ref="Q526:S526"/>
    <mergeCell ref="W522:Y522"/>
    <mergeCell ref="Z522:AB522"/>
    <mergeCell ref="AC522:AE522"/>
    <mergeCell ref="AF522:AH522"/>
    <mergeCell ref="D524:G524"/>
    <mergeCell ref="H524:J524"/>
    <mergeCell ref="D548:AG550"/>
    <mergeCell ref="D531:R531"/>
    <mergeCell ref="S531:AG531"/>
    <mergeCell ref="D532:R532"/>
    <mergeCell ref="S532:AG532"/>
    <mergeCell ref="D534:AG536"/>
    <mergeCell ref="D538:AG538"/>
    <mergeCell ref="T527:V527"/>
    <mergeCell ref="W527:Y527"/>
    <mergeCell ref="Z527:AB527"/>
    <mergeCell ref="AC527:AE527"/>
    <mergeCell ref="AF527:AH527"/>
    <mergeCell ref="D530:R530"/>
    <mergeCell ref="S530:AG530"/>
    <mergeCell ref="T526:V526"/>
    <mergeCell ref="W526:Y526"/>
    <mergeCell ref="Z526:AB526"/>
    <mergeCell ref="AC526:AE526"/>
    <mergeCell ref="AF526:AH526"/>
    <mergeCell ref="D527:G527"/>
    <mergeCell ref="H527:J527"/>
    <mergeCell ref="K527:M527"/>
    <mergeCell ref="N527:P527"/>
    <mergeCell ref="Q527:S527"/>
    <mergeCell ref="D540:AG543"/>
    <mergeCell ref="AF558:AH558"/>
    <mergeCell ref="D559:AH559"/>
    <mergeCell ref="D560:G560"/>
    <mergeCell ref="H560:J560"/>
    <mergeCell ref="K560:M560"/>
    <mergeCell ref="N560:P560"/>
    <mergeCell ref="Q560:S560"/>
    <mergeCell ref="T560:V560"/>
    <mergeCell ref="W560:Y560"/>
    <mergeCell ref="Z560:AB560"/>
    <mergeCell ref="D557:G558"/>
    <mergeCell ref="H557:AH557"/>
    <mergeCell ref="H558:J558"/>
    <mergeCell ref="K558:M558"/>
    <mergeCell ref="N558:P558"/>
    <mergeCell ref="Q558:S558"/>
    <mergeCell ref="T558:V558"/>
    <mergeCell ref="W558:Y558"/>
    <mergeCell ref="Z558:AB558"/>
    <mergeCell ref="AC558:AE558"/>
    <mergeCell ref="AC561:AE561"/>
    <mergeCell ref="AF561:AH561"/>
    <mergeCell ref="D562:G562"/>
    <mergeCell ref="H562:J562"/>
    <mergeCell ref="K562:M562"/>
    <mergeCell ref="N562:P562"/>
    <mergeCell ref="Q562:S562"/>
    <mergeCell ref="T562:V562"/>
    <mergeCell ref="W562:Y562"/>
    <mergeCell ref="Z562:AB562"/>
    <mergeCell ref="AC560:AE560"/>
    <mergeCell ref="AF560:AH560"/>
    <mergeCell ref="D561:G561"/>
    <mergeCell ref="H561:J561"/>
    <mergeCell ref="K561:M561"/>
    <mergeCell ref="N561:P561"/>
    <mergeCell ref="Q561:S561"/>
    <mergeCell ref="T561:V561"/>
    <mergeCell ref="W561:Y561"/>
    <mergeCell ref="Z561:AB561"/>
    <mergeCell ref="AC563:AE563"/>
    <mergeCell ref="AF563:AH563"/>
    <mergeCell ref="D564:G564"/>
    <mergeCell ref="H564:J564"/>
    <mergeCell ref="K564:M564"/>
    <mergeCell ref="N564:P564"/>
    <mergeCell ref="Q564:S564"/>
    <mergeCell ref="T564:V564"/>
    <mergeCell ref="W564:Y564"/>
    <mergeCell ref="Z564:AB564"/>
    <mergeCell ref="AC562:AE562"/>
    <mergeCell ref="AF562:AH562"/>
    <mergeCell ref="D563:G563"/>
    <mergeCell ref="H563:J563"/>
    <mergeCell ref="K563:M563"/>
    <mergeCell ref="N563:P563"/>
    <mergeCell ref="Q563:S563"/>
    <mergeCell ref="T563:V563"/>
    <mergeCell ref="W563:Y563"/>
    <mergeCell ref="Z563:AB563"/>
    <mergeCell ref="Z566:AB566"/>
    <mergeCell ref="AC566:AE566"/>
    <mergeCell ref="AF566:AH566"/>
    <mergeCell ref="D567:G567"/>
    <mergeCell ref="H567:J567"/>
    <mergeCell ref="K567:M567"/>
    <mergeCell ref="N567:P567"/>
    <mergeCell ref="Q567:S567"/>
    <mergeCell ref="T567:V567"/>
    <mergeCell ref="W567:Y567"/>
    <mergeCell ref="AC564:AE564"/>
    <mergeCell ref="AF564:AH564"/>
    <mergeCell ref="D565:AH565"/>
    <mergeCell ref="D566:G566"/>
    <mergeCell ref="H566:J566"/>
    <mergeCell ref="K566:M566"/>
    <mergeCell ref="N566:P566"/>
    <mergeCell ref="Q566:S566"/>
    <mergeCell ref="T566:V566"/>
    <mergeCell ref="W566:Y566"/>
    <mergeCell ref="Z568:AB568"/>
    <mergeCell ref="AC568:AE568"/>
    <mergeCell ref="AF568:AH568"/>
    <mergeCell ref="D569:G569"/>
    <mergeCell ref="H569:J569"/>
    <mergeCell ref="K569:M569"/>
    <mergeCell ref="N569:P569"/>
    <mergeCell ref="Q569:S569"/>
    <mergeCell ref="T569:V569"/>
    <mergeCell ref="W569:Y569"/>
    <mergeCell ref="Z567:AB567"/>
    <mergeCell ref="AC567:AE567"/>
    <mergeCell ref="AF567:AH567"/>
    <mergeCell ref="D568:G568"/>
    <mergeCell ref="H568:J568"/>
    <mergeCell ref="K568:M568"/>
    <mergeCell ref="N568:P568"/>
    <mergeCell ref="Q568:S568"/>
    <mergeCell ref="T568:V568"/>
    <mergeCell ref="W568:Y568"/>
    <mergeCell ref="Z570:AB570"/>
    <mergeCell ref="AC570:AE570"/>
    <mergeCell ref="AF570:AH570"/>
    <mergeCell ref="D571:AH571"/>
    <mergeCell ref="D572:G572"/>
    <mergeCell ref="H572:J572"/>
    <mergeCell ref="K572:M572"/>
    <mergeCell ref="N572:P572"/>
    <mergeCell ref="Q572:S572"/>
    <mergeCell ref="T572:V572"/>
    <mergeCell ref="Z569:AB569"/>
    <mergeCell ref="AC569:AE569"/>
    <mergeCell ref="AF569:AH569"/>
    <mergeCell ref="D570:G570"/>
    <mergeCell ref="H570:J570"/>
    <mergeCell ref="K570:M570"/>
    <mergeCell ref="N570:P570"/>
    <mergeCell ref="Q570:S570"/>
    <mergeCell ref="T570:V570"/>
    <mergeCell ref="W570:Y570"/>
    <mergeCell ref="W573:Y573"/>
    <mergeCell ref="Z573:AB573"/>
    <mergeCell ref="AC573:AE573"/>
    <mergeCell ref="AF573:AH573"/>
    <mergeCell ref="D576:G577"/>
    <mergeCell ref="H576:AH576"/>
    <mergeCell ref="H577:J577"/>
    <mergeCell ref="K577:M577"/>
    <mergeCell ref="N577:P577"/>
    <mergeCell ref="Q577:S577"/>
    <mergeCell ref="W572:Y572"/>
    <mergeCell ref="Z572:AB572"/>
    <mergeCell ref="AC572:AE572"/>
    <mergeCell ref="AF572:AH572"/>
    <mergeCell ref="D573:G573"/>
    <mergeCell ref="H573:J573"/>
    <mergeCell ref="K573:M573"/>
    <mergeCell ref="N573:P573"/>
    <mergeCell ref="Q573:S573"/>
    <mergeCell ref="T573:V573"/>
    <mergeCell ref="W579:Y579"/>
    <mergeCell ref="Z579:AB579"/>
    <mergeCell ref="AC579:AE579"/>
    <mergeCell ref="AF579:AH579"/>
    <mergeCell ref="D580:G580"/>
    <mergeCell ref="H580:J580"/>
    <mergeCell ref="K580:M580"/>
    <mergeCell ref="N580:P580"/>
    <mergeCell ref="Q580:S580"/>
    <mergeCell ref="T580:V580"/>
    <mergeCell ref="D579:G579"/>
    <mergeCell ref="H579:J579"/>
    <mergeCell ref="K579:M579"/>
    <mergeCell ref="N579:P579"/>
    <mergeCell ref="Q579:S579"/>
    <mergeCell ref="T579:V579"/>
    <mergeCell ref="T577:V577"/>
    <mergeCell ref="W577:Y577"/>
    <mergeCell ref="Z577:AB577"/>
    <mergeCell ref="AC577:AE577"/>
    <mergeCell ref="AF577:AH577"/>
    <mergeCell ref="D578:AH578"/>
    <mergeCell ref="W581:Y581"/>
    <mergeCell ref="Z581:AB581"/>
    <mergeCell ref="AC581:AE581"/>
    <mergeCell ref="AF581:AH581"/>
    <mergeCell ref="D582:G582"/>
    <mergeCell ref="H582:J582"/>
    <mergeCell ref="K582:M582"/>
    <mergeCell ref="N582:P582"/>
    <mergeCell ref="Q582:S582"/>
    <mergeCell ref="T582:V582"/>
    <mergeCell ref="W580:Y580"/>
    <mergeCell ref="Z580:AB580"/>
    <mergeCell ref="AC580:AE580"/>
    <mergeCell ref="AF580:AH580"/>
    <mergeCell ref="D581:G581"/>
    <mergeCell ref="H581:J581"/>
    <mergeCell ref="K581:M581"/>
    <mergeCell ref="N581:P581"/>
    <mergeCell ref="Q581:S581"/>
    <mergeCell ref="T581:V581"/>
    <mergeCell ref="W583:Y583"/>
    <mergeCell ref="Z583:AB583"/>
    <mergeCell ref="AC583:AE583"/>
    <mergeCell ref="AF583:AH583"/>
    <mergeCell ref="D584:AH584"/>
    <mergeCell ref="D585:G585"/>
    <mergeCell ref="H585:J585"/>
    <mergeCell ref="K585:M585"/>
    <mergeCell ref="N585:P585"/>
    <mergeCell ref="Q585:S585"/>
    <mergeCell ref="W582:Y582"/>
    <mergeCell ref="Z582:AB582"/>
    <mergeCell ref="AC582:AE582"/>
    <mergeCell ref="AF582:AH582"/>
    <mergeCell ref="D583:G583"/>
    <mergeCell ref="H583:J583"/>
    <mergeCell ref="K583:M583"/>
    <mergeCell ref="N583:P583"/>
    <mergeCell ref="Q583:S583"/>
    <mergeCell ref="T583:V583"/>
    <mergeCell ref="T586:V586"/>
    <mergeCell ref="W586:Y586"/>
    <mergeCell ref="Z586:AB586"/>
    <mergeCell ref="AC586:AE586"/>
    <mergeCell ref="AF586:AH586"/>
    <mergeCell ref="D587:G587"/>
    <mergeCell ref="H587:J587"/>
    <mergeCell ref="K587:M587"/>
    <mergeCell ref="N587:P587"/>
    <mergeCell ref="Q587:S587"/>
    <mergeCell ref="T585:V585"/>
    <mergeCell ref="W585:Y585"/>
    <mergeCell ref="Z585:AB585"/>
    <mergeCell ref="AC585:AE585"/>
    <mergeCell ref="AF585:AH585"/>
    <mergeCell ref="D586:G586"/>
    <mergeCell ref="H586:J586"/>
    <mergeCell ref="K586:M586"/>
    <mergeCell ref="N586:P586"/>
    <mergeCell ref="Q586:S586"/>
    <mergeCell ref="T589:V589"/>
    <mergeCell ref="W589:Y589"/>
    <mergeCell ref="Z589:AB589"/>
    <mergeCell ref="AC589:AE589"/>
    <mergeCell ref="AF589:AH589"/>
    <mergeCell ref="D590:AH590"/>
    <mergeCell ref="T588:V588"/>
    <mergeCell ref="W588:Y588"/>
    <mergeCell ref="Z588:AB588"/>
    <mergeCell ref="AC588:AE588"/>
    <mergeCell ref="AF588:AH588"/>
    <mergeCell ref="D589:G589"/>
    <mergeCell ref="H589:J589"/>
    <mergeCell ref="K589:M589"/>
    <mergeCell ref="N589:P589"/>
    <mergeCell ref="Q589:S589"/>
    <mergeCell ref="T587:V587"/>
    <mergeCell ref="W587:Y587"/>
    <mergeCell ref="Z587:AB587"/>
    <mergeCell ref="AC587:AE587"/>
    <mergeCell ref="AF587:AH587"/>
    <mergeCell ref="D588:G588"/>
    <mergeCell ref="H588:J588"/>
    <mergeCell ref="K588:M588"/>
    <mergeCell ref="N588:P588"/>
    <mergeCell ref="Q588:S588"/>
    <mergeCell ref="W592:Y592"/>
    <mergeCell ref="Z592:AB592"/>
    <mergeCell ref="AC592:AE592"/>
    <mergeCell ref="AF592:AH592"/>
    <mergeCell ref="D596:R596"/>
    <mergeCell ref="S596:AG596"/>
    <mergeCell ref="W591:Y591"/>
    <mergeCell ref="Z591:AB591"/>
    <mergeCell ref="AC591:AE591"/>
    <mergeCell ref="AF591:AH591"/>
    <mergeCell ref="D592:G592"/>
    <mergeCell ref="H592:J592"/>
    <mergeCell ref="K592:M592"/>
    <mergeCell ref="N592:P592"/>
    <mergeCell ref="Q592:S592"/>
    <mergeCell ref="T592:V592"/>
    <mergeCell ref="D591:G591"/>
    <mergeCell ref="H591:J591"/>
    <mergeCell ref="K591:M591"/>
    <mergeCell ref="N591:P591"/>
    <mergeCell ref="Q591:S591"/>
    <mergeCell ref="T591:V591"/>
    <mergeCell ref="D610:AG610"/>
    <mergeCell ref="D611:J611"/>
    <mergeCell ref="K611:N611"/>
    <mergeCell ref="O611:R611"/>
    <mergeCell ref="S611:W611"/>
    <mergeCell ref="X611:AB611"/>
    <mergeCell ref="AC611:AG611"/>
    <mergeCell ref="D606:AG606"/>
    <mergeCell ref="D608:J609"/>
    <mergeCell ref="K608:AG608"/>
    <mergeCell ref="K609:N609"/>
    <mergeCell ref="O609:R609"/>
    <mergeCell ref="S609:W609"/>
    <mergeCell ref="X609:AB609"/>
    <mergeCell ref="AC609:AG609"/>
    <mergeCell ref="D597:R597"/>
    <mergeCell ref="S597:AG597"/>
    <mergeCell ref="D598:R598"/>
    <mergeCell ref="S598:AG598"/>
    <mergeCell ref="D600:AG601"/>
    <mergeCell ref="D603:AG603"/>
    <mergeCell ref="D614:AG614"/>
    <mergeCell ref="D615:J615"/>
    <mergeCell ref="K615:N615"/>
    <mergeCell ref="O615:R615"/>
    <mergeCell ref="S615:W615"/>
    <mergeCell ref="X615:AB615"/>
    <mergeCell ref="AC615:AG615"/>
    <mergeCell ref="D613:J613"/>
    <mergeCell ref="K613:N613"/>
    <mergeCell ref="O613:R613"/>
    <mergeCell ref="S613:W613"/>
    <mergeCell ref="X613:AB613"/>
    <mergeCell ref="AC613:AG613"/>
    <mergeCell ref="D612:J612"/>
    <mergeCell ref="K612:N612"/>
    <mergeCell ref="O612:R612"/>
    <mergeCell ref="S612:W612"/>
    <mergeCell ref="X612:AB612"/>
    <mergeCell ref="AC612:AG612"/>
    <mergeCell ref="D618:AG618"/>
    <mergeCell ref="D619:J619"/>
    <mergeCell ref="K619:N619"/>
    <mergeCell ref="O619:R619"/>
    <mergeCell ref="S619:W619"/>
    <mergeCell ref="X619:AB619"/>
    <mergeCell ref="AC619:AG619"/>
    <mergeCell ref="D617:J617"/>
    <mergeCell ref="K617:N617"/>
    <mergeCell ref="O617:R617"/>
    <mergeCell ref="S617:W617"/>
    <mergeCell ref="X617:AB617"/>
    <mergeCell ref="AC617:AG617"/>
    <mergeCell ref="D616:J616"/>
    <mergeCell ref="K616:N616"/>
    <mergeCell ref="O616:R616"/>
    <mergeCell ref="S616:W616"/>
    <mergeCell ref="X616:AB616"/>
    <mergeCell ref="AC616:AG616"/>
    <mergeCell ref="D622:AG622"/>
    <mergeCell ref="D623:J623"/>
    <mergeCell ref="K623:N623"/>
    <mergeCell ref="O623:R623"/>
    <mergeCell ref="S623:W623"/>
    <mergeCell ref="X623:AB623"/>
    <mergeCell ref="AC623:AG623"/>
    <mergeCell ref="D621:J621"/>
    <mergeCell ref="K621:N621"/>
    <mergeCell ref="O621:R621"/>
    <mergeCell ref="S621:W621"/>
    <mergeCell ref="X621:AB621"/>
    <mergeCell ref="AC621:AG621"/>
    <mergeCell ref="D620:J620"/>
    <mergeCell ref="K620:N620"/>
    <mergeCell ref="O620:R620"/>
    <mergeCell ref="S620:W620"/>
    <mergeCell ref="X620:AB620"/>
    <mergeCell ref="AC620:AG620"/>
    <mergeCell ref="D627:AG628"/>
    <mergeCell ref="D630:AG631"/>
    <mergeCell ref="D633:AG633"/>
    <mergeCell ref="D635:I635"/>
    <mergeCell ref="J635:M635"/>
    <mergeCell ref="N635:Q635"/>
    <mergeCell ref="R635:U635"/>
    <mergeCell ref="V635:Y635"/>
    <mergeCell ref="Z635:AC635"/>
    <mergeCell ref="AD635:AG635"/>
    <mergeCell ref="D625:J625"/>
    <mergeCell ref="K625:N625"/>
    <mergeCell ref="O625:R625"/>
    <mergeCell ref="S625:W625"/>
    <mergeCell ref="X625:AB625"/>
    <mergeCell ref="AC625:AG625"/>
    <mergeCell ref="D624:J624"/>
    <mergeCell ref="K624:N624"/>
    <mergeCell ref="O624:R624"/>
    <mergeCell ref="S624:W624"/>
    <mergeCell ref="X624:AB624"/>
    <mergeCell ref="AC624:AG624"/>
    <mergeCell ref="AD638:AG638"/>
    <mergeCell ref="D639:I639"/>
    <mergeCell ref="J639:M639"/>
    <mergeCell ref="N639:Q639"/>
    <mergeCell ref="R639:U639"/>
    <mergeCell ref="V639:Y639"/>
    <mergeCell ref="Z639:AC639"/>
    <mergeCell ref="AD639:AG639"/>
    <mergeCell ref="D638:I638"/>
    <mergeCell ref="J638:M638"/>
    <mergeCell ref="N638:Q638"/>
    <mergeCell ref="R638:U638"/>
    <mergeCell ref="V638:Y638"/>
    <mergeCell ref="Z638:AC638"/>
    <mergeCell ref="AD636:AG636"/>
    <mergeCell ref="D637:I637"/>
    <mergeCell ref="J637:M637"/>
    <mergeCell ref="N637:Q637"/>
    <mergeCell ref="R637:U637"/>
    <mergeCell ref="V637:Y637"/>
    <mergeCell ref="Z637:AC637"/>
    <mergeCell ref="AD637:AG637"/>
    <mergeCell ref="D636:I636"/>
    <mergeCell ref="J636:M636"/>
    <mergeCell ref="N636:Q636"/>
    <mergeCell ref="R636:U636"/>
    <mergeCell ref="V636:Y636"/>
    <mergeCell ref="Z636:AC636"/>
    <mergeCell ref="D646:K646"/>
    <mergeCell ref="L646:P646"/>
    <mergeCell ref="Q646:T646"/>
    <mergeCell ref="U646:X646"/>
    <mergeCell ref="Y646:AB646"/>
    <mergeCell ref="AC646:AG646"/>
    <mergeCell ref="AD640:AG640"/>
    <mergeCell ref="D643:AG643"/>
    <mergeCell ref="D645:K645"/>
    <mergeCell ref="L645:P645"/>
    <mergeCell ref="Q645:T645"/>
    <mergeCell ref="U645:X645"/>
    <mergeCell ref="Y645:AB645"/>
    <mergeCell ref="AC645:AG645"/>
    <mergeCell ref="D640:I640"/>
    <mergeCell ref="J640:M640"/>
    <mergeCell ref="N640:Q640"/>
    <mergeCell ref="R640:U640"/>
    <mergeCell ref="V640:Y640"/>
    <mergeCell ref="Z640:AC640"/>
    <mergeCell ref="D649:K649"/>
    <mergeCell ref="L649:P649"/>
    <mergeCell ref="Q649:T649"/>
    <mergeCell ref="U649:X649"/>
    <mergeCell ref="Y649:AB649"/>
    <mergeCell ref="AC649:AG649"/>
    <mergeCell ref="D648:K648"/>
    <mergeCell ref="L648:P648"/>
    <mergeCell ref="Q648:T648"/>
    <mergeCell ref="U648:X648"/>
    <mergeCell ref="Y648:AB648"/>
    <mergeCell ref="AC648:AG648"/>
    <mergeCell ref="D647:K647"/>
    <mergeCell ref="L647:P647"/>
    <mergeCell ref="Q647:T647"/>
    <mergeCell ref="U647:X647"/>
    <mergeCell ref="Y647:AB647"/>
    <mergeCell ref="AC647:AG647"/>
    <mergeCell ref="D665:H665"/>
    <mergeCell ref="I665:M665"/>
    <mergeCell ref="N665:R665"/>
    <mergeCell ref="S665:W665"/>
    <mergeCell ref="X665:AB665"/>
    <mergeCell ref="AC665:AG665"/>
    <mergeCell ref="D652:AG653"/>
    <mergeCell ref="D658:AG659"/>
    <mergeCell ref="D661:AG661"/>
    <mergeCell ref="D663:H664"/>
    <mergeCell ref="I663:AG663"/>
    <mergeCell ref="I664:M664"/>
    <mergeCell ref="N664:R664"/>
    <mergeCell ref="S664:W664"/>
    <mergeCell ref="X664:AB664"/>
    <mergeCell ref="AC664:AG664"/>
    <mergeCell ref="D650:K650"/>
    <mergeCell ref="L650:P650"/>
    <mergeCell ref="Q650:T650"/>
    <mergeCell ref="U650:X650"/>
    <mergeCell ref="Y650:AB650"/>
    <mergeCell ref="AC650:AG650"/>
    <mergeCell ref="D668:H668"/>
    <mergeCell ref="I668:M668"/>
    <mergeCell ref="N668:R668"/>
    <mergeCell ref="S668:W668"/>
    <mergeCell ref="X668:AB668"/>
    <mergeCell ref="AC668:AG668"/>
    <mergeCell ref="D667:H667"/>
    <mergeCell ref="I667:M667"/>
    <mergeCell ref="N667:R667"/>
    <mergeCell ref="S667:W667"/>
    <mergeCell ref="X667:AB667"/>
    <mergeCell ref="AC667:AG667"/>
    <mergeCell ref="D666:H666"/>
    <mergeCell ref="I666:M666"/>
    <mergeCell ref="N666:R666"/>
    <mergeCell ref="S666:W666"/>
    <mergeCell ref="X666:AB666"/>
    <mergeCell ref="AC666:AG666"/>
    <mergeCell ref="D671:H671"/>
    <mergeCell ref="I671:M671"/>
    <mergeCell ref="N671:R671"/>
    <mergeCell ref="S671:W671"/>
    <mergeCell ref="X671:AB671"/>
    <mergeCell ref="AC671:AG671"/>
    <mergeCell ref="D670:H670"/>
    <mergeCell ref="I670:M670"/>
    <mergeCell ref="N670:R670"/>
    <mergeCell ref="S670:W670"/>
    <mergeCell ref="X670:AB670"/>
    <mergeCell ref="AC670:AG670"/>
    <mergeCell ref="D669:H669"/>
    <mergeCell ref="I669:M669"/>
    <mergeCell ref="N669:R669"/>
    <mergeCell ref="S669:W669"/>
    <mergeCell ref="X669:AB669"/>
    <mergeCell ref="AC669:AG669"/>
    <mergeCell ref="D682:AG683"/>
    <mergeCell ref="D685:S685"/>
    <mergeCell ref="T685:AG685"/>
    <mergeCell ref="D686:S686"/>
    <mergeCell ref="T686:AG686"/>
    <mergeCell ref="D687:S687"/>
    <mergeCell ref="T687:AG687"/>
    <mergeCell ref="D675:AG675"/>
    <mergeCell ref="D677:S677"/>
    <mergeCell ref="T677:AG677"/>
    <mergeCell ref="D678:S678"/>
    <mergeCell ref="T678:AG678"/>
    <mergeCell ref="D679:S679"/>
    <mergeCell ref="T679:AG679"/>
    <mergeCell ref="D672:H672"/>
    <mergeCell ref="I672:M672"/>
    <mergeCell ref="N672:R672"/>
    <mergeCell ref="S672:W672"/>
    <mergeCell ref="X672:AB672"/>
    <mergeCell ref="AC672:AG672"/>
    <mergeCell ref="D696:K696"/>
    <mergeCell ref="L696:R696"/>
    <mergeCell ref="S696:Y696"/>
    <mergeCell ref="Z696:AG696"/>
    <mergeCell ref="D697:K697"/>
    <mergeCell ref="L697:R697"/>
    <mergeCell ref="S697:Y697"/>
    <mergeCell ref="Z697:AG697"/>
    <mergeCell ref="D692:AG692"/>
    <mergeCell ref="D694:K694"/>
    <mergeCell ref="L694:R694"/>
    <mergeCell ref="S694:Y694"/>
    <mergeCell ref="Z694:AG694"/>
    <mergeCell ref="D695:K695"/>
    <mergeCell ref="L695:R695"/>
    <mergeCell ref="S695:Y695"/>
    <mergeCell ref="Z695:AG695"/>
    <mergeCell ref="D703:M703"/>
    <mergeCell ref="N703:W703"/>
    <mergeCell ref="X703:AG703"/>
    <mergeCell ref="D705:K705"/>
    <mergeCell ref="L705:R705"/>
    <mergeCell ref="S705:Y705"/>
    <mergeCell ref="Z705:AG705"/>
    <mergeCell ref="D701:M701"/>
    <mergeCell ref="N701:W701"/>
    <mergeCell ref="X701:AG701"/>
    <mergeCell ref="D702:M702"/>
    <mergeCell ref="N702:W702"/>
    <mergeCell ref="X702:AG702"/>
    <mergeCell ref="D699:M699"/>
    <mergeCell ref="N699:W699"/>
    <mergeCell ref="X699:AG699"/>
    <mergeCell ref="D700:M700"/>
    <mergeCell ref="N700:W700"/>
    <mergeCell ref="X700:AG700"/>
    <mergeCell ref="D711:M711"/>
    <mergeCell ref="N711:W711"/>
    <mergeCell ref="X711:AG711"/>
    <mergeCell ref="D712:M712"/>
    <mergeCell ref="N712:W712"/>
    <mergeCell ref="X712:AG712"/>
    <mergeCell ref="D708:K708"/>
    <mergeCell ref="L708:R708"/>
    <mergeCell ref="S708:Y708"/>
    <mergeCell ref="Z708:AG708"/>
    <mergeCell ref="D710:M710"/>
    <mergeCell ref="N710:W710"/>
    <mergeCell ref="X710:AG710"/>
    <mergeCell ref="D706:K706"/>
    <mergeCell ref="L706:R706"/>
    <mergeCell ref="S706:Y706"/>
    <mergeCell ref="Z706:AG706"/>
    <mergeCell ref="D707:K707"/>
    <mergeCell ref="L707:R707"/>
    <mergeCell ref="S707:Y707"/>
    <mergeCell ref="Z707:AG707"/>
    <mergeCell ref="D723:H723"/>
    <mergeCell ref="I723:M723"/>
    <mergeCell ref="N723:R723"/>
    <mergeCell ref="S723:W723"/>
    <mergeCell ref="X723:AB723"/>
    <mergeCell ref="AC723:AG723"/>
    <mergeCell ref="D719:AG719"/>
    <mergeCell ref="D721:H722"/>
    <mergeCell ref="I721:AG721"/>
    <mergeCell ref="I722:M722"/>
    <mergeCell ref="N722:R722"/>
    <mergeCell ref="S722:W722"/>
    <mergeCell ref="X722:AB722"/>
    <mergeCell ref="AC722:AG722"/>
    <mergeCell ref="D713:M713"/>
    <mergeCell ref="N713:W713"/>
    <mergeCell ref="X713:AG713"/>
    <mergeCell ref="D714:M714"/>
    <mergeCell ref="N714:W714"/>
    <mergeCell ref="X714:AG714"/>
    <mergeCell ref="D726:H726"/>
    <mergeCell ref="I726:M726"/>
    <mergeCell ref="N726:R726"/>
    <mergeCell ref="S726:W726"/>
    <mergeCell ref="X726:AB726"/>
    <mergeCell ref="AC726:AG726"/>
    <mergeCell ref="D725:H725"/>
    <mergeCell ref="I725:M725"/>
    <mergeCell ref="N725:R725"/>
    <mergeCell ref="S725:W725"/>
    <mergeCell ref="X725:AB725"/>
    <mergeCell ref="AC725:AG725"/>
    <mergeCell ref="D724:H724"/>
    <mergeCell ref="I724:M724"/>
    <mergeCell ref="N724:R724"/>
    <mergeCell ref="S724:W724"/>
    <mergeCell ref="X724:AB724"/>
    <mergeCell ref="AC724:AG724"/>
    <mergeCell ref="D730:AG730"/>
    <mergeCell ref="D732:AG734"/>
    <mergeCell ref="D736:AG736"/>
    <mergeCell ref="D738:AG738"/>
    <mergeCell ref="D741:AG741"/>
    <mergeCell ref="D743:L743"/>
    <mergeCell ref="M743:S743"/>
    <mergeCell ref="T743:Z743"/>
    <mergeCell ref="AA743:AG743"/>
    <mergeCell ref="D728:H728"/>
    <mergeCell ref="I728:M728"/>
    <mergeCell ref="N728:R728"/>
    <mergeCell ref="S728:W728"/>
    <mergeCell ref="X728:AB728"/>
    <mergeCell ref="AC728:AG728"/>
    <mergeCell ref="D727:H727"/>
    <mergeCell ref="I727:M727"/>
    <mergeCell ref="N727:R727"/>
    <mergeCell ref="S727:W727"/>
    <mergeCell ref="X727:AB727"/>
    <mergeCell ref="AC727:AG727"/>
    <mergeCell ref="D747:L747"/>
    <mergeCell ref="M747:S747"/>
    <mergeCell ref="T747:Z747"/>
    <mergeCell ref="AA747:AG747"/>
    <mergeCell ref="D748:L748"/>
    <mergeCell ref="M748:S748"/>
    <mergeCell ref="T748:Z748"/>
    <mergeCell ref="AA748:AG748"/>
    <mergeCell ref="D744:AG744"/>
    <mergeCell ref="D745:L745"/>
    <mergeCell ref="M745:S745"/>
    <mergeCell ref="T745:Z745"/>
    <mergeCell ref="AA745:AG745"/>
    <mergeCell ref="D746:L746"/>
    <mergeCell ref="M746:S746"/>
    <mergeCell ref="T746:Z746"/>
    <mergeCell ref="AA746:AG746"/>
    <mergeCell ref="D751:AG751"/>
    <mergeCell ref="D752:L752"/>
    <mergeCell ref="M752:S752"/>
    <mergeCell ref="T752:Z752"/>
    <mergeCell ref="AA752:AG752"/>
    <mergeCell ref="D753:L753"/>
    <mergeCell ref="M753:S753"/>
    <mergeCell ref="T753:Z753"/>
    <mergeCell ref="AA753:AG753"/>
    <mergeCell ref="D749:L749"/>
    <mergeCell ref="M749:S749"/>
    <mergeCell ref="T749:Z749"/>
    <mergeCell ref="AA749:AG749"/>
    <mergeCell ref="D750:L750"/>
    <mergeCell ref="M750:S750"/>
    <mergeCell ref="T750:Z750"/>
    <mergeCell ref="AA750:AG750"/>
    <mergeCell ref="D758:L758"/>
    <mergeCell ref="M758:S758"/>
    <mergeCell ref="T758:Z758"/>
    <mergeCell ref="AA758:AG758"/>
    <mergeCell ref="D759:L759"/>
    <mergeCell ref="M759:S759"/>
    <mergeCell ref="T759:Z759"/>
    <mergeCell ref="AA759:AG759"/>
    <mergeCell ref="D756:L756"/>
    <mergeCell ref="M756:S756"/>
    <mergeCell ref="T756:Z756"/>
    <mergeCell ref="AA756:AG756"/>
    <mergeCell ref="D757:L757"/>
    <mergeCell ref="M757:S757"/>
    <mergeCell ref="T757:Z757"/>
    <mergeCell ref="AA757:AG757"/>
    <mergeCell ref="D754:L754"/>
    <mergeCell ref="M754:S754"/>
    <mergeCell ref="T754:Z754"/>
    <mergeCell ref="AA754:AG754"/>
    <mergeCell ref="D755:L755"/>
    <mergeCell ref="M755:S755"/>
    <mergeCell ref="T755:Z755"/>
    <mergeCell ref="AA755:AG755"/>
    <mergeCell ref="X777:AG777"/>
    <mergeCell ref="D772:AG772"/>
    <mergeCell ref="D774:M774"/>
    <mergeCell ref="N774:W774"/>
    <mergeCell ref="X774:AG774"/>
    <mergeCell ref="D775:M775"/>
    <mergeCell ref="N775:W775"/>
    <mergeCell ref="X775:AG775"/>
    <mergeCell ref="D766:M766"/>
    <mergeCell ref="N766:W766"/>
    <mergeCell ref="X766:AG766"/>
    <mergeCell ref="D767:M767"/>
    <mergeCell ref="N767:W767"/>
    <mergeCell ref="X767:AG767"/>
    <mergeCell ref="D761:AG761"/>
    <mergeCell ref="D763:M764"/>
    <mergeCell ref="N763:AG763"/>
    <mergeCell ref="N764:W764"/>
    <mergeCell ref="X764:AG764"/>
    <mergeCell ref="D765:M765"/>
    <mergeCell ref="N765:W765"/>
    <mergeCell ref="X765:AG765"/>
    <mergeCell ref="D793:M793"/>
    <mergeCell ref="D790:M790"/>
    <mergeCell ref="D791:M791"/>
    <mergeCell ref="N793:Q793"/>
    <mergeCell ref="R793:U793"/>
    <mergeCell ref="V793:Y793"/>
    <mergeCell ref="Z793:AC793"/>
    <mergeCell ref="AD793:AG793"/>
    <mergeCell ref="D788:M788"/>
    <mergeCell ref="D789:M789"/>
    <mergeCell ref="D782:AG784"/>
    <mergeCell ref="D786:M787"/>
    <mergeCell ref="N786:AG786"/>
    <mergeCell ref="N787:Q787"/>
    <mergeCell ref="R787:U787"/>
    <mergeCell ref="V787:Y787"/>
    <mergeCell ref="Z787:AC787"/>
    <mergeCell ref="AD787:AG787"/>
    <mergeCell ref="N788:Q788"/>
    <mergeCell ref="R788:U788"/>
    <mergeCell ref="V788:Y788"/>
    <mergeCell ref="Z788:AC788"/>
    <mergeCell ref="AD788:AG788"/>
    <mergeCell ref="N790:Q790"/>
    <mergeCell ref="R790:U790"/>
    <mergeCell ref="V790:Y790"/>
    <mergeCell ref="Z790:AC790"/>
    <mergeCell ref="AD790:AG790"/>
    <mergeCell ref="N791:Q791"/>
    <mergeCell ref="R791:U791"/>
    <mergeCell ref="V791:Y791"/>
    <mergeCell ref="N789:Q789"/>
    <mergeCell ref="D800:M800"/>
    <mergeCell ref="N800:Q800"/>
    <mergeCell ref="R800:U800"/>
    <mergeCell ref="V800:Y800"/>
    <mergeCell ref="Z800:AC800"/>
    <mergeCell ref="AD800:AG800"/>
    <mergeCell ref="D799:M799"/>
    <mergeCell ref="N799:Q799"/>
    <mergeCell ref="R799:U799"/>
    <mergeCell ref="V799:Y799"/>
    <mergeCell ref="Z799:AC799"/>
    <mergeCell ref="AD799:AG799"/>
    <mergeCell ref="D794:M794"/>
    <mergeCell ref="D797:AG797"/>
    <mergeCell ref="N794:Q794"/>
    <mergeCell ref="R794:U794"/>
    <mergeCell ref="V794:Y794"/>
    <mergeCell ref="Z794:AC794"/>
    <mergeCell ref="AD794:AG794"/>
    <mergeCell ref="D804:AG805"/>
    <mergeCell ref="D807:R807"/>
    <mergeCell ref="S807:AG807"/>
    <mergeCell ref="D808:R808"/>
    <mergeCell ref="S808:AG808"/>
    <mergeCell ref="D809:R809"/>
    <mergeCell ref="S809:AG809"/>
    <mergeCell ref="D802:M802"/>
    <mergeCell ref="N802:Q802"/>
    <mergeCell ref="R802:U802"/>
    <mergeCell ref="V802:Y802"/>
    <mergeCell ref="Z802:AC802"/>
    <mergeCell ref="AD802:AG802"/>
    <mergeCell ref="D801:M801"/>
    <mergeCell ref="N801:Q801"/>
    <mergeCell ref="R801:U801"/>
    <mergeCell ref="V801:Y801"/>
    <mergeCell ref="Z801:AC801"/>
    <mergeCell ref="AD801:AG801"/>
    <mergeCell ref="D819:K819"/>
    <mergeCell ref="L819:R819"/>
    <mergeCell ref="S819:Y819"/>
    <mergeCell ref="Z819:AG819"/>
    <mergeCell ref="D820:K820"/>
    <mergeCell ref="L820:R820"/>
    <mergeCell ref="S820:Y820"/>
    <mergeCell ref="Z820:AG820"/>
    <mergeCell ref="D817:K817"/>
    <mergeCell ref="L817:R817"/>
    <mergeCell ref="S817:Y817"/>
    <mergeCell ref="Z817:AG817"/>
    <mergeCell ref="D818:K818"/>
    <mergeCell ref="L818:R818"/>
    <mergeCell ref="S818:Y818"/>
    <mergeCell ref="Z818:AG818"/>
    <mergeCell ref="D812:AG813"/>
    <mergeCell ref="D815:K815"/>
    <mergeCell ref="L815:R815"/>
    <mergeCell ref="S815:Y815"/>
    <mergeCell ref="Z815:AG815"/>
    <mergeCell ref="D816:K816"/>
    <mergeCell ref="L816:R816"/>
    <mergeCell ref="S816:Y816"/>
    <mergeCell ref="Z816:AG816"/>
    <mergeCell ref="D831:O831"/>
    <mergeCell ref="P831:X831"/>
    <mergeCell ref="Y831:AG831"/>
    <mergeCell ref="D832:O832"/>
    <mergeCell ref="P832:X832"/>
    <mergeCell ref="Y832:AG832"/>
    <mergeCell ref="D829:O829"/>
    <mergeCell ref="P829:X829"/>
    <mergeCell ref="Y829:AG829"/>
    <mergeCell ref="D830:O830"/>
    <mergeCell ref="P830:X830"/>
    <mergeCell ref="Y830:AG830"/>
    <mergeCell ref="D825:AG825"/>
    <mergeCell ref="D827:O827"/>
    <mergeCell ref="P827:X827"/>
    <mergeCell ref="Y827:AG827"/>
    <mergeCell ref="D828:O828"/>
    <mergeCell ref="P828:X828"/>
    <mergeCell ref="Y828:AG828"/>
    <mergeCell ref="D837:O837"/>
    <mergeCell ref="P837:X837"/>
    <mergeCell ref="Y837:AG837"/>
    <mergeCell ref="D838:O838"/>
    <mergeCell ref="P838:X838"/>
    <mergeCell ref="Y838:AG838"/>
    <mergeCell ref="D835:O835"/>
    <mergeCell ref="P835:X835"/>
    <mergeCell ref="Y835:AG835"/>
    <mergeCell ref="D836:O836"/>
    <mergeCell ref="P836:X836"/>
    <mergeCell ref="Y836:AG836"/>
    <mergeCell ref="D833:O833"/>
    <mergeCell ref="P833:X833"/>
    <mergeCell ref="Y833:AG833"/>
    <mergeCell ref="D834:O834"/>
    <mergeCell ref="P834:X834"/>
    <mergeCell ref="Y834:AG834"/>
    <mergeCell ref="V848:Y848"/>
    <mergeCell ref="Z848:AC848"/>
    <mergeCell ref="AD848:AG848"/>
    <mergeCell ref="D849:I849"/>
    <mergeCell ref="J849:M849"/>
    <mergeCell ref="N849:Q849"/>
    <mergeCell ref="R849:U849"/>
    <mergeCell ref="V849:Y849"/>
    <mergeCell ref="Z849:AC849"/>
    <mergeCell ref="AD849:AG849"/>
    <mergeCell ref="J847:U847"/>
    <mergeCell ref="V847:AG847"/>
    <mergeCell ref="D839:O839"/>
    <mergeCell ref="P839:X839"/>
    <mergeCell ref="Y839:AG839"/>
    <mergeCell ref="D844:AG844"/>
    <mergeCell ref="D846:I848"/>
    <mergeCell ref="J846:U846"/>
    <mergeCell ref="V846:AG846"/>
    <mergeCell ref="J848:M848"/>
    <mergeCell ref="N848:Q848"/>
    <mergeCell ref="R848:U848"/>
    <mergeCell ref="D866:Q866"/>
    <mergeCell ref="R866:AG866"/>
    <mergeCell ref="D867:Q867"/>
    <mergeCell ref="R867:AG867"/>
    <mergeCell ref="D868:Q868"/>
    <mergeCell ref="R868:AG868"/>
    <mergeCell ref="D856:AG857"/>
    <mergeCell ref="D859:AG860"/>
    <mergeCell ref="D862:AG862"/>
    <mergeCell ref="D864:Q864"/>
    <mergeCell ref="R864:AG864"/>
    <mergeCell ref="D865:Q865"/>
    <mergeCell ref="R865:AG865"/>
    <mergeCell ref="AD850:AG850"/>
    <mergeCell ref="D851:I851"/>
    <mergeCell ref="J851:M851"/>
    <mergeCell ref="N851:Q851"/>
    <mergeCell ref="R851:U851"/>
    <mergeCell ref="V851:Y851"/>
    <mergeCell ref="Z851:AC851"/>
    <mergeCell ref="AD851:AG851"/>
    <mergeCell ref="D850:I850"/>
    <mergeCell ref="J850:M850"/>
    <mergeCell ref="N850:Q850"/>
    <mergeCell ref="R850:U850"/>
    <mergeCell ref="V850:Y850"/>
    <mergeCell ref="Z850:AC850"/>
    <mergeCell ref="D875:Q875"/>
    <mergeCell ref="R875:AG875"/>
    <mergeCell ref="D877:Q877"/>
    <mergeCell ref="R877:AG877"/>
    <mergeCell ref="D878:Q878"/>
    <mergeCell ref="R878:AG878"/>
    <mergeCell ref="D872:Q872"/>
    <mergeCell ref="R872:AG872"/>
    <mergeCell ref="D873:Q873"/>
    <mergeCell ref="R873:AG873"/>
    <mergeCell ref="D874:Q874"/>
    <mergeCell ref="R874:AG874"/>
    <mergeCell ref="D869:Q869"/>
    <mergeCell ref="R869:AG869"/>
    <mergeCell ref="D870:Q870"/>
    <mergeCell ref="R870:AG870"/>
    <mergeCell ref="D871:Q871"/>
    <mergeCell ref="R871:AG871"/>
    <mergeCell ref="D885:Q885"/>
    <mergeCell ref="R885:AG885"/>
    <mergeCell ref="D886:Q886"/>
    <mergeCell ref="R886:AG886"/>
    <mergeCell ref="D890:AG890"/>
    <mergeCell ref="D892:H893"/>
    <mergeCell ref="I892:AG892"/>
    <mergeCell ref="I893:M893"/>
    <mergeCell ref="N893:R893"/>
    <mergeCell ref="S893:W893"/>
    <mergeCell ref="D882:Q882"/>
    <mergeCell ref="R882:AG882"/>
    <mergeCell ref="D883:Q883"/>
    <mergeCell ref="R883:AG883"/>
    <mergeCell ref="D884:Q884"/>
    <mergeCell ref="R884:AG884"/>
    <mergeCell ref="D879:Q879"/>
    <mergeCell ref="R879:AG879"/>
    <mergeCell ref="D880:Q880"/>
    <mergeCell ref="R880:AG880"/>
    <mergeCell ref="D881:Q881"/>
    <mergeCell ref="R881:AG881"/>
    <mergeCell ref="D896:H896"/>
    <mergeCell ref="I896:M896"/>
    <mergeCell ref="N896:R896"/>
    <mergeCell ref="S896:W896"/>
    <mergeCell ref="X896:AB896"/>
    <mergeCell ref="AC896:AG896"/>
    <mergeCell ref="D895:H895"/>
    <mergeCell ref="I895:M895"/>
    <mergeCell ref="N895:R895"/>
    <mergeCell ref="S895:W895"/>
    <mergeCell ref="X895:AB895"/>
    <mergeCell ref="AC895:AG895"/>
    <mergeCell ref="X893:AB893"/>
    <mergeCell ref="AC893:AG893"/>
    <mergeCell ref="D894:H894"/>
    <mergeCell ref="I894:M894"/>
    <mergeCell ref="N894:R894"/>
    <mergeCell ref="S894:W894"/>
    <mergeCell ref="X894:AB894"/>
    <mergeCell ref="AC894:AG894"/>
    <mergeCell ref="D899:H899"/>
    <mergeCell ref="I899:M899"/>
    <mergeCell ref="N899:R899"/>
    <mergeCell ref="S899:W899"/>
    <mergeCell ref="X899:AB899"/>
    <mergeCell ref="AC899:AG899"/>
    <mergeCell ref="D898:H898"/>
    <mergeCell ref="I898:M898"/>
    <mergeCell ref="N898:R898"/>
    <mergeCell ref="S898:W898"/>
    <mergeCell ref="X898:AB898"/>
    <mergeCell ref="AC898:AG898"/>
    <mergeCell ref="D897:H897"/>
    <mergeCell ref="I897:M897"/>
    <mergeCell ref="N897:R897"/>
    <mergeCell ref="S897:W897"/>
    <mergeCell ref="X897:AB897"/>
    <mergeCell ref="AC897:AG897"/>
    <mergeCell ref="D902:H902"/>
    <mergeCell ref="I902:M902"/>
    <mergeCell ref="N902:R902"/>
    <mergeCell ref="S902:W902"/>
    <mergeCell ref="X902:AB902"/>
    <mergeCell ref="AC902:AG902"/>
    <mergeCell ref="D901:H901"/>
    <mergeCell ref="I901:M901"/>
    <mergeCell ref="N901:R901"/>
    <mergeCell ref="S901:W901"/>
    <mergeCell ref="X901:AB901"/>
    <mergeCell ref="AC901:AG901"/>
    <mergeCell ref="D900:H900"/>
    <mergeCell ref="I900:M900"/>
    <mergeCell ref="N900:R900"/>
    <mergeCell ref="S900:W900"/>
    <mergeCell ref="X900:AB900"/>
    <mergeCell ref="AC900:AG900"/>
    <mergeCell ref="D905:H905"/>
    <mergeCell ref="I905:M905"/>
    <mergeCell ref="N905:R905"/>
    <mergeCell ref="S905:W905"/>
    <mergeCell ref="X905:AB905"/>
    <mergeCell ref="AC905:AG905"/>
    <mergeCell ref="D904:H904"/>
    <mergeCell ref="I904:M904"/>
    <mergeCell ref="N904:R904"/>
    <mergeCell ref="S904:W904"/>
    <mergeCell ref="X904:AB904"/>
    <mergeCell ref="AC904:AG904"/>
    <mergeCell ref="D903:H903"/>
    <mergeCell ref="I903:M903"/>
    <mergeCell ref="N903:R903"/>
    <mergeCell ref="S903:W903"/>
    <mergeCell ref="X903:AB903"/>
    <mergeCell ref="AC903:AG903"/>
    <mergeCell ref="D911:H911"/>
    <mergeCell ref="I911:M911"/>
    <mergeCell ref="N911:R911"/>
    <mergeCell ref="S911:W911"/>
    <mergeCell ref="X911:AB911"/>
    <mergeCell ref="AC911:AG911"/>
    <mergeCell ref="D909:H910"/>
    <mergeCell ref="I909:AG909"/>
    <mergeCell ref="I910:M910"/>
    <mergeCell ref="N910:R910"/>
    <mergeCell ref="S910:W910"/>
    <mergeCell ref="X910:AB910"/>
    <mergeCell ref="AC910:AG910"/>
    <mergeCell ref="D906:H906"/>
    <mergeCell ref="I906:M906"/>
    <mergeCell ref="N906:R906"/>
    <mergeCell ref="S906:W906"/>
    <mergeCell ref="X906:AB906"/>
    <mergeCell ref="AC906:AG906"/>
    <mergeCell ref="D914:H914"/>
    <mergeCell ref="I914:M914"/>
    <mergeCell ref="N914:R914"/>
    <mergeCell ref="S914:W914"/>
    <mergeCell ref="X914:AB914"/>
    <mergeCell ref="AC914:AG914"/>
    <mergeCell ref="D913:H913"/>
    <mergeCell ref="I913:M913"/>
    <mergeCell ref="N913:R913"/>
    <mergeCell ref="S913:W913"/>
    <mergeCell ref="X913:AB913"/>
    <mergeCell ref="AC913:AG913"/>
    <mergeCell ref="D912:H912"/>
    <mergeCell ref="I912:M912"/>
    <mergeCell ref="N912:R912"/>
    <mergeCell ref="S912:W912"/>
    <mergeCell ref="X912:AB912"/>
    <mergeCell ref="AC912:AG912"/>
    <mergeCell ref="D917:H917"/>
    <mergeCell ref="I917:M917"/>
    <mergeCell ref="N917:R917"/>
    <mergeCell ref="S917:W917"/>
    <mergeCell ref="X917:AB917"/>
    <mergeCell ref="AC917:AG917"/>
    <mergeCell ref="D916:H916"/>
    <mergeCell ref="I916:M916"/>
    <mergeCell ref="N916:R916"/>
    <mergeCell ref="S916:W916"/>
    <mergeCell ref="X916:AB916"/>
    <mergeCell ref="AC916:AG916"/>
    <mergeCell ref="D915:H915"/>
    <mergeCell ref="I915:M915"/>
    <mergeCell ref="N915:R915"/>
    <mergeCell ref="S915:W915"/>
    <mergeCell ref="X915:AB915"/>
    <mergeCell ref="AC915:AG915"/>
    <mergeCell ref="D920:H920"/>
    <mergeCell ref="I920:M920"/>
    <mergeCell ref="N920:R920"/>
    <mergeCell ref="S920:W920"/>
    <mergeCell ref="X920:AB920"/>
    <mergeCell ref="AC920:AG920"/>
    <mergeCell ref="D919:H919"/>
    <mergeCell ref="I919:M919"/>
    <mergeCell ref="N919:R919"/>
    <mergeCell ref="S919:W919"/>
    <mergeCell ref="X919:AB919"/>
    <mergeCell ref="AC919:AG919"/>
    <mergeCell ref="D918:H918"/>
    <mergeCell ref="I918:M918"/>
    <mergeCell ref="N918:R918"/>
    <mergeCell ref="S918:W918"/>
    <mergeCell ref="X918:AB918"/>
    <mergeCell ref="AC918:AG918"/>
    <mergeCell ref="D923:H923"/>
    <mergeCell ref="I923:M923"/>
    <mergeCell ref="N923:R923"/>
    <mergeCell ref="S923:W923"/>
    <mergeCell ref="X923:AB923"/>
    <mergeCell ref="AC923:AG923"/>
    <mergeCell ref="D922:H922"/>
    <mergeCell ref="I922:M922"/>
    <mergeCell ref="N922:R922"/>
    <mergeCell ref="S922:W922"/>
    <mergeCell ref="X922:AB922"/>
    <mergeCell ref="AC922:AG922"/>
    <mergeCell ref="D921:H921"/>
    <mergeCell ref="I921:M921"/>
    <mergeCell ref="N921:R921"/>
    <mergeCell ref="S921:W921"/>
    <mergeCell ref="X921:AB921"/>
    <mergeCell ref="AC921:AG921"/>
    <mergeCell ref="D936:M936"/>
    <mergeCell ref="N936:W936"/>
    <mergeCell ref="X936:AG936"/>
    <mergeCell ref="D937:M937"/>
    <mergeCell ref="N937:W937"/>
    <mergeCell ref="X937:AG937"/>
    <mergeCell ref="D934:M934"/>
    <mergeCell ref="N934:W934"/>
    <mergeCell ref="X934:AG934"/>
    <mergeCell ref="D935:M935"/>
    <mergeCell ref="N935:W935"/>
    <mergeCell ref="X935:AG935"/>
    <mergeCell ref="D925:AG925"/>
    <mergeCell ref="D930:AG930"/>
    <mergeCell ref="D932:M932"/>
    <mergeCell ref="N932:W932"/>
    <mergeCell ref="X932:AG932"/>
    <mergeCell ref="D933:M933"/>
    <mergeCell ref="N933:W933"/>
    <mergeCell ref="X933:AG933"/>
    <mergeCell ref="D959:M959"/>
    <mergeCell ref="N959:W959"/>
    <mergeCell ref="X959:AG959"/>
    <mergeCell ref="D960:M960"/>
    <mergeCell ref="N960:W960"/>
    <mergeCell ref="X960:AG960"/>
    <mergeCell ref="D946:AG946"/>
    <mergeCell ref="D948:AG948"/>
    <mergeCell ref="D952:AG954"/>
    <mergeCell ref="D956:AG956"/>
    <mergeCell ref="D958:M958"/>
    <mergeCell ref="N958:W958"/>
    <mergeCell ref="X958:AG958"/>
    <mergeCell ref="D938:M938"/>
    <mergeCell ref="N938:W938"/>
    <mergeCell ref="X938:AG938"/>
    <mergeCell ref="D940:AG940"/>
    <mergeCell ref="D942:Q942"/>
    <mergeCell ref="R942:Y942"/>
    <mergeCell ref="Z942:AG942"/>
    <mergeCell ref="D965:M965"/>
    <mergeCell ref="N965:W965"/>
    <mergeCell ref="X965:AG965"/>
    <mergeCell ref="D966:M966"/>
    <mergeCell ref="N966:W966"/>
    <mergeCell ref="X966:AG966"/>
    <mergeCell ref="D963:M963"/>
    <mergeCell ref="N963:W963"/>
    <mergeCell ref="X963:AG963"/>
    <mergeCell ref="D964:M964"/>
    <mergeCell ref="N964:W964"/>
    <mergeCell ref="X964:AG964"/>
    <mergeCell ref="D961:M961"/>
    <mergeCell ref="N961:W961"/>
    <mergeCell ref="X961:AG961"/>
    <mergeCell ref="D962:M962"/>
    <mergeCell ref="N962:W962"/>
    <mergeCell ref="X962:AG962"/>
    <mergeCell ref="D971:M971"/>
    <mergeCell ref="N971:W971"/>
    <mergeCell ref="X971:AG971"/>
    <mergeCell ref="D972:M972"/>
    <mergeCell ref="N972:W972"/>
    <mergeCell ref="X972:AG972"/>
    <mergeCell ref="D969:M969"/>
    <mergeCell ref="N969:W969"/>
    <mergeCell ref="X969:AG969"/>
    <mergeCell ref="D970:M970"/>
    <mergeCell ref="N970:W970"/>
    <mergeCell ref="X970:AG970"/>
    <mergeCell ref="D967:M967"/>
    <mergeCell ref="N967:W967"/>
    <mergeCell ref="X967:AG967"/>
    <mergeCell ref="D968:M968"/>
    <mergeCell ref="N968:W968"/>
    <mergeCell ref="X968:AG968"/>
    <mergeCell ref="D986:M986"/>
    <mergeCell ref="N986:W986"/>
    <mergeCell ref="X986:AG986"/>
    <mergeCell ref="D987:M987"/>
    <mergeCell ref="N987:W987"/>
    <mergeCell ref="X987:AG987"/>
    <mergeCell ref="D976:M976"/>
    <mergeCell ref="N976:W976"/>
    <mergeCell ref="X976:AG976"/>
    <mergeCell ref="D978:AG980"/>
    <mergeCell ref="D982:AG982"/>
    <mergeCell ref="D985:M985"/>
    <mergeCell ref="N985:W985"/>
    <mergeCell ref="X985:AG985"/>
    <mergeCell ref="D973:M973"/>
    <mergeCell ref="N973:W973"/>
    <mergeCell ref="X973:AG973"/>
    <mergeCell ref="D974:M974"/>
    <mergeCell ref="N974:W974"/>
    <mergeCell ref="X974:AG974"/>
    <mergeCell ref="D975:M975"/>
    <mergeCell ref="N975:W975"/>
    <mergeCell ref="X975:AG975"/>
    <mergeCell ref="D983:AG983"/>
    <mergeCell ref="D992:M992"/>
    <mergeCell ref="N992:W992"/>
    <mergeCell ref="X992:AG992"/>
    <mergeCell ref="D997:AG997"/>
    <mergeCell ref="D999:H999"/>
    <mergeCell ref="I999:M999"/>
    <mergeCell ref="N999:R999"/>
    <mergeCell ref="S999:W999"/>
    <mergeCell ref="X999:AB999"/>
    <mergeCell ref="AC999:AG999"/>
    <mergeCell ref="D990:M990"/>
    <mergeCell ref="N990:W990"/>
    <mergeCell ref="X990:AG990"/>
    <mergeCell ref="D991:M991"/>
    <mergeCell ref="N991:W991"/>
    <mergeCell ref="X991:AG991"/>
    <mergeCell ref="D988:M988"/>
    <mergeCell ref="N988:W988"/>
    <mergeCell ref="X988:AG988"/>
    <mergeCell ref="D989:M989"/>
    <mergeCell ref="N989:W989"/>
    <mergeCell ref="X989:AG989"/>
    <mergeCell ref="D1002:H1002"/>
    <mergeCell ref="I1002:M1002"/>
    <mergeCell ref="N1002:R1002"/>
    <mergeCell ref="S1002:W1002"/>
    <mergeCell ref="X1002:AB1002"/>
    <mergeCell ref="AC1002:AG1002"/>
    <mergeCell ref="D1001:H1001"/>
    <mergeCell ref="I1001:M1001"/>
    <mergeCell ref="N1001:R1001"/>
    <mergeCell ref="S1001:W1001"/>
    <mergeCell ref="X1001:AB1001"/>
    <mergeCell ref="AC1001:AG1001"/>
    <mergeCell ref="D1000:H1000"/>
    <mergeCell ref="I1000:M1000"/>
    <mergeCell ref="N1000:R1000"/>
    <mergeCell ref="S1000:W1000"/>
    <mergeCell ref="X1000:AB1000"/>
    <mergeCell ref="AC1000:AG1000"/>
    <mergeCell ref="D1006:AG1006"/>
    <mergeCell ref="D1008:J1008"/>
    <mergeCell ref="K1008:M1008"/>
    <mergeCell ref="AD1008:AG1008"/>
    <mergeCell ref="D1003:H1003"/>
    <mergeCell ref="I1003:M1003"/>
    <mergeCell ref="N1003:R1003"/>
    <mergeCell ref="S1003:W1003"/>
    <mergeCell ref="X1003:AB1003"/>
    <mergeCell ref="AC1003:AG1003"/>
    <mergeCell ref="D1013:AG1013"/>
    <mergeCell ref="D1014:J1014"/>
    <mergeCell ref="K1014:M1014"/>
    <mergeCell ref="D1012:J1012"/>
    <mergeCell ref="K1012:M1012"/>
    <mergeCell ref="D1011:J1011"/>
    <mergeCell ref="K1011:M1011"/>
    <mergeCell ref="AD1019:AG1019"/>
    <mergeCell ref="D1019:J1019"/>
    <mergeCell ref="K1019:M1019"/>
    <mergeCell ref="D1016:J1016"/>
    <mergeCell ref="K1016:M1016"/>
    <mergeCell ref="D1015:J1015"/>
    <mergeCell ref="K1015:M1015"/>
    <mergeCell ref="AD1016:AG1016"/>
    <mergeCell ref="D1023:J1023"/>
    <mergeCell ref="K1023:M1023"/>
    <mergeCell ref="D1022:J1022"/>
    <mergeCell ref="K1022:M1022"/>
    <mergeCell ref="D1020:AG1020"/>
    <mergeCell ref="D1021:J1021"/>
    <mergeCell ref="K1021:M1021"/>
    <mergeCell ref="AD1021:AG1021"/>
    <mergeCell ref="AD1022:AG1022"/>
    <mergeCell ref="AD1023:AG1023"/>
    <mergeCell ref="V1016:Y1016"/>
    <mergeCell ref="Z1016:AC1016"/>
    <mergeCell ref="N1019:Q1019"/>
    <mergeCell ref="R1019:U1019"/>
    <mergeCell ref="V1019:Y1019"/>
    <mergeCell ref="Z1019:AC1019"/>
    <mergeCell ref="N1021:Q1021"/>
    <mergeCell ref="R1021:U1021"/>
    <mergeCell ref="V1021:Y1021"/>
    <mergeCell ref="Z1021:AC1021"/>
    <mergeCell ref="N1022:Q1022"/>
    <mergeCell ref="R1022:U1022"/>
    <mergeCell ref="V1022:Y1022"/>
    <mergeCell ref="Z1022:AC1022"/>
    <mergeCell ref="D1027:J1027"/>
    <mergeCell ref="K1027:M1027"/>
    <mergeCell ref="D1026:J1026"/>
    <mergeCell ref="K1026:M1026"/>
    <mergeCell ref="D1024:AG1024"/>
    <mergeCell ref="D1025:J1025"/>
    <mergeCell ref="K1025:M1025"/>
    <mergeCell ref="AD1025:AG1025"/>
    <mergeCell ref="AD1026:AG1026"/>
    <mergeCell ref="AD1027:AG1027"/>
    <mergeCell ref="D1033:AG1033"/>
    <mergeCell ref="D1039:AG1039"/>
    <mergeCell ref="D1041:AG1041"/>
    <mergeCell ref="D1043:J1043"/>
    <mergeCell ref="K1043:Q1043"/>
    <mergeCell ref="R1043:Y1043"/>
    <mergeCell ref="Z1043:AG1043"/>
    <mergeCell ref="D1030:J1030"/>
    <mergeCell ref="K1030:M1030"/>
    <mergeCell ref="D1028:AG1028"/>
    <mergeCell ref="D1029:J1029"/>
    <mergeCell ref="K1029:M1029"/>
    <mergeCell ref="AD1029:AG1029"/>
    <mergeCell ref="AD1030:AG1030"/>
    <mergeCell ref="N1030:Q1030"/>
    <mergeCell ref="R1030:U1030"/>
    <mergeCell ref="V1030:Y1030"/>
    <mergeCell ref="Z1030:AC1030"/>
    <mergeCell ref="D1048:J1048"/>
    <mergeCell ref="K1048:Q1048"/>
    <mergeCell ref="R1048:Y1048"/>
    <mergeCell ref="Z1048:AG1048"/>
    <mergeCell ref="D1053:AG1053"/>
    <mergeCell ref="D1055:M1055"/>
    <mergeCell ref="N1055:W1055"/>
    <mergeCell ref="X1055:AG1055"/>
    <mergeCell ref="D1046:J1046"/>
    <mergeCell ref="K1046:Q1046"/>
    <mergeCell ref="R1046:Y1046"/>
    <mergeCell ref="Z1046:AG1046"/>
    <mergeCell ref="D1047:J1047"/>
    <mergeCell ref="K1047:Q1047"/>
    <mergeCell ref="R1047:Y1047"/>
    <mergeCell ref="Z1047:AG1047"/>
    <mergeCell ref="D1044:J1044"/>
    <mergeCell ref="K1044:Q1044"/>
    <mergeCell ref="R1044:Y1044"/>
    <mergeCell ref="Z1044:AG1044"/>
    <mergeCell ref="D1045:J1045"/>
    <mergeCell ref="K1045:Q1045"/>
    <mergeCell ref="R1045:Y1045"/>
    <mergeCell ref="Z1045:AG1045"/>
    <mergeCell ref="D1049:J1049"/>
    <mergeCell ref="D1060:M1060"/>
    <mergeCell ref="N1060:W1060"/>
    <mergeCell ref="X1060:AG1060"/>
    <mergeCell ref="D1061:M1061"/>
    <mergeCell ref="N1061:W1061"/>
    <mergeCell ref="X1061:AG1061"/>
    <mergeCell ref="D1058:M1058"/>
    <mergeCell ref="N1058:W1058"/>
    <mergeCell ref="X1058:AG1058"/>
    <mergeCell ref="D1059:M1059"/>
    <mergeCell ref="N1059:W1059"/>
    <mergeCell ref="X1059:AG1059"/>
    <mergeCell ref="D1056:M1056"/>
    <mergeCell ref="N1056:W1056"/>
    <mergeCell ref="X1056:AG1056"/>
    <mergeCell ref="D1057:M1057"/>
    <mergeCell ref="N1057:W1057"/>
    <mergeCell ref="X1057:AG1057"/>
    <mergeCell ref="D1066:M1066"/>
    <mergeCell ref="N1066:W1066"/>
    <mergeCell ref="X1066:AG1066"/>
    <mergeCell ref="D1067:M1067"/>
    <mergeCell ref="N1067:W1067"/>
    <mergeCell ref="X1067:AG1067"/>
    <mergeCell ref="D1064:M1064"/>
    <mergeCell ref="N1064:W1064"/>
    <mergeCell ref="X1064:AG1064"/>
    <mergeCell ref="D1065:M1065"/>
    <mergeCell ref="N1065:W1065"/>
    <mergeCell ref="X1065:AG1065"/>
    <mergeCell ref="D1062:M1062"/>
    <mergeCell ref="N1062:W1062"/>
    <mergeCell ref="X1062:AG1062"/>
    <mergeCell ref="D1063:M1063"/>
    <mergeCell ref="N1063:W1063"/>
    <mergeCell ref="X1063:AG1063"/>
    <mergeCell ref="D1082:L1082"/>
    <mergeCell ref="M1082:S1082"/>
    <mergeCell ref="T1082:Z1082"/>
    <mergeCell ref="AA1082:AG1082"/>
    <mergeCell ref="D1083:L1083"/>
    <mergeCell ref="M1083:S1083"/>
    <mergeCell ref="T1083:Z1083"/>
    <mergeCell ref="AA1083:AG1083"/>
    <mergeCell ref="D1074:AG1076"/>
    <mergeCell ref="D1078:AG1078"/>
    <mergeCell ref="D1080:L1081"/>
    <mergeCell ref="M1080:Z1080"/>
    <mergeCell ref="AA1080:AG1081"/>
    <mergeCell ref="M1081:S1081"/>
    <mergeCell ref="T1081:Z1081"/>
    <mergeCell ref="D1068:M1068"/>
    <mergeCell ref="N1068:W1068"/>
    <mergeCell ref="X1068:AG1068"/>
    <mergeCell ref="D1069:M1069"/>
    <mergeCell ref="N1069:W1069"/>
    <mergeCell ref="X1069:AG1069"/>
    <mergeCell ref="D1088:L1088"/>
    <mergeCell ref="M1088:S1088"/>
    <mergeCell ref="T1088:Z1088"/>
    <mergeCell ref="AA1088:AG1088"/>
    <mergeCell ref="D1089:L1089"/>
    <mergeCell ref="M1089:S1089"/>
    <mergeCell ref="T1089:Z1089"/>
    <mergeCell ref="AA1089:AG1089"/>
    <mergeCell ref="D1086:L1086"/>
    <mergeCell ref="M1086:S1086"/>
    <mergeCell ref="T1086:Z1086"/>
    <mergeCell ref="AA1086:AG1086"/>
    <mergeCell ref="D1087:L1087"/>
    <mergeCell ref="M1087:S1087"/>
    <mergeCell ref="T1087:Z1087"/>
    <mergeCell ref="AA1087:AG1087"/>
    <mergeCell ref="D1084:L1084"/>
    <mergeCell ref="M1084:S1084"/>
    <mergeCell ref="T1084:Z1084"/>
    <mergeCell ref="AA1084:AG1084"/>
    <mergeCell ref="D1085:L1085"/>
    <mergeCell ref="M1085:S1085"/>
    <mergeCell ref="T1085:Z1085"/>
    <mergeCell ref="AA1085:AG1085"/>
    <mergeCell ref="D1094:I1096"/>
    <mergeCell ref="J1094:U1094"/>
    <mergeCell ref="V1094:AG1094"/>
    <mergeCell ref="J1095:U1095"/>
    <mergeCell ref="V1095:AG1095"/>
    <mergeCell ref="J1096:O1096"/>
    <mergeCell ref="P1096:U1096"/>
    <mergeCell ref="V1096:AA1096"/>
    <mergeCell ref="AB1096:AG1096"/>
    <mergeCell ref="D1090:L1090"/>
    <mergeCell ref="M1090:S1090"/>
    <mergeCell ref="T1090:Z1090"/>
    <mergeCell ref="AA1090:AG1090"/>
    <mergeCell ref="D1091:L1091"/>
    <mergeCell ref="M1091:S1091"/>
    <mergeCell ref="T1091:Z1091"/>
    <mergeCell ref="AA1091:AG1091"/>
    <mergeCell ref="D1099:I1099"/>
    <mergeCell ref="J1099:O1099"/>
    <mergeCell ref="P1099:U1099"/>
    <mergeCell ref="V1099:AA1099"/>
    <mergeCell ref="AB1099:AG1099"/>
    <mergeCell ref="D1100:I1100"/>
    <mergeCell ref="J1100:O1100"/>
    <mergeCell ref="P1100:U1100"/>
    <mergeCell ref="V1100:AA1100"/>
    <mergeCell ref="AB1100:AG1100"/>
    <mergeCell ref="D1097:I1097"/>
    <mergeCell ref="J1097:O1097"/>
    <mergeCell ref="P1097:U1097"/>
    <mergeCell ref="V1097:AA1097"/>
    <mergeCell ref="AB1097:AG1097"/>
    <mergeCell ref="D1098:I1098"/>
    <mergeCell ref="J1098:O1098"/>
    <mergeCell ref="P1098:U1098"/>
    <mergeCell ref="V1098:AA1098"/>
    <mergeCell ref="AB1098:AG1098"/>
    <mergeCell ref="D1103:I1103"/>
    <mergeCell ref="J1103:O1103"/>
    <mergeCell ref="P1103:U1103"/>
    <mergeCell ref="V1103:AA1103"/>
    <mergeCell ref="AB1103:AG1103"/>
    <mergeCell ref="D1104:I1104"/>
    <mergeCell ref="J1104:O1104"/>
    <mergeCell ref="P1104:U1104"/>
    <mergeCell ref="V1104:AA1104"/>
    <mergeCell ref="AB1104:AG1104"/>
    <mergeCell ref="D1101:I1101"/>
    <mergeCell ref="J1101:O1101"/>
    <mergeCell ref="P1101:U1101"/>
    <mergeCell ref="V1101:AA1101"/>
    <mergeCell ref="AB1101:AG1101"/>
    <mergeCell ref="D1102:I1102"/>
    <mergeCell ref="J1102:O1102"/>
    <mergeCell ref="P1102:U1102"/>
    <mergeCell ref="V1102:AA1102"/>
    <mergeCell ref="AB1102:AG1102"/>
    <mergeCell ref="D1116:M1116"/>
    <mergeCell ref="N1116:W1116"/>
    <mergeCell ref="X1116:AG1116"/>
    <mergeCell ref="D1117:M1117"/>
    <mergeCell ref="N1117:W1117"/>
    <mergeCell ref="X1117:AG1117"/>
    <mergeCell ref="D1109:AG1110"/>
    <mergeCell ref="D1112:AG1112"/>
    <mergeCell ref="D1114:M1115"/>
    <mergeCell ref="N1114:AG1114"/>
    <mergeCell ref="N1115:W1115"/>
    <mergeCell ref="X1115:AG1115"/>
    <mergeCell ref="D1105:I1105"/>
    <mergeCell ref="J1105:O1105"/>
    <mergeCell ref="P1105:U1105"/>
    <mergeCell ref="V1105:AA1105"/>
    <mergeCell ref="AB1105:AG1105"/>
    <mergeCell ref="D1106:I1106"/>
    <mergeCell ref="J1106:O1106"/>
    <mergeCell ref="P1106:U1106"/>
    <mergeCell ref="V1106:AA1106"/>
    <mergeCell ref="AB1106:AG1106"/>
    <mergeCell ref="J1128:U1128"/>
    <mergeCell ref="V1128:AG1128"/>
    <mergeCell ref="D1120:M1120"/>
    <mergeCell ref="N1120:W1120"/>
    <mergeCell ref="X1120:AG1120"/>
    <mergeCell ref="D1125:AG1125"/>
    <mergeCell ref="D1127:I1129"/>
    <mergeCell ref="J1127:U1127"/>
    <mergeCell ref="V1127:AG1127"/>
    <mergeCell ref="J1129:M1129"/>
    <mergeCell ref="N1129:Q1129"/>
    <mergeCell ref="R1129:U1129"/>
    <mergeCell ref="D1118:M1118"/>
    <mergeCell ref="N1118:W1118"/>
    <mergeCell ref="X1118:AG1118"/>
    <mergeCell ref="D1119:M1119"/>
    <mergeCell ref="N1119:W1119"/>
    <mergeCell ref="X1119:AG1119"/>
    <mergeCell ref="AD1131:AG1131"/>
    <mergeCell ref="D1132:I1132"/>
    <mergeCell ref="J1132:M1132"/>
    <mergeCell ref="N1132:Q1132"/>
    <mergeCell ref="R1132:U1132"/>
    <mergeCell ref="V1132:Y1132"/>
    <mergeCell ref="Z1132:AC1132"/>
    <mergeCell ref="AD1132:AG1132"/>
    <mergeCell ref="D1131:I1131"/>
    <mergeCell ref="J1131:M1131"/>
    <mergeCell ref="N1131:Q1131"/>
    <mergeCell ref="R1131:U1131"/>
    <mergeCell ref="V1131:Y1131"/>
    <mergeCell ref="Z1131:AC1131"/>
    <mergeCell ref="V1129:Y1129"/>
    <mergeCell ref="Z1129:AC1129"/>
    <mergeCell ref="AD1129:AG1129"/>
    <mergeCell ref="D1130:I1130"/>
    <mergeCell ref="J1130:M1130"/>
    <mergeCell ref="N1130:Q1130"/>
    <mergeCell ref="R1130:U1130"/>
    <mergeCell ref="V1130:Y1130"/>
    <mergeCell ref="Z1130:AC1130"/>
    <mergeCell ref="AD1130:AG1130"/>
    <mergeCell ref="D1161:M1161"/>
    <mergeCell ref="N1161:W1161"/>
    <mergeCell ref="X1161:AG1161"/>
    <mergeCell ref="D1162:M1162"/>
    <mergeCell ref="N1162:W1162"/>
    <mergeCell ref="X1162:AG1162"/>
    <mergeCell ref="D1152:AG1152"/>
    <mergeCell ref="D1154:AG1155"/>
    <mergeCell ref="D1157:AG1157"/>
    <mergeCell ref="D1159:M1160"/>
    <mergeCell ref="N1159:W1160"/>
    <mergeCell ref="X1159:AG1160"/>
    <mergeCell ref="D1134:AG1135"/>
    <mergeCell ref="D1137:AG1137"/>
    <mergeCell ref="D1142:AG1142"/>
    <mergeCell ref="D1144:AG1144"/>
    <mergeCell ref="D1146:AG1147"/>
    <mergeCell ref="D1149:AG1150"/>
    <mergeCell ref="D1167:M1167"/>
    <mergeCell ref="N1167:W1167"/>
    <mergeCell ref="X1167:AG1167"/>
    <mergeCell ref="D1168:M1168"/>
    <mergeCell ref="N1168:W1168"/>
    <mergeCell ref="X1168:AG1168"/>
    <mergeCell ref="D1165:M1165"/>
    <mergeCell ref="N1165:W1165"/>
    <mergeCell ref="X1165:AG1165"/>
    <mergeCell ref="D1166:M1166"/>
    <mergeCell ref="N1166:W1166"/>
    <mergeCell ref="X1166:AG1166"/>
    <mergeCell ref="D1163:M1163"/>
    <mergeCell ref="N1163:W1163"/>
    <mergeCell ref="X1163:AG1163"/>
    <mergeCell ref="D1164:M1164"/>
    <mergeCell ref="N1164:W1164"/>
    <mergeCell ref="X1164:AG1164"/>
    <mergeCell ref="D1178:M1178"/>
    <mergeCell ref="N1178:W1178"/>
    <mergeCell ref="X1178:AG1178"/>
    <mergeCell ref="D1179:M1179"/>
    <mergeCell ref="N1179:W1179"/>
    <mergeCell ref="X1179:AG1179"/>
    <mergeCell ref="D1176:M1176"/>
    <mergeCell ref="N1176:W1176"/>
    <mergeCell ref="X1176:AG1176"/>
    <mergeCell ref="D1177:M1177"/>
    <mergeCell ref="N1177:W1177"/>
    <mergeCell ref="X1177:AG1177"/>
    <mergeCell ref="D1169:M1169"/>
    <mergeCell ref="N1169:W1169"/>
    <mergeCell ref="X1169:AG1169"/>
    <mergeCell ref="D1172:AG1172"/>
    <mergeCell ref="D1174:M1175"/>
    <mergeCell ref="N1174:AG1174"/>
    <mergeCell ref="N1175:W1175"/>
    <mergeCell ref="X1175:AG1175"/>
    <mergeCell ref="D1187:M1187"/>
    <mergeCell ref="N1187:W1187"/>
    <mergeCell ref="X1187:AG1187"/>
    <mergeCell ref="D1188:M1188"/>
    <mergeCell ref="N1188:W1188"/>
    <mergeCell ref="X1188:AG1188"/>
    <mergeCell ref="D1184:M1185"/>
    <mergeCell ref="N1184:AG1184"/>
    <mergeCell ref="N1185:W1185"/>
    <mergeCell ref="X1185:AG1185"/>
    <mergeCell ref="D1186:M1186"/>
    <mergeCell ref="N1186:W1186"/>
    <mergeCell ref="X1186:AG1186"/>
    <mergeCell ref="D1180:M1180"/>
    <mergeCell ref="N1180:W1180"/>
    <mergeCell ref="X1180:AG1180"/>
    <mergeCell ref="D1181:M1181"/>
    <mergeCell ref="N1181:W1181"/>
    <mergeCell ref="X1181:AG1181"/>
    <mergeCell ref="D1197:M1197"/>
    <mergeCell ref="N1197:W1197"/>
    <mergeCell ref="X1197:AG1197"/>
    <mergeCell ref="D1198:M1198"/>
    <mergeCell ref="N1198:W1198"/>
    <mergeCell ref="X1198:AG1198"/>
    <mergeCell ref="D1191:M1191"/>
    <mergeCell ref="N1191:W1191"/>
    <mergeCell ref="X1191:AG1191"/>
    <mergeCell ref="D1193:AG1193"/>
    <mergeCell ref="D1195:M1196"/>
    <mergeCell ref="N1195:W1196"/>
    <mergeCell ref="X1195:AG1196"/>
    <mergeCell ref="D1189:M1189"/>
    <mergeCell ref="N1189:W1189"/>
    <mergeCell ref="X1189:AG1189"/>
    <mergeCell ref="D1190:M1190"/>
    <mergeCell ref="N1190:W1190"/>
    <mergeCell ref="X1190:AG1190"/>
    <mergeCell ref="D1203:M1203"/>
    <mergeCell ref="N1203:W1203"/>
    <mergeCell ref="X1203:AG1203"/>
    <mergeCell ref="D1204:M1204"/>
    <mergeCell ref="N1204:W1204"/>
    <mergeCell ref="X1204:AG1204"/>
    <mergeCell ref="D1201:M1201"/>
    <mergeCell ref="N1201:W1201"/>
    <mergeCell ref="X1201:AG1201"/>
    <mergeCell ref="D1202:M1202"/>
    <mergeCell ref="N1202:W1202"/>
    <mergeCell ref="X1202:AG1202"/>
    <mergeCell ref="D1199:M1199"/>
    <mergeCell ref="N1199:W1199"/>
    <mergeCell ref="X1199:AG1199"/>
    <mergeCell ref="D1200:M1200"/>
    <mergeCell ref="N1200:W1200"/>
    <mergeCell ref="X1200:AG1200"/>
    <mergeCell ref="Z1214:AC1214"/>
    <mergeCell ref="AD1214:AG1214"/>
    <mergeCell ref="D1215:I1215"/>
    <mergeCell ref="J1215:M1215"/>
    <mergeCell ref="N1215:Q1215"/>
    <mergeCell ref="R1215:U1215"/>
    <mergeCell ref="V1215:Y1215"/>
    <mergeCell ref="Z1215:AC1215"/>
    <mergeCell ref="AD1215:AG1215"/>
    <mergeCell ref="D1209:AG1209"/>
    <mergeCell ref="D1211:AG1211"/>
    <mergeCell ref="D1213:I1214"/>
    <mergeCell ref="J1213:Q1213"/>
    <mergeCell ref="R1213:Y1213"/>
    <mergeCell ref="Z1213:AG1213"/>
    <mergeCell ref="J1214:M1214"/>
    <mergeCell ref="N1214:Q1214"/>
    <mergeCell ref="R1214:U1214"/>
    <mergeCell ref="V1214:Y1214"/>
    <mergeCell ref="AD1218:AG1218"/>
    <mergeCell ref="D1219:I1219"/>
    <mergeCell ref="J1219:M1219"/>
    <mergeCell ref="N1219:Q1219"/>
    <mergeCell ref="R1219:U1219"/>
    <mergeCell ref="V1219:Y1219"/>
    <mergeCell ref="Z1219:AC1219"/>
    <mergeCell ref="AD1219:AG1219"/>
    <mergeCell ref="D1218:I1218"/>
    <mergeCell ref="J1218:M1218"/>
    <mergeCell ref="N1218:Q1218"/>
    <mergeCell ref="R1218:U1218"/>
    <mergeCell ref="V1218:Y1218"/>
    <mergeCell ref="Z1218:AC1218"/>
    <mergeCell ref="AD1216:AG1216"/>
    <mergeCell ref="D1217:I1217"/>
    <mergeCell ref="J1217:M1217"/>
    <mergeCell ref="N1217:Q1217"/>
    <mergeCell ref="R1217:U1217"/>
    <mergeCell ref="V1217:Y1217"/>
    <mergeCell ref="Z1217:AC1217"/>
    <mergeCell ref="AD1217:AG1217"/>
    <mergeCell ref="D1216:I1216"/>
    <mergeCell ref="J1216:M1216"/>
    <mergeCell ref="N1216:Q1216"/>
    <mergeCell ref="R1216:U1216"/>
    <mergeCell ref="V1216:Y1216"/>
    <mergeCell ref="Z1216:AC1216"/>
    <mergeCell ref="D1230:M1230"/>
    <mergeCell ref="N1230:Q1230"/>
    <mergeCell ref="R1230:U1230"/>
    <mergeCell ref="V1230:Y1230"/>
    <mergeCell ref="Z1230:AC1230"/>
    <mergeCell ref="AD1230:AG1230"/>
    <mergeCell ref="N1229:Q1229"/>
    <mergeCell ref="R1229:U1229"/>
    <mergeCell ref="V1229:Y1229"/>
    <mergeCell ref="Z1229:AC1229"/>
    <mergeCell ref="AD1229:AG1229"/>
    <mergeCell ref="D1221:AG1222"/>
    <mergeCell ref="D1224:AG1224"/>
    <mergeCell ref="D1228:M1229"/>
    <mergeCell ref="N1228:Q1228"/>
    <mergeCell ref="R1228:Y1228"/>
    <mergeCell ref="Z1228:AG1228"/>
    <mergeCell ref="D1233:M1233"/>
    <mergeCell ref="N1233:Q1233"/>
    <mergeCell ref="R1233:U1233"/>
    <mergeCell ref="V1233:Y1233"/>
    <mergeCell ref="Z1233:AC1233"/>
    <mergeCell ref="AD1233:AG1233"/>
    <mergeCell ref="D1232:M1232"/>
    <mergeCell ref="N1232:Q1232"/>
    <mergeCell ref="R1232:U1232"/>
    <mergeCell ref="V1232:Y1232"/>
    <mergeCell ref="Z1232:AC1232"/>
    <mergeCell ref="AD1232:AG1232"/>
    <mergeCell ref="D1231:M1231"/>
    <mergeCell ref="N1231:Q1231"/>
    <mergeCell ref="R1231:U1231"/>
    <mergeCell ref="V1231:Y1231"/>
    <mergeCell ref="Z1231:AC1231"/>
    <mergeCell ref="AD1231:AG1231"/>
    <mergeCell ref="D1236:M1236"/>
    <mergeCell ref="N1236:Q1236"/>
    <mergeCell ref="R1236:U1236"/>
    <mergeCell ref="V1236:Y1236"/>
    <mergeCell ref="Z1236:AC1236"/>
    <mergeCell ref="AD1236:AG1236"/>
    <mergeCell ref="D1235:M1235"/>
    <mergeCell ref="N1235:Q1235"/>
    <mergeCell ref="R1235:U1235"/>
    <mergeCell ref="V1235:Y1235"/>
    <mergeCell ref="Z1235:AC1235"/>
    <mergeCell ref="AD1235:AG1235"/>
    <mergeCell ref="D1234:M1234"/>
    <mergeCell ref="N1234:Q1234"/>
    <mergeCell ref="R1234:U1234"/>
    <mergeCell ref="V1234:Y1234"/>
    <mergeCell ref="Z1234:AC1234"/>
    <mergeCell ref="AD1234:AG1234"/>
    <mergeCell ref="D1241:AG1241"/>
    <mergeCell ref="D1243:AG1244"/>
    <mergeCell ref="D1246:M1247"/>
    <mergeCell ref="N1246:W1247"/>
    <mergeCell ref="X1246:AG1247"/>
    <mergeCell ref="D1248:M1248"/>
    <mergeCell ref="N1248:W1248"/>
    <mergeCell ref="X1248:AG1248"/>
    <mergeCell ref="D1238:M1238"/>
    <mergeCell ref="N1238:Q1238"/>
    <mergeCell ref="R1238:U1238"/>
    <mergeCell ref="V1238:Y1238"/>
    <mergeCell ref="Z1238:AC1238"/>
    <mergeCell ref="AD1238:AG1238"/>
    <mergeCell ref="D1237:M1237"/>
    <mergeCell ref="N1237:Q1237"/>
    <mergeCell ref="R1237:U1237"/>
    <mergeCell ref="V1237:Y1237"/>
    <mergeCell ref="Z1237:AC1237"/>
    <mergeCell ref="AD1237:AG1237"/>
    <mergeCell ref="D1253:M1253"/>
    <mergeCell ref="N1253:W1253"/>
    <mergeCell ref="X1253:AG1253"/>
    <mergeCell ref="D1254:M1254"/>
    <mergeCell ref="N1254:W1254"/>
    <mergeCell ref="X1254:AG1254"/>
    <mergeCell ref="D1251:M1251"/>
    <mergeCell ref="N1251:W1251"/>
    <mergeCell ref="X1251:AG1251"/>
    <mergeCell ref="D1252:M1252"/>
    <mergeCell ref="N1252:W1252"/>
    <mergeCell ref="X1252:AG1252"/>
    <mergeCell ref="D1249:M1249"/>
    <mergeCell ref="N1249:W1249"/>
    <mergeCell ref="X1249:AG1249"/>
    <mergeCell ref="D1250:M1250"/>
    <mergeCell ref="N1250:W1250"/>
    <mergeCell ref="X1250:AG1250"/>
    <mergeCell ref="D1259:M1259"/>
    <mergeCell ref="N1259:W1259"/>
    <mergeCell ref="X1259:AG1259"/>
    <mergeCell ref="D1260:M1260"/>
    <mergeCell ref="N1260:W1260"/>
    <mergeCell ref="X1260:AG1260"/>
    <mergeCell ref="D1257:M1257"/>
    <mergeCell ref="N1257:W1257"/>
    <mergeCell ref="X1257:AG1257"/>
    <mergeCell ref="D1258:M1258"/>
    <mergeCell ref="N1258:W1258"/>
    <mergeCell ref="X1258:AG1258"/>
    <mergeCell ref="D1255:M1255"/>
    <mergeCell ref="N1255:W1255"/>
    <mergeCell ref="X1255:AG1255"/>
    <mergeCell ref="D1256:M1256"/>
    <mergeCell ref="N1256:W1256"/>
    <mergeCell ref="X1256:AG1256"/>
    <mergeCell ref="D1266:AG1266"/>
    <mergeCell ref="D1268:M1269"/>
    <mergeCell ref="N1268:W1269"/>
    <mergeCell ref="X1268:AG1269"/>
    <mergeCell ref="D1270:M1270"/>
    <mergeCell ref="N1270:W1270"/>
    <mergeCell ref="X1270:AG1270"/>
    <mergeCell ref="D1263:M1263"/>
    <mergeCell ref="N1263:W1263"/>
    <mergeCell ref="X1263:AG1263"/>
    <mergeCell ref="D1264:M1264"/>
    <mergeCell ref="N1264:W1264"/>
    <mergeCell ref="X1264:AG1264"/>
    <mergeCell ref="D1261:M1261"/>
    <mergeCell ref="N1261:W1261"/>
    <mergeCell ref="X1261:AG1261"/>
    <mergeCell ref="D1262:M1262"/>
    <mergeCell ref="N1262:W1262"/>
    <mergeCell ref="X1262:AG1262"/>
    <mergeCell ref="D1275:M1275"/>
    <mergeCell ref="N1275:W1275"/>
    <mergeCell ref="X1275:AG1275"/>
    <mergeCell ref="D1276:M1276"/>
    <mergeCell ref="N1276:W1276"/>
    <mergeCell ref="X1276:AG1276"/>
    <mergeCell ref="D1273:M1273"/>
    <mergeCell ref="N1273:W1273"/>
    <mergeCell ref="X1273:AG1273"/>
    <mergeCell ref="D1274:M1274"/>
    <mergeCell ref="N1274:W1274"/>
    <mergeCell ref="X1274:AG1274"/>
    <mergeCell ref="D1271:M1271"/>
    <mergeCell ref="N1271:W1271"/>
    <mergeCell ref="X1271:AG1271"/>
    <mergeCell ref="D1272:M1272"/>
    <mergeCell ref="N1272:W1272"/>
    <mergeCell ref="X1272:AG1272"/>
    <mergeCell ref="D1288:M1288"/>
    <mergeCell ref="N1288:W1288"/>
    <mergeCell ref="X1288:AG1288"/>
    <mergeCell ref="D1289:M1289"/>
    <mergeCell ref="N1289:W1289"/>
    <mergeCell ref="X1289:AG1289"/>
    <mergeCell ref="D1286:M1286"/>
    <mergeCell ref="N1286:W1286"/>
    <mergeCell ref="X1286:AG1286"/>
    <mergeCell ref="D1287:M1287"/>
    <mergeCell ref="N1287:W1287"/>
    <mergeCell ref="X1287:AG1287"/>
    <mergeCell ref="D1279:AG1279"/>
    <mergeCell ref="D1281:AG1281"/>
    <mergeCell ref="D1283:M1284"/>
    <mergeCell ref="N1283:W1284"/>
    <mergeCell ref="X1283:AG1284"/>
    <mergeCell ref="D1285:M1285"/>
    <mergeCell ref="N1285:W1285"/>
    <mergeCell ref="X1285:AG1285"/>
    <mergeCell ref="D1294:M1294"/>
    <mergeCell ref="N1294:W1294"/>
    <mergeCell ref="X1294:AG1294"/>
    <mergeCell ref="D1295:M1295"/>
    <mergeCell ref="N1295:W1295"/>
    <mergeCell ref="X1295:AG1295"/>
    <mergeCell ref="D1292:M1292"/>
    <mergeCell ref="N1292:W1292"/>
    <mergeCell ref="X1292:AG1292"/>
    <mergeCell ref="D1293:M1293"/>
    <mergeCell ref="N1293:W1293"/>
    <mergeCell ref="X1293:AG1293"/>
    <mergeCell ref="D1290:M1290"/>
    <mergeCell ref="N1290:W1290"/>
    <mergeCell ref="X1290:AG1290"/>
    <mergeCell ref="D1291:M1291"/>
    <mergeCell ref="N1291:W1291"/>
    <mergeCell ref="X1291:AG1291"/>
    <mergeCell ref="D1300:M1300"/>
    <mergeCell ref="N1300:W1300"/>
    <mergeCell ref="X1300:AG1300"/>
    <mergeCell ref="D1301:M1301"/>
    <mergeCell ref="N1301:W1301"/>
    <mergeCell ref="X1301:AG1301"/>
    <mergeCell ref="D1298:M1298"/>
    <mergeCell ref="N1298:W1298"/>
    <mergeCell ref="X1298:AG1298"/>
    <mergeCell ref="D1299:M1299"/>
    <mergeCell ref="N1299:W1299"/>
    <mergeCell ref="X1299:AG1299"/>
    <mergeCell ref="D1296:M1296"/>
    <mergeCell ref="N1296:W1296"/>
    <mergeCell ref="X1296:AG1296"/>
    <mergeCell ref="D1297:M1297"/>
    <mergeCell ref="N1297:W1297"/>
    <mergeCell ref="X1297:AG1297"/>
    <mergeCell ref="D1306:M1306"/>
    <mergeCell ref="N1306:W1306"/>
    <mergeCell ref="X1306:AG1306"/>
    <mergeCell ref="D1307:M1307"/>
    <mergeCell ref="N1307:W1307"/>
    <mergeCell ref="X1307:AG1307"/>
    <mergeCell ref="D1304:M1304"/>
    <mergeCell ref="N1304:W1304"/>
    <mergeCell ref="X1304:AG1304"/>
    <mergeCell ref="D1305:M1305"/>
    <mergeCell ref="N1305:W1305"/>
    <mergeCell ref="X1305:AG1305"/>
    <mergeCell ref="D1302:M1302"/>
    <mergeCell ref="N1302:W1302"/>
    <mergeCell ref="X1302:AG1302"/>
    <mergeCell ref="D1303:M1303"/>
    <mergeCell ref="N1303:W1303"/>
    <mergeCell ref="X1303:AG1303"/>
    <mergeCell ref="D1315:M1315"/>
    <mergeCell ref="N1315:W1315"/>
    <mergeCell ref="X1315:AG1315"/>
    <mergeCell ref="D1316:M1316"/>
    <mergeCell ref="N1316:W1316"/>
    <mergeCell ref="X1316:AG1316"/>
    <mergeCell ref="D1312:M1313"/>
    <mergeCell ref="N1312:W1313"/>
    <mergeCell ref="X1312:AG1313"/>
    <mergeCell ref="D1314:M1314"/>
    <mergeCell ref="N1314:W1314"/>
    <mergeCell ref="X1314:AG1314"/>
    <mergeCell ref="D1308:M1308"/>
    <mergeCell ref="N1308:W1308"/>
    <mergeCell ref="X1308:AG1308"/>
    <mergeCell ref="D1309:M1309"/>
    <mergeCell ref="N1309:W1309"/>
    <mergeCell ref="X1309:AG1309"/>
    <mergeCell ref="D1328:O1328"/>
    <mergeCell ref="P1328:X1328"/>
    <mergeCell ref="Y1328:AG1328"/>
    <mergeCell ref="D1329:O1329"/>
    <mergeCell ref="P1329:X1329"/>
    <mergeCell ref="Y1329:AG1329"/>
    <mergeCell ref="D1319:M1319"/>
    <mergeCell ref="N1319:W1319"/>
    <mergeCell ref="X1319:AG1319"/>
    <mergeCell ref="D1323:AG1323"/>
    <mergeCell ref="D1325:AG1325"/>
    <mergeCell ref="D1327:O1327"/>
    <mergeCell ref="P1327:X1327"/>
    <mergeCell ref="Y1327:AG1327"/>
    <mergeCell ref="D1317:M1317"/>
    <mergeCell ref="N1317:W1317"/>
    <mergeCell ref="X1317:AG1317"/>
    <mergeCell ref="D1318:M1318"/>
    <mergeCell ref="N1318:W1318"/>
    <mergeCell ref="X1318:AG1318"/>
    <mergeCell ref="D1336:AG1336"/>
    <mergeCell ref="D1338:I1340"/>
    <mergeCell ref="J1338:U1339"/>
    <mergeCell ref="V1338:AG1339"/>
    <mergeCell ref="J1340:M1340"/>
    <mergeCell ref="N1340:Q1340"/>
    <mergeCell ref="R1340:U1340"/>
    <mergeCell ref="V1340:Y1340"/>
    <mergeCell ref="Z1340:AC1340"/>
    <mergeCell ref="AD1340:AG1340"/>
    <mergeCell ref="D1332:O1332"/>
    <mergeCell ref="P1332:X1332"/>
    <mergeCell ref="Y1332:AG1332"/>
    <mergeCell ref="D1333:O1333"/>
    <mergeCell ref="P1333:X1333"/>
    <mergeCell ref="Y1333:AG1333"/>
    <mergeCell ref="D1330:O1330"/>
    <mergeCell ref="P1330:X1330"/>
    <mergeCell ref="Y1330:AG1330"/>
    <mergeCell ref="D1331:O1331"/>
    <mergeCell ref="P1331:X1331"/>
    <mergeCell ref="Y1331:AG1331"/>
    <mergeCell ref="AD1343:AG1343"/>
    <mergeCell ref="D1344:I1344"/>
    <mergeCell ref="J1344:M1344"/>
    <mergeCell ref="N1344:Q1344"/>
    <mergeCell ref="R1344:U1344"/>
    <mergeCell ref="V1344:Y1344"/>
    <mergeCell ref="Z1344:AC1344"/>
    <mergeCell ref="AD1344:AG1344"/>
    <mergeCell ref="D1343:I1343"/>
    <mergeCell ref="J1343:M1343"/>
    <mergeCell ref="N1343:Q1343"/>
    <mergeCell ref="R1343:U1343"/>
    <mergeCell ref="V1343:Y1343"/>
    <mergeCell ref="Z1343:AC1343"/>
    <mergeCell ref="AD1341:AG1341"/>
    <mergeCell ref="D1342:I1342"/>
    <mergeCell ref="J1342:M1342"/>
    <mergeCell ref="N1342:Q1342"/>
    <mergeCell ref="R1342:U1342"/>
    <mergeCell ref="V1342:Y1342"/>
    <mergeCell ref="Z1342:AC1342"/>
    <mergeCell ref="AD1342:AG1342"/>
    <mergeCell ref="D1341:I1341"/>
    <mergeCell ref="J1341:M1341"/>
    <mergeCell ref="N1341:Q1341"/>
    <mergeCell ref="R1341:U1341"/>
    <mergeCell ref="V1341:Y1341"/>
    <mergeCell ref="Z1341:AC1341"/>
    <mergeCell ref="AD1347:AG1347"/>
    <mergeCell ref="D1348:I1348"/>
    <mergeCell ref="J1348:M1348"/>
    <mergeCell ref="N1348:Q1348"/>
    <mergeCell ref="R1348:U1348"/>
    <mergeCell ref="V1348:Y1348"/>
    <mergeCell ref="Z1348:AC1348"/>
    <mergeCell ref="AD1348:AG1348"/>
    <mergeCell ref="D1347:I1347"/>
    <mergeCell ref="J1347:M1347"/>
    <mergeCell ref="N1347:Q1347"/>
    <mergeCell ref="R1347:U1347"/>
    <mergeCell ref="V1347:Y1347"/>
    <mergeCell ref="Z1347:AC1347"/>
    <mergeCell ref="AD1345:AG1345"/>
    <mergeCell ref="D1346:I1346"/>
    <mergeCell ref="J1346:M1346"/>
    <mergeCell ref="N1346:Q1346"/>
    <mergeCell ref="R1346:U1346"/>
    <mergeCell ref="V1346:Y1346"/>
    <mergeCell ref="Z1346:AC1346"/>
    <mergeCell ref="AD1346:AG1346"/>
    <mergeCell ref="D1345:I1345"/>
    <mergeCell ref="J1345:M1345"/>
    <mergeCell ref="N1345:Q1345"/>
    <mergeCell ref="R1345:U1345"/>
    <mergeCell ref="V1345:Y1345"/>
    <mergeCell ref="Z1345:AC1345"/>
    <mergeCell ref="AD1351:AG1351"/>
    <mergeCell ref="D1352:I1352"/>
    <mergeCell ref="J1352:M1352"/>
    <mergeCell ref="N1352:Q1352"/>
    <mergeCell ref="R1352:U1352"/>
    <mergeCell ref="V1352:Y1352"/>
    <mergeCell ref="Z1352:AC1352"/>
    <mergeCell ref="AD1352:AG1352"/>
    <mergeCell ref="D1351:I1351"/>
    <mergeCell ref="J1351:M1351"/>
    <mergeCell ref="N1351:Q1351"/>
    <mergeCell ref="R1351:U1351"/>
    <mergeCell ref="V1351:Y1351"/>
    <mergeCell ref="Z1351:AC1351"/>
    <mergeCell ref="AD1349:AG1349"/>
    <mergeCell ref="D1350:I1350"/>
    <mergeCell ref="J1350:M1350"/>
    <mergeCell ref="N1350:Q1350"/>
    <mergeCell ref="R1350:U1350"/>
    <mergeCell ref="V1350:Y1350"/>
    <mergeCell ref="Z1350:AC1350"/>
    <mergeCell ref="AD1350:AG1350"/>
    <mergeCell ref="D1349:I1349"/>
    <mergeCell ref="J1349:M1349"/>
    <mergeCell ref="N1349:Q1349"/>
    <mergeCell ref="R1349:U1349"/>
    <mergeCell ref="V1349:Y1349"/>
    <mergeCell ref="Z1349:AC1349"/>
    <mergeCell ref="AD1361:AG1361"/>
    <mergeCell ref="J1362:U1362"/>
    <mergeCell ref="V1362:AG1362"/>
    <mergeCell ref="J1363:U1363"/>
    <mergeCell ref="V1363:AG1363"/>
    <mergeCell ref="D1364:I1365"/>
    <mergeCell ref="J1364:M1364"/>
    <mergeCell ref="N1364:Q1364"/>
    <mergeCell ref="R1364:U1364"/>
    <mergeCell ref="V1364:Y1364"/>
    <mergeCell ref="D1355:AG1355"/>
    <mergeCell ref="D1357:AG1357"/>
    <mergeCell ref="D1359:I1363"/>
    <mergeCell ref="J1359:U1360"/>
    <mergeCell ref="V1359:AG1360"/>
    <mergeCell ref="J1361:M1361"/>
    <mergeCell ref="N1361:Q1361"/>
    <mergeCell ref="R1361:U1361"/>
    <mergeCell ref="V1361:Y1361"/>
    <mergeCell ref="Z1361:AC1361"/>
    <mergeCell ref="AD1366:AG1366"/>
    <mergeCell ref="J1367:M1367"/>
    <mergeCell ref="N1367:Q1367"/>
    <mergeCell ref="R1367:U1367"/>
    <mergeCell ref="V1367:Y1367"/>
    <mergeCell ref="Z1367:AC1367"/>
    <mergeCell ref="AD1367:AG1367"/>
    <mergeCell ref="D1366:I1367"/>
    <mergeCell ref="J1366:M1366"/>
    <mergeCell ref="N1366:Q1366"/>
    <mergeCell ref="R1366:U1366"/>
    <mergeCell ref="V1366:Y1366"/>
    <mergeCell ref="Z1366:AC1366"/>
    <mergeCell ref="Z1364:AC1364"/>
    <mergeCell ref="AD1364:AG1364"/>
    <mergeCell ref="J1365:M1365"/>
    <mergeCell ref="N1365:Q1365"/>
    <mergeCell ref="R1365:U1365"/>
    <mergeCell ref="V1365:Y1365"/>
    <mergeCell ref="Z1365:AC1365"/>
    <mergeCell ref="AD1365:AG1365"/>
    <mergeCell ref="AD1370:AG1370"/>
    <mergeCell ref="J1371:M1371"/>
    <mergeCell ref="N1371:Q1371"/>
    <mergeCell ref="R1371:U1371"/>
    <mergeCell ref="V1371:Y1371"/>
    <mergeCell ref="Z1371:AC1371"/>
    <mergeCell ref="AD1371:AG1371"/>
    <mergeCell ref="D1370:I1371"/>
    <mergeCell ref="J1370:M1370"/>
    <mergeCell ref="N1370:Q1370"/>
    <mergeCell ref="R1370:U1370"/>
    <mergeCell ref="V1370:Y1370"/>
    <mergeCell ref="Z1370:AC1370"/>
    <mergeCell ref="AD1368:AG1368"/>
    <mergeCell ref="J1369:M1369"/>
    <mergeCell ref="N1369:Q1369"/>
    <mergeCell ref="R1369:U1369"/>
    <mergeCell ref="V1369:Y1369"/>
    <mergeCell ref="Z1369:AC1369"/>
    <mergeCell ref="AD1369:AG1369"/>
    <mergeCell ref="D1368:I1369"/>
    <mergeCell ref="J1368:M1368"/>
    <mergeCell ref="N1368:Q1368"/>
    <mergeCell ref="R1368:U1368"/>
    <mergeCell ref="V1368:Y1368"/>
    <mergeCell ref="Z1368:AC1368"/>
    <mergeCell ref="AD1374:AG1374"/>
    <mergeCell ref="J1375:M1375"/>
    <mergeCell ref="N1375:Q1375"/>
    <mergeCell ref="R1375:U1375"/>
    <mergeCell ref="V1375:Y1375"/>
    <mergeCell ref="Z1375:AC1375"/>
    <mergeCell ref="AD1375:AG1375"/>
    <mergeCell ref="D1374:I1375"/>
    <mergeCell ref="J1374:M1374"/>
    <mergeCell ref="N1374:Q1374"/>
    <mergeCell ref="R1374:U1374"/>
    <mergeCell ref="V1374:Y1374"/>
    <mergeCell ref="Z1374:AC1374"/>
    <mergeCell ref="AD1372:AG1372"/>
    <mergeCell ref="J1373:M1373"/>
    <mergeCell ref="N1373:Q1373"/>
    <mergeCell ref="R1373:U1373"/>
    <mergeCell ref="V1373:Y1373"/>
    <mergeCell ref="Z1373:AC1373"/>
    <mergeCell ref="AD1373:AG1373"/>
    <mergeCell ref="D1372:I1373"/>
    <mergeCell ref="J1372:M1372"/>
    <mergeCell ref="N1372:Q1372"/>
    <mergeCell ref="R1372:U1372"/>
    <mergeCell ref="V1372:Y1372"/>
    <mergeCell ref="Z1372:AC1372"/>
    <mergeCell ref="AD1378:AG1378"/>
    <mergeCell ref="J1379:M1379"/>
    <mergeCell ref="N1379:Q1379"/>
    <mergeCell ref="R1379:U1379"/>
    <mergeCell ref="V1379:Y1379"/>
    <mergeCell ref="Z1379:AC1379"/>
    <mergeCell ref="AD1379:AG1379"/>
    <mergeCell ref="D1378:I1379"/>
    <mergeCell ref="J1378:M1378"/>
    <mergeCell ref="N1378:Q1378"/>
    <mergeCell ref="R1378:U1378"/>
    <mergeCell ref="V1378:Y1378"/>
    <mergeCell ref="Z1378:AC1378"/>
    <mergeCell ref="AD1376:AG1376"/>
    <mergeCell ref="J1377:M1377"/>
    <mergeCell ref="N1377:Q1377"/>
    <mergeCell ref="R1377:U1377"/>
    <mergeCell ref="V1377:Y1377"/>
    <mergeCell ref="Z1377:AC1377"/>
    <mergeCell ref="AD1377:AG1377"/>
    <mergeCell ref="D1376:I1377"/>
    <mergeCell ref="J1376:M1376"/>
    <mergeCell ref="N1376:Q1376"/>
    <mergeCell ref="R1376:U1376"/>
    <mergeCell ref="V1376:Y1376"/>
    <mergeCell ref="Z1376:AC1376"/>
    <mergeCell ref="AD1382:AG1382"/>
    <mergeCell ref="J1383:M1383"/>
    <mergeCell ref="N1383:Q1383"/>
    <mergeCell ref="R1383:U1383"/>
    <mergeCell ref="V1383:Y1383"/>
    <mergeCell ref="Z1383:AC1383"/>
    <mergeCell ref="AD1383:AG1383"/>
    <mergeCell ref="D1382:I1383"/>
    <mergeCell ref="J1382:M1382"/>
    <mergeCell ref="N1382:Q1382"/>
    <mergeCell ref="R1382:U1382"/>
    <mergeCell ref="V1382:Y1382"/>
    <mergeCell ref="Z1382:AC1382"/>
    <mergeCell ref="AD1380:AG1380"/>
    <mergeCell ref="J1381:M1381"/>
    <mergeCell ref="N1381:Q1381"/>
    <mergeCell ref="R1381:U1381"/>
    <mergeCell ref="V1381:Y1381"/>
    <mergeCell ref="Z1381:AC1381"/>
    <mergeCell ref="AD1381:AG1381"/>
    <mergeCell ref="D1380:I1381"/>
    <mergeCell ref="J1380:M1380"/>
    <mergeCell ref="N1380:Q1380"/>
    <mergeCell ref="R1380:U1380"/>
    <mergeCell ref="V1380:Y1380"/>
    <mergeCell ref="Z1380:AC1380"/>
    <mergeCell ref="D1387:AG1387"/>
    <mergeCell ref="D1391:AG1391"/>
    <mergeCell ref="D1394:AG1394"/>
    <mergeCell ref="D1396:L1397"/>
    <mergeCell ref="M1396:Q1397"/>
    <mergeCell ref="R1396:AG1396"/>
    <mergeCell ref="R1397:Y1397"/>
    <mergeCell ref="Z1397:AG1397"/>
    <mergeCell ref="AD1384:AG1384"/>
    <mergeCell ref="J1385:M1385"/>
    <mergeCell ref="N1385:Q1385"/>
    <mergeCell ref="R1385:U1385"/>
    <mergeCell ref="V1385:Y1385"/>
    <mergeCell ref="Z1385:AC1385"/>
    <mergeCell ref="AD1385:AG1385"/>
    <mergeCell ref="D1384:I1385"/>
    <mergeCell ref="J1384:M1384"/>
    <mergeCell ref="N1384:Q1384"/>
    <mergeCell ref="R1384:U1384"/>
    <mergeCell ref="V1384:Y1384"/>
    <mergeCell ref="Z1384:AC1384"/>
    <mergeCell ref="D1402:L1402"/>
    <mergeCell ref="M1402:Q1402"/>
    <mergeCell ref="R1402:Y1402"/>
    <mergeCell ref="Z1402:AG1402"/>
    <mergeCell ref="D1403:L1403"/>
    <mergeCell ref="M1403:Q1403"/>
    <mergeCell ref="R1403:Y1403"/>
    <mergeCell ref="Z1403:AG1403"/>
    <mergeCell ref="D1400:L1400"/>
    <mergeCell ref="M1400:Q1400"/>
    <mergeCell ref="R1400:Y1400"/>
    <mergeCell ref="Z1400:AG1400"/>
    <mergeCell ref="D1401:L1401"/>
    <mergeCell ref="M1401:Q1401"/>
    <mergeCell ref="R1401:Y1401"/>
    <mergeCell ref="Z1401:AG1401"/>
    <mergeCell ref="D1398:L1398"/>
    <mergeCell ref="M1398:Q1398"/>
    <mergeCell ref="R1398:Y1398"/>
    <mergeCell ref="Z1398:AG1398"/>
    <mergeCell ref="D1399:L1399"/>
    <mergeCell ref="M1399:Q1399"/>
    <mergeCell ref="R1399:Y1399"/>
    <mergeCell ref="Z1399:AG1399"/>
    <mergeCell ref="D1411:AG1411"/>
    <mergeCell ref="D1413:M1414"/>
    <mergeCell ref="N1413:AG1413"/>
    <mergeCell ref="N1414:Q1414"/>
    <mergeCell ref="R1414:U1414"/>
    <mergeCell ref="V1414:Y1414"/>
    <mergeCell ref="Z1414:AC1414"/>
    <mergeCell ref="AD1414:AG1414"/>
    <mergeCell ref="D1406:L1406"/>
    <mergeCell ref="M1406:Q1406"/>
    <mergeCell ref="R1406:Y1406"/>
    <mergeCell ref="Z1406:AG1406"/>
    <mergeCell ref="D1407:L1407"/>
    <mergeCell ref="M1407:Q1407"/>
    <mergeCell ref="R1407:Y1407"/>
    <mergeCell ref="Z1407:AG1407"/>
    <mergeCell ref="D1404:L1404"/>
    <mergeCell ref="M1404:Q1404"/>
    <mergeCell ref="R1404:Y1404"/>
    <mergeCell ref="Z1404:AG1404"/>
    <mergeCell ref="D1405:L1405"/>
    <mergeCell ref="M1405:Q1405"/>
    <mergeCell ref="R1405:Y1405"/>
    <mergeCell ref="Z1405:AG1405"/>
    <mergeCell ref="D1417:M1417"/>
    <mergeCell ref="N1417:Q1417"/>
    <mergeCell ref="R1417:U1417"/>
    <mergeCell ref="V1417:Y1417"/>
    <mergeCell ref="Z1417:AC1417"/>
    <mergeCell ref="AD1417:AG1417"/>
    <mergeCell ref="D1416:M1416"/>
    <mergeCell ref="N1416:Q1416"/>
    <mergeCell ref="R1416:U1416"/>
    <mergeCell ref="V1416:Y1416"/>
    <mergeCell ref="Z1416:AC1416"/>
    <mergeCell ref="AD1416:AG1416"/>
    <mergeCell ref="D1415:M1415"/>
    <mergeCell ref="N1415:Q1415"/>
    <mergeCell ref="R1415:U1415"/>
    <mergeCell ref="V1415:Y1415"/>
    <mergeCell ref="Z1415:AC1415"/>
    <mergeCell ref="AD1415:AG1415"/>
    <mergeCell ref="D1420:M1420"/>
    <mergeCell ref="N1420:Q1420"/>
    <mergeCell ref="R1420:U1420"/>
    <mergeCell ref="V1420:Y1420"/>
    <mergeCell ref="Z1420:AC1420"/>
    <mergeCell ref="AD1420:AG1420"/>
    <mergeCell ref="D1419:M1419"/>
    <mergeCell ref="N1419:Q1419"/>
    <mergeCell ref="R1419:U1419"/>
    <mergeCell ref="V1419:Y1419"/>
    <mergeCell ref="Z1419:AC1419"/>
    <mergeCell ref="AD1419:AG1419"/>
    <mergeCell ref="D1418:M1418"/>
    <mergeCell ref="N1418:Q1418"/>
    <mergeCell ref="R1418:U1418"/>
    <mergeCell ref="V1418:Y1418"/>
    <mergeCell ref="Z1418:AC1418"/>
    <mergeCell ref="AD1418:AG1418"/>
    <mergeCell ref="D1423:M1423"/>
    <mergeCell ref="N1423:Q1423"/>
    <mergeCell ref="R1423:U1423"/>
    <mergeCell ref="V1423:Y1423"/>
    <mergeCell ref="Z1423:AC1423"/>
    <mergeCell ref="AD1423:AG1423"/>
    <mergeCell ref="D1421:M1421"/>
    <mergeCell ref="N1421:Q1421"/>
    <mergeCell ref="R1421:U1421"/>
    <mergeCell ref="V1421:Y1421"/>
    <mergeCell ref="Z1421:AC1421"/>
    <mergeCell ref="AD1421:AG1421"/>
    <mergeCell ref="D1422:M1422"/>
    <mergeCell ref="N1422:Q1422"/>
    <mergeCell ref="R1422:U1422"/>
    <mergeCell ref="V1422:Y1422"/>
    <mergeCell ref="Z1422:AC1422"/>
    <mergeCell ref="AD1422:AG1422"/>
    <mergeCell ref="D1426:M1426"/>
    <mergeCell ref="N1426:Q1426"/>
    <mergeCell ref="R1426:U1426"/>
    <mergeCell ref="V1426:Y1426"/>
    <mergeCell ref="Z1426:AC1426"/>
    <mergeCell ref="AD1426:AG1426"/>
    <mergeCell ref="D1425:M1425"/>
    <mergeCell ref="N1425:Q1425"/>
    <mergeCell ref="R1425:U1425"/>
    <mergeCell ref="V1425:Y1425"/>
    <mergeCell ref="Z1425:AC1425"/>
    <mergeCell ref="AD1425:AG1425"/>
    <mergeCell ref="D1424:M1424"/>
    <mergeCell ref="N1424:Q1424"/>
    <mergeCell ref="R1424:U1424"/>
    <mergeCell ref="V1424:Y1424"/>
    <mergeCell ref="Z1424:AC1424"/>
    <mergeCell ref="AD1424:AG1424"/>
    <mergeCell ref="D1429:M1429"/>
    <mergeCell ref="N1429:Q1429"/>
    <mergeCell ref="R1429:U1429"/>
    <mergeCell ref="V1429:Y1429"/>
    <mergeCell ref="Z1429:AC1429"/>
    <mergeCell ref="AD1429:AG1429"/>
    <mergeCell ref="D1428:M1428"/>
    <mergeCell ref="N1428:Q1428"/>
    <mergeCell ref="R1428:U1428"/>
    <mergeCell ref="V1428:Y1428"/>
    <mergeCell ref="Z1428:AC1428"/>
    <mergeCell ref="AD1428:AG1428"/>
    <mergeCell ref="D1427:M1427"/>
    <mergeCell ref="N1427:Q1427"/>
    <mergeCell ref="R1427:U1427"/>
    <mergeCell ref="V1427:Y1427"/>
    <mergeCell ref="Z1427:AC1427"/>
    <mergeCell ref="AD1427:AG1427"/>
    <mergeCell ref="D1432:M1432"/>
    <mergeCell ref="N1432:Q1432"/>
    <mergeCell ref="R1432:U1432"/>
    <mergeCell ref="V1432:Y1432"/>
    <mergeCell ref="Z1432:AC1432"/>
    <mergeCell ref="AD1432:AG1432"/>
    <mergeCell ref="D1431:M1431"/>
    <mergeCell ref="N1431:Q1431"/>
    <mergeCell ref="R1431:U1431"/>
    <mergeCell ref="V1431:Y1431"/>
    <mergeCell ref="Z1431:AC1431"/>
    <mergeCell ref="AD1431:AG1431"/>
    <mergeCell ref="D1430:M1430"/>
    <mergeCell ref="N1430:Q1430"/>
    <mergeCell ref="R1430:U1430"/>
    <mergeCell ref="V1430:Y1430"/>
    <mergeCell ref="Z1430:AC1430"/>
    <mergeCell ref="AD1430:AG1430"/>
    <mergeCell ref="D1438:M1438"/>
    <mergeCell ref="N1438:Q1438"/>
    <mergeCell ref="R1438:U1438"/>
    <mergeCell ref="V1438:Y1438"/>
    <mergeCell ref="Z1438:AC1438"/>
    <mergeCell ref="AD1438:AG1438"/>
    <mergeCell ref="D1436:M1437"/>
    <mergeCell ref="N1436:AG1436"/>
    <mergeCell ref="N1437:Q1437"/>
    <mergeCell ref="R1437:U1437"/>
    <mergeCell ref="V1437:Y1437"/>
    <mergeCell ref="Z1437:AC1437"/>
    <mergeCell ref="AD1437:AG1437"/>
    <mergeCell ref="D1433:M1433"/>
    <mergeCell ref="N1433:Q1433"/>
    <mergeCell ref="R1433:U1433"/>
    <mergeCell ref="V1433:Y1433"/>
    <mergeCell ref="Z1433:AC1433"/>
    <mergeCell ref="AD1433:AG1433"/>
    <mergeCell ref="D1441:M1441"/>
    <mergeCell ref="N1441:Q1441"/>
    <mergeCell ref="R1441:U1441"/>
    <mergeCell ref="V1441:Y1441"/>
    <mergeCell ref="Z1441:AC1441"/>
    <mergeCell ref="AD1441:AG1441"/>
    <mergeCell ref="D1440:M1440"/>
    <mergeCell ref="N1440:Q1440"/>
    <mergeCell ref="R1440:U1440"/>
    <mergeCell ref="V1440:Y1440"/>
    <mergeCell ref="Z1440:AC1440"/>
    <mergeCell ref="AD1440:AG1440"/>
    <mergeCell ref="D1439:M1439"/>
    <mergeCell ref="N1439:Q1439"/>
    <mergeCell ref="R1439:U1439"/>
    <mergeCell ref="V1439:Y1439"/>
    <mergeCell ref="Z1439:AC1439"/>
    <mergeCell ref="AD1439:AG1439"/>
    <mergeCell ref="D1443:M1443"/>
    <mergeCell ref="N1443:Q1443"/>
    <mergeCell ref="R1443:U1443"/>
    <mergeCell ref="V1443:Y1443"/>
    <mergeCell ref="Z1443:AC1443"/>
    <mergeCell ref="AD1443:AG1443"/>
    <mergeCell ref="D1445:M1445"/>
    <mergeCell ref="N1445:Q1445"/>
    <mergeCell ref="R1445:U1445"/>
    <mergeCell ref="V1445:Y1445"/>
    <mergeCell ref="Z1445:AC1445"/>
    <mergeCell ref="AD1445:AG1445"/>
    <mergeCell ref="D1442:M1442"/>
    <mergeCell ref="N1442:Q1442"/>
    <mergeCell ref="R1442:U1442"/>
    <mergeCell ref="V1442:Y1442"/>
    <mergeCell ref="Z1442:AC1442"/>
    <mergeCell ref="AD1442:AG1442"/>
    <mergeCell ref="D1447:M1447"/>
    <mergeCell ref="N1447:Q1447"/>
    <mergeCell ref="R1447:U1447"/>
    <mergeCell ref="V1447:Y1447"/>
    <mergeCell ref="Z1447:AC1447"/>
    <mergeCell ref="AD1447:AG1447"/>
    <mergeCell ref="D1446:M1446"/>
    <mergeCell ref="N1446:Q1446"/>
    <mergeCell ref="R1446:U1446"/>
    <mergeCell ref="V1446:Y1446"/>
    <mergeCell ref="Z1446:AC1446"/>
    <mergeCell ref="AD1446:AG1446"/>
    <mergeCell ref="D1444:M1444"/>
    <mergeCell ref="N1444:Q1444"/>
    <mergeCell ref="R1444:U1444"/>
    <mergeCell ref="V1444:Y1444"/>
    <mergeCell ref="Z1444:AC1444"/>
    <mergeCell ref="AD1444:AG1444"/>
    <mergeCell ref="D1450:M1450"/>
    <mergeCell ref="N1450:Q1450"/>
    <mergeCell ref="R1450:U1450"/>
    <mergeCell ref="V1450:Y1450"/>
    <mergeCell ref="Z1450:AC1450"/>
    <mergeCell ref="AD1450:AG1450"/>
    <mergeCell ref="D1449:M1449"/>
    <mergeCell ref="N1449:Q1449"/>
    <mergeCell ref="R1449:U1449"/>
    <mergeCell ref="V1449:Y1449"/>
    <mergeCell ref="Z1449:AC1449"/>
    <mergeCell ref="AD1449:AG1449"/>
    <mergeCell ref="D1448:M1448"/>
    <mergeCell ref="N1448:Q1448"/>
    <mergeCell ref="R1448:U1448"/>
    <mergeCell ref="V1448:Y1448"/>
    <mergeCell ref="Z1448:AC1448"/>
    <mergeCell ref="AD1448:AG1448"/>
    <mergeCell ref="V1454:Y1454"/>
    <mergeCell ref="Z1454:AC1454"/>
    <mergeCell ref="AD1454:AG1454"/>
    <mergeCell ref="D1453:M1453"/>
    <mergeCell ref="N1453:Q1453"/>
    <mergeCell ref="R1453:U1453"/>
    <mergeCell ref="V1453:Y1453"/>
    <mergeCell ref="Z1453:AC1453"/>
    <mergeCell ref="AD1453:AG1453"/>
    <mergeCell ref="D1452:M1452"/>
    <mergeCell ref="N1452:Q1452"/>
    <mergeCell ref="R1452:U1452"/>
    <mergeCell ref="V1452:Y1452"/>
    <mergeCell ref="Z1452:AC1452"/>
    <mergeCell ref="AD1452:AG1452"/>
    <mergeCell ref="D1451:M1451"/>
    <mergeCell ref="N1451:Q1451"/>
    <mergeCell ref="R1451:U1451"/>
    <mergeCell ref="V1451:Y1451"/>
    <mergeCell ref="Z1451:AC1451"/>
    <mergeCell ref="AD1451:AG1451"/>
    <mergeCell ref="Z789:AC789"/>
    <mergeCell ref="AD789:AG789"/>
    <mergeCell ref="D1496:AG1496"/>
    <mergeCell ref="D1472:AG1473"/>
    <mergeCell ref="D1475:AG1479"/>
    <mergeCell ref="D1481:AG1481"/>
    <mergeCell ref="D1483:AG1483"/>
    <mergeCell ref="D1488:AG1488"/>
    <mergeCell ref="D1493:AG1494"/>
    <mergeCell ref="D1458:AG1460"/>
    <mergeCell ref="D1462:AG1462"/>
    <mergeCell ref="D1464:AG1464"/>
    <mergeCell ref="D1466:AG1466"/>
    <mergeCell ref="D1468:AG1468"/>
    <mergeCell ref="D1470:AG1470"/>
    <mergeCell ref="D1456:M1456"/>
    <mergeCell ref="N1456:Q1456"/>
    <mergeCell ref="R1456:U1456"/>
    <mergeCell ref="V1456:Y1456"/>
    <mergeCell ref="Z1456:AC1456"/>
    <mergeCell ref="AD1456:AG1456"/>
    <mergeCell ref="D1455:M1455"/>
    <mergeCell ref="N1455:Q1455"/>
    <mergeCell ref="R1455:U1455"/>
    <mergeCell ref="V1455:Y1455"/>
    <mergeCell ref="Z1455:AC1455"/>
    <mergeCell ref="AD1455:AG1455"/>
    <mergeCell ref="D1454:M1454"/>
    <mergeCell ref="Z791:AC791"/>
    <mergeCell ref="AD791:AG791"/>
    <mergeCell ref="N1454:Q1454"/>
    <mergeCell ref="R1454:U1454"/>
    <mergeCell ref="N792:Q792"/>
    <mergeCell ref="R792:U792"/>
    <mergeCell ref="V792:Y792"/>
    <mergeCell ref="Z792:AC792"/>
    <mergeCell ref="AD792:AG792"/>
    <mergeCell ref="Y444:AA444"/>
    <mergeCell ref="AB444:AD444"/>
    <mergeCell ref="AE444:AG444"/>
    <mergeCell ref="AE441:AG441"/>
    <mergeCell ref="D442:I442"/>
    <mergeCell ref="J442:L442"/>
    <mergeCell ref="M442:O442"/>
    <mergeCell ref="P442:R442"/>
    <mergeCell ref="S442:U442"/>
    <mergeCell ref="V442:X442"/>
    <mergeCell ref="Y442:AA442"/>
    <mergeCell ref="AB442:AD442"/>
    <mergeCell ref="AE442:AG442"/>
    <mergeCell ref="D792:M792"/>
    <mergeCell ref="D778:M778"/>
    <mergeCell ref="N778:W778"/>
    <mergeCell ref="X778:AG778"/>
    <mergeCell ref="D779:M779"/>
    <mergeCell ref="N779:W779"/>
    <mergeCell ref="X779:AG779"/>
    <mergeCell ref="D776:M776"/>
    <mergeCell ref="N776:W776"/>
    <mergeCell ref="X776:AG776"/>
    <mergeCell ref="D777:M777"/>
    <mergeCell ref="N777:W777"/>
    <mergeCell ref="R789:U789"/>
    <mergeCell ref="V789:Y789"/>
  </mergeCells>
  <pageMargins left="0.70866141732283472" right="0.23622047244094491" top="0.31496062992125984" bottom="0.70866141732283472" header="0.31496062992125984" footer="0.35433070866141736"/>
  <pageSetup paperSize="9" scale="81" orientation="portrait" blackAndWhite="1" r:id="rId1"/>
  <headerFooter>
    <oddFooter>&amp;C&amp;P
The accompanying balance sheet, income statement and notes are an integral part of these financial statements.</oddFooter>
  </headerFooter>
  <legacy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H97"/>
  <sheetViews>
    <sheetView showGridLines="0" zoomScale="70" zoomScaleNormal="70" workbookViewId="0">
      <selection activeCell="L11" sqref="L11"/>
    </sheetView>
  </sheetViews>
  <sheetFormatPr defaultRowHeight="18" x14ac:dyDescent="0.25"/>
  <cols>
    <col min="1" max="1" width="5.140625" style="1009" customWidth="1"/>
    <col min="2" max="2" width="10.42578125" style="1009" customWidth="1"/>
    <col min="3" max="3" width="115" style="1007" customWidth="1"/>
    <col min="4" max="4" width="20.5703125" style="1008" bestFit="1" customWidth="1"/>
    <col min="5" max="5" width="22.28515625" style="1008" bestFit="1" customWidth="1"/>
    <col min="6" max="6" width="5.140625" style="1009" customWidth="1"/>
    <col min="7" max="16384" width="9.140625" style="1009"/>
  </cols>
  <sheetData>
    <row r="1" spans="2:8" x14ac:dyDescent="0.25">
      <c r="B1" s="1006" t="s">
        <v>2512</v>
      </c>
    </row>
    <row r="2" spans="2:8" x14ac:dyDescent="0.25">
      <c r="B2" s="1006"/>
    </row>
    <row r="3" spans="2:8" s="1006" customFormat="1" x14ac:dyDescent="0.25">
      <c r="B3" s="2686" t="s">
        <v>2513</v>
      </c>
      <c r="C3" s="2686" t="s">
        <v>1777</v>
      </c>
      <c r="D3" s="2689" t="s">
        <v>2514</v>
      </c>
      <c r="E3" s="2690"/>
    </row>
    <row r="4" spans="2:8" s="1006" customFormat="1" x14ac:dyDescent="0.25">
      <c r="B4" s="2687"/>
      <c r="C4" s="2687"/>
      <c r="D4" s="1010" t="s">
        <v>2515</v>
      </c>
      <c r="E4" s="1010" t="s">
        <v>2516</v>
      </c>
    </row>
    <row r="5" spans="2:8" s="1006" customFormat="1" x14ac:dyDescent="0.25">
      <c r="B5" s="2688"/>
      <c r="C5" s="2688"/>
      <c r="D5" s="1011" t="s">
        <v>679</v>
      </c>
      <c r="E5" s="1011" t="s">
        <v>679</v>
      </c>
      <c r="H5" s="1012"/>
    </row>
    <row r="6" spans="2:8" s="1017" customFormat="1" x14ac:dyDescent="0.25">
      <c r="B6" s="1013" t="s">
        <v>2517</v>
      </c>
      <c r="C6" s="1014"/>
      <c r="D6" s="1015"/>
      <c r="E6" s="1016"/>
      <c r="H6" s="1012"/>
    </row>
    <row r="7" spans="2:8" s="1006" customFormat="1" x14ac:dyDescent="0.25">
      <c r="B7" s="1018" t="s">
        <v>984</v>
      </c>
      <c r="C7" s="1019" t="s">
        <v>2518</v>
      </c>
      <c r="D7" s="1020">
        <f>'Cash Flow SK'!D11</f>
        <v>-97261.30999999959</v>
      </c>
      <c r="E7" s="1020">
        <f>'Cash Flow SK'!E11</f>
        <v>-133506.27999999985</v>
      </c>
      <c r="H7" s="1012"/>
    </row>
    <row r="8" spans="2:8" s="1017" customFormat="1" x14ac:dyDescent="0.25">
      <c r="B8" s="1021"/>
      <c r="C8" s="1022"/>
      <c r="D8" s="1023">
        <f>'Cash Flow SK'!D12</f>
        <v>0</v>
      </c>
      <c r="E8" s="1023">
        <f>'Cash Flow SK'!E12</f>
        <v>0</v>
      </c>
      <c r="H8" s="1012"/>
    </row>
    <row r="9" spans="2:8" ht="36" x14ac:dyDescent="0.25">
      <c r="B9" s="989" t="s">
        <v>985</v>
      </c>
      <c r="C9" s="987" t="s">
        <v>2519</v>
      </c>
      <c r="D9" s="1023">
        <f>'Cash Flow SK'!D13</f>
        <v>110861</v>
      </c>
      <c r="E9" s="1023">
        <f>'Cash Flow SK'!E13</f>
        <v>151950</v>
      </c>
      <c r="H9" s="1024"/>
    </row>
    <row r="10" spans="2:8" x14ac:dyDescent="0.25">
      <c r="B10" s="989" t="s">
        <v>986</v>
      </c>
      <c r="C10" s="987" t="s">
        <v>2520</v>
      </c>
      <c r="D10" s="1023">
        <f>'Cash Flow SK'!D14</f>
        <v>70738</v>
      </c>
      <c r="E10" s="1023">
        <f>'Cash Flow SK'!E14</f>
        <v>69552</v>
      </c>
      <c r="H10" s="1024"/>
    </row>
    <row r="11" spans="2:8" ht="36" x14ac:dyDescent="0.25">
      <c r="B11" s="989" t="s">
        <v>987</v>
      </c>
      <c r="C11" s="987" t="s">
        <v>2521</v>
      </c>
      <c r="D11" s="1023">
        <f>'Cash Flow SK'!D15</f>
        <v>0</v>
      </c>
      <c r="E11" s="1023">
        <f>'Cash Flow SK'!E15</f>
        <v>0</v>
      </c>
      <c r="H11" s="1024"/>
    </row>
    <row r="12" spans="2:8" ht="21" x14ac:dyDescent="0.25">
      <c r="B12" s="989" t="s">
        <v>988</v>
      </c>
      <c r="C12" s="987" t="s">
        <v>2522</v>
      </c>
      <c r="D12" s="1023">
        <f>'Cash Flow SK'!D16</f>
        <v>0</v>
      </c>
      <c r="E12" s="1023">
        <f>'Cash Flow SK'!E16</f>
        <v>0</v>
      </c>
      <c r="H12" s="1024"/>
    </row>
    <row r="13" spans="2:8" x14ac:dyDescent="0.25">
      <c r="B13" s="989" t="s">
        <v>989</v>
      </c>
      <c r="C13" s="987" t="s">
        <v>2523</v>
      </c>
      <c r="D13" s="1023">
        <f>'Cash Flow SK'!D17</f>
        <v>0</v>
      </c>
      <c r="E13" s="1023">
        <f>'Cash Flow SK'!E17</f>
        <v>0</v>
      </c>
      <c r="H13" s="1024"/>
    </row>
    <row r="14" spans="2:8" x14ac:dyDescent="0.25">
      <c r="B14" s="989" t="s">
        <v>990</v>
      </c>
      <c r="C14" s="987" t="s">
        <v>2524</v>
      </c>
      <c r="D14" s="1023">
        <f>'Cash Flow SK'!D18</f>
        <v>1301</v>
      </c>
      <c r="E14" s="1023">
        <f>'Cash Flow SK'!E18</f>
        <v>15443</v>
      </c>
      <c r="H14" s="1024"/>
    </row>
    <row r="15" spans="2:8" x14ac:dyDescent="0.25">
      <c r="B15" s="989" t="s">
        <v>991</v>
      </c>
      <c r="C15" s="987" t="s">
        <v>2525</v>
      </c>
      <c r="D15" s="1023">
        <f>'Cash Flow SK'!D19</f>
        <v>-429</v>
      </c>
      <c r="E15" s="1023">
        <f>'Cash Flow SK'!E19</f>
        <v>4435</v>
      </c>
      <c r="H15" s="1024"/>
    </row>
    <row r="16" spans="2:8" x14ac:dyDescent="0.25">
      <c r="B16" s="989" t="s">
        <v>992</v>
      </c>
      <c r="C16" s="987" t="s">
        <v>2526</v>
      </c>
      <c r="D16" s="1023">
        <f>'Cash Flow SK'!D20</f>
        <v>0</v>
      </c>
      <c r="E16" s="1023">
        <f>'Cash Flow SK'!E20</f>
        <v>0</v>
      </c>
      <c r="H16" s="1024"/>
    </row>
    <row r="17" spans="2:8" x14ac:dyDescent="0.25">
      <c r="B17" s="989" t="s">
        <v>993</v>
      </c>
      <c r="C17" s="987" t="s">
        <v>2527</v>
      </c>
      <c r="D17" s="1023">
        <f>'Cash Flow SK'!D21</f>
        <v>40954</v>
      </c>
      <c r="E17" s="1023">
        <f>'Cash Flow SK'!E21</f>
        <v>62487</v>
      </c>
      <c r="H17" s="1024"/>
    </row>
    <row r="18" spans="2:8" x14ac:dyDescent="0.25">
      <c r="B18" s="989" t="s">
        <v>994</v>
      </c>
      <c r="C18" s="987" t="s">
        <v>2528</v>
      </c>
      <c r="D18" s="1023">
        <f>'Cash Flow SK'!D22</f>
        <v>0</v>
      </c>
      <c r="E18" s="1023">
        <f>'Cash Flow SK'!E22</f>
        <v>0</v>
      </c>
      <c r="H18" s="1024"/>
    </row>
    <row r="19" spans="2:8" x14ac:dyDescent="0.25">
      <c r="B19" s="989" t="s">
        <v>995</v>
      </c>
      <c r="C19" s="987" t="s">
        <v>2529</v>
      </c>
      <c r="D19" s="1023">
        <f>'Cash Flow SK'!D23</f>
        <v>0</v>
      </c>
      <c r="E19" s="1023">
        <f>'Cash Flow SK'!E23</f>
        <v>0</v>
      </c>
      <c r="H19" s="1024"/>
    </row>
    <row r="20" spans="2:8" x14ac:dyDescent="0.25">
      <c r="B20" s="989" t="s">
        <v>996</v>
      </c>
      <c r="C20" s="987" t="s">
        <v>2530</v>
      </c>
      <c r="D20" s="1023">
        <f>'Cash Flow SK'!D24</f>
        <v>0</v>
      </c>
      <c r="E20" s="1023">
        <f>'Cash Flow SK'!E24</f>
        <v>0</v>
      </c>
      <c r="H20" s="1024"/>
    </row>
    <row r="21" spans="2:8" ht="21" x14ac:dyDescent="0.25">
      <c r="B21" s="989" t="s">
        <v>2531</v>
      </c>
      <c r="C21" s="987" t="s">
        <v>2532</v>
      </c>
      <c r="D21" s="1023">
        <f>'Cash Flow SK'!D25</f>
        <v>-1703</v>
      </c>
      <c r="E21" s="1023">
        <f>'Cash Flow SK'!E25</f>
        <v>33</v>
      </c>
      <c r="H21" s="1024"/>
    </row>
    <row r="22" spans="2:8" ht="36" x14ac:dyDescent="0.25">
      <c r="B22" s="989" t="s">
        <v>2533</v>
      </c>
      <c r="C22" s="987" t="s">
        <v>2534</v>
      </c>
      <c r="D22" s="1023">
        <f>'Cash Flow SK'!D26</f>
        <v>0</v>
      </c>
      <c r="E22" s="1023">
        <f>'Cash Flow SK'!E26</f>
        <v>0</v>
      </c>
      <c r="H22" s="1024"/>
    </row>
    <row r="23" spans="2:8" ht="54" x14ac:dyDescent="0.25">
      <c r="B23" s="989" t="s">
        <v>999</v>
      </c>
      <c r="C23" s="987" t="s">
        <v>2535</v>
      </c>
      <c r="D23" s="1023">
        <f>'Cash Flow SK'!D27</f>
        <v>32300.43</v>
      </c>
      <c r="E23" s="1023">
        <f>'Cash Flow SK'!E27</f>
        <v>934368</v>
      </c>
      <c r="H23" s="1024"/>
    </row>
    <row r="24" spans="2:8" x14ac:dyDescent="0.25">
      <c r="B24" s="989" t="s">
        <v>1000</v>
      </c>
      <c r="C24" s="987" t="s">
        <v>2536</v>
      </c>
      <c r="D24" s="1023">
        <f>'Cash Flow SK'!D28</f>
        <v>21961.43</v>
      </c>
      <c r="E24" s="1023">
        <f>'Cash Flow SK'!E28</f>
        <v>2928</v>
      </c>
      <c r="H24" s="1024"/>
    </row>
    <row r="25" spans="2:8" x14ac:dyDescent="0.25">
      <c r="B25" s="989" t="s">
        <v>1001</v>
      </c>
      <c r="C25" s="987" t="s">
        <v>2537</v>
      </c>
      <c r="D25" s="1023">
        <f>'Cash Flow SK'!D29</f>
        <v>30848</v>
      </c>
      <c r="E25" s="1023">
        <f>'Cash Flow SK'!E29</f>
        <v>949028</v>
      </c>
      <c r="H25" s="1024"/>
    </row>
    <row r="26" spans="2:8" x14ac:dyDescent="0.25">
      <c r="B26" s="989" t="s">
        <v>1002</v>
      </c>
      <c r="C26" s="987" t="s">
        <v>2538</v>
      </c>
      <c r="D26" s="1023">
        <f>'Cash Flow SK'!D30</f>
        <v>-20509</v>
      </c>
      <c r="E26" s="1023">
        <f>'Cash Flow SK'!E30</f>
        <v>-17588</v>
      </c>
      <c r="H26" s="1024"/>
    </row>
    <row r="27" spans="2:8" ht="36" x14ac:dyDescent="0.25">
      <c r="B27" s="989" t="s">
        <v>1003</v>
      </c>
      <c r="C27" s="987" t="s">
        <v>2539</v>
      </c>
      <c r="D27" s="1023">
        <f>'Cash Flow SK'!D31</f>
        <v>0</v>
      </c>
      <c r="E27" s="1023">
        <f>'Cash Flow SK'!E31</f>
        <v>0</v>
      </c>
      <c r="H27" s="1024"/>
    </row>
    <row r="28" spans="2:8" ht="36" customHeight="1" x14ac:dyDescent="0.25">
      <c r="B28" s="1021"/>
      <c r="C28" s="1025" t="s">
        <v>2540</v>
      </c>
      <c r="D28" s="1023">
        <f>'Cash Flow SK'!D32</f>
        <v>45900.12000000041</v>
      </c>
      <c r="E28" s="1023">
        <f>'Cash Flow SK'!E32</f>
        <v>952811.7200000002</v>
      </c>
      <c r="H28" s="1024"/>
    </row>
    <row r="29" spans="2:8" x14ac:dyDescent="0.25">
      <c r="B29" s="989" t="s">
        <v>1004</v>
      </c>
      <c r="C29" s="1026" t="s">
        <v>2541</v>
      </c>
      <c r="D29" s="1023">
        <f>'Cash Flow SK'!D33</f>
        <v>0</v>
      </c>
      <c r="E29" s="1023">
        <f>'Cash Flow SK'!E33</f>
        <v>0</v>
      </c>
      <c r="H29" s="1024"/>
    </row>
    <row r="30" spans="2:8" x14ac:dyDescent="0.25">
      <c r="B30" s="989" t="s">
        <v>1005</v>
      </c>
      <c r="C30" s="1026" t="s">
        <v>2542</v>
      </c>
      <c r="D30" s="1023">
        <f>'Cash Flow SK'!D34</f>
        <v>-40954</v>
      </c>
      <c r="E30" s="1023">
        <f>'Cash Flow SK'!E34</f>
        <v>-62487</v>
      </c>
      <c r="H30" s="1024"/>
    </row>
    <row r="31" spans="2:8" x14ac:dyDescent="0.25">
      <c r="B31" s="989" t="s">
        <v>1006</v>
      </c>
      <c r="C31" s="1026" t="s">
        <v>2543</v>
      </c>
      <c r="D31" s="1023">
        <f>'Cash Flow SK'!D35</f>
        <v>0</v>
      </c>
      <c r="E31" s="1023">
        <f>'Cash Flow SK'!E35</f>
        <v>0</v>
      </c>
      <c r="H31" s="1024"/>
    </row>
    <row r="32" spans="2:8" x14ac:dyDescent="0.25">
      <c r="B32" s="989" t="s">
        <v>1007</v>
      </c>
      <c r="C32" s="1026" t="s">
        <v>2544</v>
      </c>
      <c r="D32" s="1023">
        <f>'Cash Flow SK'!D36</f>
        <v>0</v>
      </c>
      <c r="E32" s="1023">
        <f>'Cash Flow SK'!E36</f>
        <v>0</v>
      </c>
      <c r="H32" s="1024"/>
    </row>
    <row r="33" spans="2:8" x14ac:dyDescent="0.25">
      <c r="B33" s="989"/>
      <c r="C33" s="1027" t="s">
        <v>2545</v>
      </c>
      <c r="D33" s="1023">
        <f>'Cash Flow SK'!D37</f>
        <v>4946.1200000004101</v>
      </c>
      <c r="E33" s="1023">
        <f>'Cash Flow SK'!E37</f>
        <v>890324.7200000002</v>
      </c>
      <c r="H33" s="1024"/>
    </row>
    <row r="34" spans="2:8" ht="36" x14ac:dyDescent="0.25">
      <c r="B34" s="989" t="s">
        <v>1008</v>
      </c>
      <c r="C34" s="1026" t="s">
        <v>2546</v>
      </c>
      <c r="D34" s="1023">
        <f>'Cash Flow SK'!D38</f>
        <v>0</v>
      </c>
      <c r="E34" s="1023">
        <f>'Cash Flow SK'!E38</f>
        <v>0</v>
      </c>
      <c r="H34" s="1024"/>
    </row>
    <row r="35" spans="2:8" x14ac:dyDescent="0.25">
      <c r="B35" s="989" t="s">
        <v>1009</v>
      </c>
      <c r="C35" s="1026" t="s">
        <v>2547</v>
      </c>
      <c r="D35" s="1023">
        <f>'Cash Flow SK'!D39</f>
        <v>0</v>
      </c>
      <c r="E35" s="1023">
        <f>'Cash Flow SK'!E39</f>
        <v>0</v>
      </c>
      <c r="H35" s="1024"/>
    </row>
    <row r="36" spans="2:8" x14ac:dyDescent="0.25">
      <c r="B36" s="989" t="s">
        <v>1010</v>
      </c>
      <c r="C36" s="1026" t="s">
        <v>2548</v>
      </c>
      <c r="D36" s="1023">
        <f>'Cash Flow SK'!D40</f>
        <v>0</v>
      </c>
      <c r="E36" s="1023">
        <f>'Cash Flow SK'!E40</f>
        <v>0</v>
      </c>
      <c r="H36" s="1024"/>
    </row>
    <row r="37" spans="2:8" x14ac:dyDescent="0.25">
      <c r="B37" s="998" t="s">
        <v>523</v>
      </c>
      <c r="C37" s="1025" t="s">
        <v>2549</v>
      </c>
      <c r="D37" s="1020">
        <f>'Cash Flow SK'!D41</f>
        <v>4946.1200000004101</v>
      </c>
      <c r="E37" s="1020">
        <f>'Cash Flow SK'!E41</f>
        <v>890324.7200000002</v>
      </c>
      <c r="H37" s="1028"/>
    </row>
    <row r="38" spans="2:8" x14ac:dyDescent="0.25">
      <c r="B38" s="993"/>
      <c r="C38" s="1029"/>
      <c r="D38" s="1023">
        <f>'Cash Flow SK'!D42</f>
        <v>0</v>
      </c>
      <c r="E38" s="1023">
        <f>'Cash Flow SK'!E42</f>
        <v>0</v>
      </c>
      <c r="H38" s="1028"/>
    </row>
    <row r="39" spans="2:8" s="1006" customFormat="1" x14ac:dyDescent="0.25">
      <c r="C39" s="1030" t="s">
        <v>2550</v>
      </c>
      <c r="D39" s="1023">
        <f>'Cash Flow SK'!D43</f>
        <v>0</v>
      </c>
      <c r="E39" s="1023">
        <f>'Cash Flow SK'!E43</f>
        <v>0</v>
      </c>
      <c r="H39" s="1028"/>
    </row>
    <row r="40" spans="2:8" x14ac:dyDescent="0.25">
      <c r="B40" s="994" t="s">
        <v>833</v>
      </c>
      <c r="C40" s="997" t="s">
        <v>2551</v>
      </c>
      <c r="D40" s="1023">
        <f>'Cash Flow SK'!D44</f>
        <v>0</v>
      </c>
      <c r="E40" s="1023">
        <f>'Cash Flow SK'!E44</f>
        <v>0</v>
      </c>
      <c r="H40" s="1024"/>
    </row>
    <row r="41" spans="2:8" x14ac:dyDescent="0.25">
      <c r="B41" s="994" t="s">
        <v>1011</v>
      </c>
      <c r="C41" s="997" t="s">
        <v>2552</v>
      </c>
      <c r="D41" s="1023">
        <f>'Cash Flow SK'!D45</f>
        <v>-28150</v>
      </c>
      <c r="E41" s="1023">
        <f>'Cash Flow SK'!E45</f>
        <v>-48860</v>
      </c>
      <c r="H41" s="1024"/>
    </row>
    <row r="42" spans="2:8" ht="54" x14ac:dyDescent="0.25">
      <c r="B42" s="994" t="s">
        <v>1012</v>
      </c>
      <c r="C42" s="997" t="s">
        <v>2553</v>
      </c>
      <c r="D42" s="1023">
        <f>'Cash Flow SK'!D46</f>
        <v>0</v>
      </c>
      <c r="E42" s="1023">
        <f>'Cash Flow SK'!E46</f>
        <v>0</v>
      </c>
      <c r="H42" s="1024"/>
    </row>
    <row r="43" spans="2:8" x14ac:dyDescent="0.25">
      <c r="B43" s="994" t="s">
        <v>1013</v>
      </c>
      <c r="C43" s="997" t="s">
        <v>2554</v>
      </c>
      <c r="D43" s="1023">
        <f>'Cash Flow SK'!D47</f>
        <v>0</v>
      </c>
      <c r="E43" s="1023">
        <f>'Cash Flow SK'!E47</f>
        <v>0</v>
      </c>
      <c r="H43" s="1024"/>
    </row>
    <row r="44" spans="2:8" x14ac:dyDescent="0.25">
      <c r="B44" s="994" t="s">
        <v>1014</v>
      </c>
      <c r="C44" s="997" t="s">
        <v>2555</v>
      </c>
      <c r="D44" s="1023">
        <f>'Cash Flow SK'!D48</f>
        <v>16950</v>
      </c>
      <c r="E44" s="1023">
        <f>'Cash Flow SK'!E48</f>
        <v>40640</v>
      </c>
      <c r="H44" s="1024"/>
    </row>
    <row r="45" spans="2:8" ht="54" x14ac:dyDescent="0.25">
      <c r="B45" s="994" t="s">
        <v>1015</v>
      </c>
      <c r="C45" s="997" t="s">
        <v>2556</v>
      </c>
      <c r="D45" s="1023">
        <f>'Cash Flow SK'!D49</f>
        <v>0</v>
      </c>
      <c r="E45" s="1023">
        <f>'Cash Flow SK'!E49</f>
        <v>0</v>
      </c>
      <c r="H45" s="1024"/>
    </row>
    <row r="46" spans="2:8" ht="36" x14ac:dyDescent="0.25">
      <c r="B46" s="994" t="s">
        <v>1016</v>
      </c>
      <c r="C46" s="997" t="s">
        <v>2557</v>
      </c>
      <c r="D46" s="1023">
        <f>'Cash Flow SK'!D50</f>
        <v>0</v>
      </c>
      <c r="E46" s="1023">
        <f>'Cash Flow SK'!E50</f>
        <v>0</v>
      </c>
      <c r="H46" s="1024"/>
    </row>
    <row r="47" spans="2:8" ht="36" x14ac:dyDescent="0.25">
      <c r="B47" s="994" t="s">
        <v>2558</v>
      </c>
      <c r="C47" s="997" t="s">
        <v>2559</v>
      </c>
      <c r="D47" s="1023">
        <f>'Cash Flow SK'!D51</f>
        <v>0</v>
      </c>
      <c r="E47" s="1023">
        <f>'Cash Flow SK'!E51</f>
        <v>0</v>
      </c>
      <c r="H47" s="1024"/>
    </row>
    <row r="48" spans="2:8" ht="36" x14ac:dyDescent="0.25">
      <c r="B48" s="994" t="s">
        <v>1018</v>
      </c>
      <c r="C48" s="997" t="s">
        <v>2560</v>
      </c>
      <c r="D48" s="1023">
        <f>'Cash Flow SK'!D52</f>
        <v>0</v>
      </c>
      <c r="E48" s="1023">
        <f>'Cash Flow SK'!E52</f>
        <v>0</v>
      </c>
      <c r="H48" s="1024"/>
    </row>
    <row r="49" spans="2:8" x14ac:dyDescent="0.25">
      <c r="B49" s="994" t="s">
        <v>1019</v>
      </c>
      <c r="C49" s="997" t="s">
        <v>2613</v>
      </c>
      <c r="D49" s="1023">
        <f>'Cash Flow SK'!D53</f>
        <v>0</v>
      </c>
      <c r="E49" s="1023">
        <f>'Cash Flow SK'!E53</f>
        <v>0</v>
      </c>
      <c r="H49" s="1024"/>
    </row>
    <row r="50" spans="2:8" ht="36" x14ac:dyDescent="0.25">
      <c r="B50" s="994" t="s">
        <v>2561</v>
      </c>
      <c r="C50" s="997" t="s">
        <v>2562</v>
      </c>
      <c r="D50" s="1023">
        <f>'Cash Flow SK'!D54</f>
        <v>0</v>
      </c>
      <c r="E50" s="1023">
        <f>'Cash Flow SK'!E54</f>
        <v>0</v>
      </c>
      <c r="H50" s="1024"/>
    </row>
    <row r="51" spans="2:8" x14ac:dyDescent="0.25">
      <c r="B51" s="994" t="s">
        <v>1021</v>
      </c>
      <c r="C51" s="997" t="s">
        <v>2563</v>
      </c>
      <c r="D51" s="1023">
        <f>'Cash Flow SK'!D55</f>
        <v>0</v>
      </c>
      <c r="E51" s="1023">
        <f>'Cash Flow SK'!E55</f>
        <v>0</v>
      </c>
      <c r="H51" s="1024"/>
    </row>
    <row r="52" spans="2:8" ht="36" x14ac:dyDescent="0.25">
      <c r="B52" s="994" t="s">
        <v>1022</v>
      </c>
      <c r="C52" s="997" t="s">
        <v>2564</v>
      </c>
      <c r="D52" s="1023">
        <f>'Cash Flow SK'!D56</f>
        <v>0</v>
      </c>
      <c r="E52" s="1023">
        <f>'Cash Flow SK'!E56</f>
        <v>0</v>
      </c>
      <c r="H52" s="1024"/>
    </row>
    <row r="53" spans="2:8" ht="36" x14ac:dyDescent="0.25">
      <c r="B53" s="994" t="s">
        <v>1023</v>
      </c>
      <c r="C53" s="997" t="s">
        <v>2565</v>
      </c>
      <c r="D53" s="1023">
        <f>'Cash Flow SK'!D57</f>
        <v>0</v>
      </c>
      <c r="E53" s="1023">
        <f>'Cash Flow SK'!E57</f>
        <v>0</v>
      </c>
      <c r="H53" s="1024"/>
    </row>
    <row r="54" spans="2:8" ht="36" x14ac:dyDescent="0.25">
      <c r="B54" s="994" t="s">
        <v>1024</v>
      </c>
      <c r="C54" s="997" t="s">
        <v>2566</v>
      </c>
      <c r="D54" s="1023">
        <f>'Cash Flow SK'!D58</f>
        <v>0</v>
      </c>
      <c r="E54" s="1023">
        <f>'Cash Flow SK'!E58</f>
        <v>0</v>
      </c>
      <c r="H54" s="1024"/>
    </row>
    <row r="55" spans="2:8" x14ac:dyDescent="0.25">
      <c r="B55" s="994" t="s">
        <v>1025</v>
      </c>
      <c r="C55" s="997" t="s">
        <v>2567</v>
      </c>
      <c r="D55" s="1023">
        <f>'Cash Flow SK'!D59</f>
        <v>0</v>
      </c>
      <c r="E55" s="1023">
        <f>'Cash Flow SK'!E59</f>
        <v>0</v>
      </c>
      <c r="H55" s="1024"/>
    </row>
    <row r="56" spans="2:8" x14ac:dyDescent="0.25">
      <c r="B56" s="994" t="s">
        <v>1026</v>
      </c>
      <c r="C56" s="997" t="s">
        <v>2568</v>
      </c>
      <c r="D56" s="1023">
        <f>'Cash Flow SK'!D60</f>
        <v>0</v>
      </c>
      <c r="E56" s="1023">
        <f>'Cash Flow SK'!E60</f>
        <v>0</v>
      </c>
      <c r="H56" s="1024"/>
    </row>
    <row r="57" spans="2:8" x14ac:dyDescent="0.25">
      <c r="B57" s="994" t="s">
        <v>1027</v>
      </c>
      <c r="C57" s="997" t="s">
        <v>2569</v>
      </c>
      <c r="D57" s="1023">
        <f>'Cash Flow SK'!D61</f>
        <v>0</v>
      </c>
      <c r="E57" s="1023">
        <f>'Cash Flow SK'!E61</f>
        <v>0</v>
      </c>
      <c r="H57" s="1024"/>
    </row>
    <row r="58" spans="2:8" x14ac:dyDescent="0.25">
      <c r="B58" s="994" t="s">
        <v>1028</v>
      </c>
      <c r="C58" s="997" t="s">
        <v>2570</v>
      </c>
      <c r="D58" s="1023">
        <f>'Cash Flow SK'!D62</f>
        <v>0</v>
      </c>
      <c r="E58" s="1023">
        <f>'Cash Flow SK'!E62</f>
        <v>0</v>
      </c>
      <c r="H58" s="1024"/>
    </row>
    <row r="59" spans="2:8" x14ac:dyDescent="0.25">
      <c r="B59" s="994" t="s">
        <v>2455</v>
      </c>
      <c r="C59" s="997" t="s">
        <v>2571</v>
      </c>
      <c r="D59" s="1023">
        <f>'Cash Flow SK'!D63</f>
        <v>0</v>
      </c>
      <c r="E59" s="1023">
        <f>'Cash Flow SK'!E63</f>
        <v>0</v>
      </c>
      <c r="H59" s="1024"/>
    </row>
    <row r="60" spans="2:8" s="1006" customFormat="1" x14ac:dyDescent="0.25">
      <c r="B60" s="998" t="s">
        <v>594</v>
      </c>
      <c r="C60" s="1025" t="s">
        <v>2572</v>
      </c>
      <c r="D60" s="1020">
        <f>'Cash Flow SK'!D64</f>
        <v>-11200</v>
      </c>
      <c r="E60" s="1020">
        <f>'Cash Flow SK'!E64</f>
        <v>-8220</v>
      </c>
      <c r="H60" s="1028"/>
    </row>
    <row r="61" spans="2:8" s="1031" customFormat="1" x14ac:dyDescent="0.25">
      <c r="B61" s="993"/>
      <c r="C61" s="1029"/>
      <c r="D61" s="1023">
        <f>'Cash Flow SK'!D65</f>
        <v>0</v>
      </c>
      <c r="E61" s="1023">
        <f>'Cash Flow SK'!E65</f>
        <v>0</v>
      </c>
      <c r="H61" s="1028"/>
    </row>
    <row r="62" spans="2:8" s="1006" customFormat="1" x14ac:dyDescent="0.25">
      <c r="B62" s="1030" t="s">
        <v>2573</v>
      </c>
      <c r="C62" s="1032"/>
      <c r="D62" s="1023">
        <f>'Cash Flow SK'!D66</f>
        <v>0</v>
      </c>
      <c r="E62" s="1023">
        <f>'Cash Flow SK'!E66</f>
        <v>0</v>
      </c>
      <c r="H62" s="1028"/>
    </row>
    <row r="63" spans="2:8" x14ac:dyDescent="0.25">
      <c r="B63" s="1021" t="s">
        <v>666</v>
      </c>
      <c r="C63" s="1022" t="s">
        <v>2574</v>
      </c>
      <c r="D63" s="1023">
        <f>'Cash Flow SK'!D67</f>
        <v>0</v>
      </c>
      <c r="E63" s="1023">
        <f>'Cash Flow SK'!E67</f>
        <v>0</v>
      </c>
      <c r="H63" s="1024"/>
    </row>
    <row r="64" spans="2:8" x14ac:dyDescent="0.25">
      <c r="B64" s="994" t="s">
        <v>1029</v>
      </c>
      <c r="C64" s="1022" t="s">
        <v>2575</v>
      </c>
      <c r="D64" s="1023">
        <f>'Cash Flow SK'!D68</f>
        <v>0</v>
      </c>
      <c r="E64" s="1023">
        <f>'Cash Flow SK'!E68</f>
        <v>0</v>
      </c>
      <c r="H64" s="1024"/>
    </row>
    <row r="65" spans="2:8" x14ac:dyDescent="0.25">
      <c r="B65" s="994" t="s">
        <v>1030</v>
      </c>
      <c r="C65" s="1022" t="s">
        <v>2576</v>
      </c>
      <c r="D65" s="1023">
        <f>'Cash Flow SK'!D69</f>
        <v>0</v>
      </c>
      <c r="E65" s="1023">
        <f>'Cash Flow SK'!E69</f>
        <v>0</v>
      </c>
      <c r="H65" s="1024"/>
    </row>
    <row r="66" spans="2:8" x14ac:dyDescent="0.25">
      <c r="B66" s="994" t="s">
        <v>1031</v>
      </c>
      <c r="C66" s="1022" t="s">
        <v>2577</v>
      </c>
      <c r="D66" s="1023">
        <f>'Cash Flow SK'!D70</f>
        <v>0</v>
      </c>
      <c r="E66" s="1023">
        <f>'Cash Flow SK'!E70</f>
        <v>0</v>
      </c>
      <c r="H66" s="1024"/>
    </row>
    <row r="67" spans="2:8" x14ac:dyDescent="0.25">
      <c r="B67" s="994" t="s">
        <v>1032</v>
      </c>
      <c r="C67" s="1022" t="s">
        <v>2578</v>
      </c>
      <c r="D67" s="1023">
        <f>'Cash Flow SK'!D71</f>
        <v>0</v>
      </c>
      <c r="E67" s="1023">
        <f>'Cash Flow SK'!E71</f>
        <v>0</v>
      </c>
      <c r="H67" s="1024"/>
    </row>
    <row r="68" spans="2:8" x14ac:dyDescent="0.25">
      <c r="B68" s="994" t="s">
        <v>2579</v>
      </c>
      <c r="C68" s="1022" t="s">
        <v>2580</v>
      </c>
      <c r="D68" s="1023">
        <f>'Cash Flow SK'!D72</f>
        <v>0</v>
      </c>
      <c r="E68" s="1023">
        <f>'Cash Flow SK'!E72</f>
        <v>0</v>
      </c>
      <c r="H68" s="1024"/>
    </row>
    <row r="69" spans="2:8" x14ac:dyDescent="0.25">
      <c r="B69" s="994" t="s">
        <v>1034</v>
      </c>
      <c r="C69" s="1022" t="s">
        <v>2581</v>
      </c>
      <c r="D69" s="1023">
        <f>'Cash Flow SK'!D73</f>
        <v>0</v>
      </c>
      <c r="E69" s="1023">
        <f>'Cash Flow SK'!E73</f>
        <v>0</v>
      </c>
      <c r="H69" s="1024"/>
    </row>
    <row r="70" spans="2:8" x14ac:dyDescent="0.25">
      <c r="B70" s="994" t="s">
        <v>1035</v>
      </c>
      <c r="C70" s="1022" t="s">
        <v>2582</v>
      </c>
      <c r="D70" s="1023">
        <f>'Cash Flow SK'!D74</f>
        <v>0</v>
      </c>
      <c r="E70" s="1023">
        <f>'Cash Flow SK'!E74</f>
        <v>0</v>
      </c>
      <c r="H70" s="1024"/>
    </row>
    <row r="71" spans="2:8" x14ac:dyDescent="0.25">
      <c r="B71" s="994" t="s">
        <v>1036</v>
      </c>
      <c r="C71" s="1022" t="s">
        <v>2583</v>
      </c>
      <c r="D71" s="1023">
        <f>'Cash Flow SK'!D75</f>
        <v>0</v>
      </c>
      <c r="E71" s="1023">
        <f>'Cash Flow SK'!E75</f>
        <v>0</v>
      </c>
      <c r="H71" s="1024"/>
    </row>
    <row r="72" spans="2:8" x14ac:dyDescent="0.25">
      <c r="B72" s="1021" t="s">
        <v>1037</v>
      </c>
      <c r="C72" s="1022" t="s">
        <v>2584</v>
      </c>
      <c r="D72" s="1023">
        <f>'Cash Flow SK'!D76</f>
        <v>0</v>
      </c>
      <c r="E72" s="1023">
        <f>'Cash Flow SK'!E76</f>
        <v>-881448</v>
      </c>
      <c r="H72" s="1024"/>
    </row>
    <row r="73" spans="2:8" x14ac:dyDescent="0.25">
      <c r="B73" s="994" t="s">
        <v>1038</v>
      </c>
      <c r="C73" s="1022" t="s">
        <v>2585</v>
      </c>
      <c r="D73" s="1023">
        <f>'Cash Flow SK'!D77</f>
        <v>0</v>
      </c>
      <c r="E73" s="1023">
        <f>'Cash Flow SK'!E77</f>
        <v>0</v>
      </c>
      <c r="H73" s="1024"/>
    </row>
    <row r="74" spans="2:8" x14ac:dyDescent="0.25">
      <c r="B74" s="994" t="s">
        <v>1039</v>
      </c>
      <c r="C74" s="1022" t="s">
        <v>2586</v>
      </c>
      <c r="D74" s="1023">
        <f>'Cash Flow SK'!D78</f>
        <v>0</v>
      </c>
      <c r="E74" s="1023">
        <f>'Cash Flow SK'!E78</f>
        <v>0</v>
      </c>
      <c r="H74" s="1024"/>
    </row>
    <row r="75" spans="2:8" x14ac:dyDescent="0.25">
      <c r="B75" s="994" t="s">
        <v>1040</v>
      </c>
      <c r="C75" s="997" t="s">
        <v>2587</v>
      </c>
      <c r="D75" s="1023">
        <f>'Cash Flow SK'!D79</f>
        <v>0</v>
      </c>
      <c r="E75" s="1023">
        <f>'Cash Flow SK'!E79</f>
        <v>0</v>
      </c>
      <c r="H75" s="1024"/>
    </row>
    <row r="76" spans="2:8" x14ac:dyDescent="0.25">
      <c r="B76" s="994" t="s">
        <v>1041</v>
      </c>
      <c r="C76" s="1022" t="s">
        <v>2588</v>
      </c>
      <c r="D76" s="1023">
        <f>'Cash Flow SK'!D80</f>
        <v>0</v>
      </c>
      <c r="E76" s="1023">
        <f>'Cash Flow SK'!E80</f>
        <v>0</v>
      </c>
      <c r="H76" s="1024"/>
    </row>
    <row r="77" spans="2:8" x14ac:dyDescent="0.25">
      <c r="B77" s="994" t="s">
        <v>1042</v>
      </c>
      <c r="C77" s="997" t="s">
        <v>2589</v>
      </c>
      <c r="D77" s="1023">
        <f>'Cash Flow SK'!D81</f>
        <v>0</v>
      </c>
      <c r="E77" s="1023">
        <f>'Cash Flow SK'!E81</f>
        <v>0</v>
      </c>
      <c r="H77" s="1024"/>
    </row>
    <row r="78" spans="2:8" x14ac:dyDescent="0.25">
      <c r="B78" s="994" t="s">
        <v>1043</v>
      </c>
      <c r="C78" s="997" t="s">
        <v>2590</v>
      </c>
      <c r="D78" s="1023">
        <f>'Cash Flow SK'!D82</f>
        <v>0</v>
      </c>
      <c r="E78" s="1023">
        <f>'Cash Flow SK'!E82</f>
        <v>-881448</v>
      </c>
      <c r="H78" s="1024"/>
    </row>
    <row r="79" spans="2:8" x14ac:dyDescent="0.25">
      <c r="B79" s="994" t="s">
        <v>1044</v>
      </c>
      <c r="C79" s="997" t="s">
        <v>2591</v>
      </c>
      <c r="D79" s="1023">
        <f>'Cash Flow SK'!D83</f>
        <v>0</v>
      </c>
      <c r="E79" s="1023">
        <f>'Cash Flow SK'!E83</f>
        <v>0</v>
      </c>
      <c r="H79" s="1024"/>
    </row>
    <row r="80" spans="2:8" ht="36" x14ac:dyDescent="0.25">
      <c r="B80" s="994" t="s">
        <v>1045</v>
      </c>
      <c r="C80" s="997" t="s">
        <v>2592</v>
      </c>
      <c r="D80" s="1023">
        <f>'Cash Flow SK'!D84</f>
        <v>0</v>
      </c>
      <c r="E80" s="1023">
        <f>'Cash Flow SK'!E84</f>
        <v>0</v>
      </c>
      <c r="H80" s="1024"/>
    </row>
    <row r="81" spans="2:8" ht="54" x14ac:dyDescent="0.25">
      <c r="B81" s="994" t="s">
        <v>1046</v>
      </c>
      <c r="C81" s="997" t="s">
        <v>2593</v>
      </c>
      <c r="D81" s="1023">
        <f>'Cash Flow SK'!D85</f>
        <v>0</v>
      </c>
      <c r="E81" s="1023">
        <f>'Cash Flow SK'!E85</f>
        <v>0</v>
      </c>
      <c r="H81" s="1024"/>
    </row>
    <row r="82" spans="2:8" ht="54" x14ac:dyDescent="0.25">
      <c r="B82" s="994" t="s">
        <v>2478</v>
      </c>
      <c r="C82" s="997" t="s">
        <v>2594</v>
      </c>
      <c r="D82" s="1023">
        <f>'Cash Flow SK'!D86</f>
        <v>0</v>
      </c>
      <c r="E82" s="1023">
        <f>'Cash Flow SK'!E86</f>
        <v>0</v>
      </c>
      <c r="H82" s="1024"/>
    </row>
    <row r="83" spans="2:8" x14ac:dyDescent="0.25">
      <c r="B83" s="994" t="s">
        <v>1047</v>
      </c>
      <c r="C83" s="997" t="s">
        <v>2595</v>
      </c>
      <c r="D83" s="1023">
        <f>'Cash Flow SK'!D87</f>
        <v>0</v>
      </c>
      <c r="E83" s="1023">
        <f>'Cash Flow SK'!E87</f>
        <v>0</v>
      </c>
      <c r="H83" s="1024"/>
    </row>
    <row r="84" spans="2:8" x14ac:dyDescent="0.25">
      <c r="B84" s="994" t="s">
        <v>1048</v>
      </c>
      <c r="C84" s="997" t="s">
        <v>2596</v>
      </c>
      <c r="D84" s="1023">
        <f>'Cash Flow SK'!D88</f>
        <v>0</v>
      </c>
      <c r="E84" s="1023">
        <f>'Cash Flow SK'!E88</f>
        <v>0</v>
      </c>
      <c r="H84" s="1024"/>
    </row>
    <row r="85" spans="2:8" ht="36" x14ac:dyDescent="0.25">
      <c r="B85" s="994" t="s">
        <v>1049</v>
      </c>
      <c r="C85" s="997" t="s">
        <v>2597</v>
      </c>
      <c r="D85" s="1023">
        <f>'Cash Flow SK'!D89</f>
        <v>0</v>
      </c>
      <c r="E85" s="1023">
        <f>'Cash Flow SK'!E89</f>
        <v>0</v>
      </c>
      <c r="H85" s="1024"/>
    </row>
    <row r="86" spans="2:8" ht="36" x14ac:dyDescent="0.25">
      <c r="B86" s="994" t="s">
        <v>1050</v>
      </c>
      <c r="C86" s="997" t="s">
        <v>2598</v>
      </c>
      <c r="D86" s="1023">
        <f>'Cash Flow SK'!D90</f>
        <v>0</v>
      </c>
      <c r="E86" s="1023">
        <f>'Cash Flow SK'!E90</f>
        <v>0</v>
      </c>
      <c r="H86" s="1024"/>
    </row>
    <row r="87" spans="2:8" x14ac:dyDescent="0.25">
      <c r="B87" s="994" t="s">
        <v>1051</v>
      </c>
      <c r="C87" s="997" t="s">
        <v>2599</v>
      </c>
      <c r="D87" s="1023">
        <f>'Cash Flow SK'!D91</f>
        <v>0</v>
      </c>
      <c r="E87" s="1023">
        <f>'Cash Flow SK'!E91</f>
        <v>0</v>
      </c>
      <c r="H87" s="1024"/>
    </row>
    <row r="88" spans="2:8" x14ac:dyDescent="0.25">
      <c r="B88" s="994" t="s">
        <v>1052</v>
      </c>
      <c r="C88" s="997" t="s">
        <v>2600</v>
      </c>
      <c r="D88" s="1023">
        <f>'Cash Flow SK'!D92</f>
        <v>0</v>
      </c>
      <c r="E88" s="1023">
        <f>'Cash Flow SK'!E92</f>
        <v>0</v>
      </c>
      <c r="H88" s="1024"/>
    </row>
    <row r="89" spans="2:8" x14ac:dyDescent="0.25">
      <c r="B89" s="994" t="s">
        <v>1053</v>
      </c>
      <c r="C89" s="997" t="s">
        <v>2601</v>
      </c>
      <c r="D89" s="1023">
        <f>'Cash Flow SK'!D93</f>
        <v>0</v>
      </c>
      <c r="E89" s="1023">
        <f>'Cash Flow SK'!E93</f>
        <v>0</v>
      </c>
      <c r="H89" s="1024"/>
    </row>
    <row r="90" spans="2:8" s="1006" customFormat="1" x14ac:dyDescent="0.25">
      <c r="B90" s="998" t="s">
        <v>663</v>
      </c>
      <c r="C90" s="1002" t="s">
        <v>2602</v>
      </c>
      <c r="D90" s="1020">
        <f>D63+D72+SUM(D83:D89)</f>
        <v>0</v>
      </c>
      <c r="E90" s="1020">
        <f>E63+E72+SUM(E83:E89)</f>
        <v>-881448</v>
      </c>
      <c r="H90" s="1028"/>
    </row>
    <row r="91" spans="2:8" s="1017" customFormat="1" x14ac:dyDescent="0.25">
      <c r="B91" s="993"/>
      <c r="C91" s="999"/>
      <c r="D91" s="1023"/>
      <c r="E91" s="1023"/>
      <c r="H91" s="1028"/>
    </row>
    <row r="92" spans="2:8" s="1006" customFormat="1" x14ac:dyDescent="0.25">
      <c r="B92" s="993" t="s">
        <v>853</v>
      </c>
      <c r="C92" s="1002" t="s">
        <v>2603</v>
      </c>
      <c r="D92" s="1020">
        <f>'Cash Flow SK'!D96</f>
        <v>-6253.8799999995899</v>
      </c>
      <c r="E92" s="1020">
        <f>'Cash Flow SK'!E96</f>
        <v>656.72000000020489</v>
      </c>
      <c r="H92" s="1028"/>
    </row>
    <row r="93" spans="2:8" x14ac:dyDescent="0.25">
      <c r="B93" s="998" t="s">
        <v>856</v>
      </c>
      <c r="C93" s="1002" t="s">
        <v>2604</v>
      </c>
      <c r="D93" s="1020">
        <f>'Cash Flow SK'!D97</f>
        <v>6932</v>
      </c>
      <c r="E93" s="1020">
        <f>'Cash Flow SK'!E97</f>
        <v>6274</v>
      </c>
      <c r="H93" s="1028"/>
    </row>
    <row r="94" spans="2:8" ht="36" x14ac:dyDescent="0.25">
      <c r="B94" s="998" t="s">
        <v>862</v>
      </c>
      <c r="C94" s="1002" t="s">
        <v>2605</v>
      </c>
      <c r="D94" s="1020">
        <f>'Cash Flow SK'!D98</f>
        <v>678</v>
      </c>
      <c r="E94" s="1020">
        <f>'Cash Flow SK'!E98</f>
        <v>6931</v>
      </c>
      <c r="H94" s="1028"/>
    </row>
    <row r="95" spans="2:8" ht="36" x14ac:dyDescent="0.25">
      <c r="B95" s="998" t="s">
        <v>865</v>
      </c>
      <c r="C95" s="1002" t="s">
        <v>2606</v>
      </c>
      <c r="D95" s="1020">
        <f>'Cash Flow SK'!D99</f>
        <v>0</v>
      </c>
      <c r="E95" s="1020">
        <f>'Cash Flow SK'!E99</f>
        <v>0</v>
      </c>
      <c r="H95" s="1028"/>
    </row>
    <row r="96" spans="2:8" s="1006" customFormat="1" ht="36" x14ac:dyDescent="0.25">
      <c r="B96" s="998" t="s">
        <v>871</v>
      </c>
      <c r="C96" s="1004" t="s">
        <v>2607</v>
      </c>
      <c r="D96" s="1020">
        <f>'Cash Flow SK'!D100</f>
        <v>678.12000000041007</v>
      </c>
      <c r="E96" s="1020">
        <f>'Cash Flow SK'!E100</f>
        <v>6930.7200000002049</v>
      </c>
      <c r="H96" s="1028"/>
    </row>
    <row r="97" ht="23.25" customHeight="1" x14ac:dyDescent="0.25"/>
  </sheetData>
  <mergeCells count="3">
    <mergeCell ref="B3:B5"/>
    <mergeCell ref="C3:C5"/>
    <mergeCell ref="D3:E3"/>
  </mergeCells>
  <printOptions horizontalCentered="1"/>
  <pageMargins left="0.39370078740157483" right="0.27559055118110237" top="0.74803149606299213" bottom="0.47244094488188976" header="0.11811023622047244" footer="0.51181102362204722"/>
  <pageSetup paperSize="9" scale="53" fitToHeight="2" orientation="portrait" r:id="rId1"/>
  <headerFooter alignWithMargins="0">
    <oddFooter>&amp;C&amp;"Verdana,Regular"&amp;7This is an English language translation of the original Slovak language document</oddFooter>
  </headerFooter>
  <rowBreaks count="1" manualBreakCount="1">
    <brk id="60" max="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RowHeight="12.75" x14ac:dyDescent="0.25"/>
  <cols>
    <col min="1" max="13" width="2.5703125" style="1322" customWidth="1"/>
    <col min="14" max="14" width="3" style="1322" customWidth="1"/>
    <col min="15" max="15" width="2.5703125" style="1322" customWidth="1"/>
    <col min="16" max="16" width="3.5703125" style="1322" customWidth="1"/>
    <col min="17" max="17" width="4.7109375" style="1322" customWidth="1"/>
    <col min="18" max="36" width="2.5703125" style="1322" customWidth="1"/>
    <col min="37" max="37" width="2.85546875" style="1322" customWidth="1"/>
    <col min="38" max="38" width="1.85546875" style="1322" customWidth="1"/>
    <col min="39" max="45" width="2.5703125" style="1322" customWidth="1"/>
    <col min="46" max="46" width="7.7109375" style="1322" customWidth="1"/>
    <col min="47" max="61" width="2.5703125" style="1322" customWidth="1"/>
    <col min="62" max="16384" width="9.140625" style="1322"/>
  </cols>
  <sheetData>
    <row r="1" spans="1:37" s="508" customFormat="1" ht="9.75" x14ac:dyDescent="0.25">
      <c r="C1" s="509" t="s">
        <v>2623</v>
      </c>
    </row>
    <row r="2" spans="1:37" s="405" customFormat="1" ht="21" customHeight="1" x14ac:dyDescent="0.25">
      <c r="C2" s="507" t="s">
        <v>2624</v>
      </c>
      <c r="D2" s="506"/>
      <c r="E2" s="506"/>
      <c r="F2" s="506"/>
      <c r="G2" s="506"/>
      <c r="H2" s="506"/>
      <c r="I2" s="506"/>
      <c r="J2" s="505"/>
      <c r="P2" s="504" t="s">
        <v>2991</v>
      </c>
    </row>
    <row r="3" spans="1:37" ht="13.5" thickBot="1" x14ac:dyDescent="0.3">
      <c r="O3" s="1382" t="s">
        <v>2992</v>
      </c>
      <c r="P3" s="1383"/>
      <c r="Q3" s="1358"/>
      <c r="R3" s="1358"/>
      <c r="S3" s="1358"/>
      <c r="T3" s="1358"/>
      <c r="U3" s="1358"/>
      <c r="V3" s="1358"/>
      <c r="W3" s="1358"/>
      <c r="X3" s="1358"/>
    </row>
    <row r="4" spans="1:37" ht="28.5" customHeight="1" thickBot="1" x14ac:dyDescent="0.3">
      <c r="M4" s="1354" t="s">
        <v>1580</v>
      </c>
      <c r="N4" s="1356"/>
      <c r="O4" s="1356"/>
      <c r="P4" s="1356"/>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61" t="str">
        <f>+MID('Input data'!$B$14,4,1)</f>
        <v>4</v>
      </c>
    </row>
    <row r="5" spans="1:37" ht="6" customHeight="1" thickBot="1" x14ac:dyDescent="0.3"/>
    <row r="6" spans="1:37" s="495" customFormat="1" ht="14.25" customHeight="1" x14ac:dyDescent="0.25">
      <c r="A6" s="498" t="s">
        <v>1582</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495" customFormat="1" ht="14.25" customHeight="1" x14ac:dyDescent="0.25">
      <c r="A7" s="875" t="s">
        <v>1583</v>
      </c>
      <c r="B7" s="876"/>
      <c r="C7" s="876"/>
      <c r="D7" s="876"/>
      <c r="E7" s="876"/>
      <c r="F7" s="876"/>
      <c r="G7" s="876"/>
      <c r="H7" s="876"/>
      <c r="I7" s="876"/>
      <c r="J7" s="876"/>
      <c r="K7" s="876"/>
      <c r="L7" s="876"/>
      <c r="M7" s="876"/>
      <c r="N7" s="876"/>
      <c r="O7" s="876"/>
      <c r="P7" s="876"/>
      <c r="Q7" s="876"/>
      <c r="R7" s="876"/>
      <c r="S7" s="876"/>
      <c r="T7" s="876"/>
      <c r="U7" s="876"/>
      <c r="V7" s="876"/>
      <c r="W7" s="876"/>
      <c r="X7" s="876"/>
      <c r="Y7" s="876"/>
      <c r="Z7" s="876"/>
      <c r="AA7" s="876"/>
      <c r="AB7" s="876"/>
      <c r="AC7" s="876"/>
      <c r="AD7" s="876"/>
      <c r="AE7" s="876"/>
      <c r="AF7" s="876"/>
      <c r="AG7" s="876"/>
      <c r="AH7" s="876"/>
      <c r="AI7" s="876"/>
      <c r="AJ7" s="876"/>
      <c r="AK7" s="877"/>
    </row>
    <row r="8" spans="1:37" s="399" customFormat="1" ht="15" customHeight="1" x14ac:dyDescent="0.25">
      <c r="A8" s="878" t="s">
        <v>1584</v>
      </c>
      <c r="B8" s="410"/>
      <c r="C8" s="410"/>
      <c r="D8" s="410"/>
      <c r="E8" s="410"/>
      <c r="F8" s="410"/>
      <c r="G8" s="410"/>
      <c r="H8" s="410"/>
      <c r="I8" s="410"/>
      <c r="J8" s="410"/>
      <c r="K8" s="410"/>
      <c r="L8" s="410"/>
      <c r="M8" s="410"/>
      <c r="N8" s="410"/>
      <c r="O8" s="410"/>
      <c r="P8" s="410"/>
      <c r="Q8" s="410"/>
      <c r="R8" s="410"/>
      <c r="S8" s="494"/>
      <c r="T8" s="410"/>
      <c r="U8" s="410"/>
      <c r="V8" s="410"/>
      <c r="W8" s="410"/>
      <c r="X8" s="410"/>
      <c r="Y8" s="410"/>
      <c r="Z8" s="410"/>
      <c r="AA8" s="410"/>
      <c r="AB8" s="410"/>
      <c r="AC8" s="410"/>
      <c r="AD8" s="410"/>
      <c r="AE8" s="410"/>
      <c r="AF8" s="410"/>
      <c r="AG8" s="410"/>
      <c r="AH8" s="410"/>
      <c r="AI8" s="410"/>
      <c r="AJ8" s="410"/>
      <c r="AK8" s="494"/>
    </row>
    <row r="9" spans="1:37" s="490" customFormat="1" ht="18" customHeight="1" thickBot="1" x14ac:dyDescent="0.3">
      <c r="A9" s="493" t="s">
        <v>1067</v>
      </c>
      <c r="B9" s="492"/>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1"/>
    </row>
    <row r="10" spans="1:37" s="470" customFormat="1" ht="3.75" customHeight="1" thickBot="1" x14ac:dyDescent="0.3"/>
    <row r="11" spans="1:37" s="470" customFormat="1" ht="14.25" customHeight="1" x14ac:dyDescent="0.25">
      <c r="A11" s="472" t="s">
        <v>1586</v>
      </c>
      <c r="B11" s="471"/>
      <c r="C11" s="471"/>
      <c r="D11" s="471"/>
      <c r="E11" s="471"/>
      <c r="F11" s="471"/>
      <c r="G11" s="471"/>
      <c r="H11" s="471"/>
      <c r="I11" s="415"/>
      <c r="J11" s="414"/>
      <c r="K11" s="488" t="s">
        <v>1587</v>
      </c>
      <c r="L11" s="471"/>
      <c r="M11" s="489"/>
      <c r="N11" s="489"/>
      <c r="O11" s="489"/>
      <c r="P11" s="471"/>
      <c r="Q11" s="1360" t="s">
        <v>2994</v>
      </c>
      <c r="R11" s="1361"/>
      <c r="S11" s="1362"/>
      <c r="T11" s="1361"/>
      <c r="U11" s="1361"/>
      <c r="V11" s="1363"/>
      <c r="W11" s="1325"/>
      <c r="X11" s="471"/>
      <c r="Y11" s="471"/>
      <c r="Z11" s="471"/>
      <c r="AA11" s="471"/>
      <c r="AB11" s="471"/>
      <c r="AC11" s="471"/>
      <c r="AD11" s="488" t="s">
        <v>1588</v>
      </c>
      <c r="AE11" s="488"/>
      <c r="AF11" s="488"/>
      <c r="AG11" s="488" t="s">
        <v>1589</v>
      </c>
      <c r="AH11" s="471"/>
      <c r="AI11" s="471"/>
      <c r="AJ11" s="471"/>
      <c r="AK11" s="487"/>
    </row>
    <row r="12" spans="1:37" s="470" customFormat="1" ht="19.5" customHeight="1" x14ac:dyDescent="0.2">
      <c r="A12" s="484" t="str">
        <f>LEFT('Input data'!C24,1)</f>
        <v>2</v>
      </c>
      <c r="B12" s="449" t="str">
        <f>MID('Input data'!$C$24,2,1)</f>
        <v>0</v>
      </c>
      <c r="C12" s="449" t="str">
        <f>MID('Input data'!$C$24,3,1)</f>
        <v>2</v>
      </c>
      <c r="D12" s="449" t="str">
        <f>MID('Input data'!$C$24,4,1)</f>
        <v>2</v>
      </c>
      <c r="E12" s="449" t="str">
        <f>MID('Input data'!$C$24,5,1)</f>
        <v>5</v>
      </c>
      <c r="F12" s="449" t="str">
        <f>MID('Input data'!$C$24,6,1)</f>
        <v>8</v>
      </c>
      <c r="G12" s="449" t="str">
        <f>MID('Input data'!$C$24,7,1)</f>
        <v>4</v>
      </c>
      <c r="H12" s="449" t="str">
        <f>MID('Input data'!$C$24,8,1)</f>
        <v>0</v>
      </c>
      <c r="I12" s="449" t="str">
        <f>MID('Input data'!$C$24,9,1)</f>
        <v>8</v>
      </c>
      <c r="J12" s="456" t="str">
        <f>MID('Input data'!$C$24,10,1)</f>
        <v>0</v>
      </c>
      <c r="K12" s="407"/>
      <c r="L12" s="473"/>
      <c r="M12" s="473"/>
      <c r="N12" s="473"/>
      <c r="O12" s="473"/>
      <c r="P12" s="473"/>
      <c r="Q12" s="473"/>
      <c r="R12" s="473"/>
      <c r="S12" s="473"/>
      <c r="T12" s="473"/>
      <c r="U12" s="473"/>
      <c r="V12" s="479"/>
      <c r="W12" s="1326" t="s">
        <v>1590</v>
      </c>
      <c r="X12" s="478"/>
      <c r="Y12" s="473"/>
      <c r="Z12" s="473"/>
      <c r="AA12" s="473"/>
      <c r="AB12" s="478" t="s">
        <v>1591</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4</v>
      </c>
      <c r="AK12" s="479"/>
    </row>
    <row r="13" spans="1:37" s="470" customFormat="1" ht="19.5" customHeight="1" thickBot="1" x14ac:dyDescent="0.3">
      <c r="A13" s="411" t="s">
        <v>1592</v>
      </c>
      <c r="B13" s="473"/>
      <c r="C13" s="473"/>
      <c r="D13" s="473"/>
      <c r="E13" s="473"/>
      <c r="F13" s="473"/>
      <c r="G13" s="473"/>
      <c r="H13" s="407"/>
      <c r="I13" s="407"/>
      <c r="J13" s="406"/>
      <c r="K13" s="407"/>
      <c r="L13" s="486" t="str">
        <f>IF('Input data'!D7="x","x"," ")</f>
        <v>x</v>
      </c>
      <c r="M13" s="478" t="s">
        <v>1593</v>
      </c>
      <c r="N13" s="480"/>
      <c r="O13" s="480"/>
      <c r="P13" s="480"/>
      <c r="Q13" s="480"/>
      <c r="R13" s="486" t="str">
        <f>IF('Input data'!D17="x","x"," ")</f>
        <v xml:space="preserve"> </v>
      </c>
      <c r="S13" s="478" t="s">
        <v>2995</v>
      </c>
      <c r="T13" s="473"/>
      <c r="U13" s="473"/>
      <c r="V13" s="479"/>
      <c r="W13" s="485"/>
      <c r="X13" s="475"/>
      <c r="Y13" s="475"/>
      <c r="Z13" s="475"/>
      <c r="AA13" s="475"/>
      <c r="AB13" s="474" t="s">
        <v>1595</v>
      </c>
      <c r="AC13" s="475"/>
      <c r="AD13" s="447" t="str">
        <f>MID('Input data'!$B$13,1,1)</f>
        <v>1</v>
      </c>
      <c r="AE13" s="447" t="str">
        <f>MID('Input data'!$B$13,2,1)</f>
        <v>2</v>
      </c>
      <c r="AF13" s="447"/>
      <c r="AG13" s="447" t="str">
        <f>MID('Input data'!$B$14,1,1)</f>
        <v>2</v>
      </c>
      <c r="AH13" s="447" t="str">
        <f>MID('Input data'!$B$14,2,1)</f>
        <v>0</v>
      </c>
      <c r="AI13" s="447" t="str">
        <f>MID('Input data'!$B$14,3,1)</f>
        <v>1</v>
      </c>
      <c r="AJ13" s="447" t="str">
        <f>MID('Input data'!$B$14,4,1)</f>
        <v>4</v>
      </c>
      <c r="AK13" s="476"/>
    </row>
    <row r="14" spans="1:37" s="470" customFormat="1" ht="19.5" customHeight="1" x14ac:dyDescent="0.2">
      <c r="A14" s="484" t="str">
        <f>LEFT('Input data'!C26,1)</f>
        <v>4</v>
      </c>
      <c r="B14" s="449" t="str">
        <f>MID('Input data'!$C$26,2,1)</f>
        <v>4</v>
      </c>
      <c r="C14" s="449" t="str">
        <f>MID('Input data'!$C$26,3,1)</f>
        <v>0</v>
      </c>
      <c r="D14" s="449" t="str">
        <f>MID('Input data'!$C$26,4,1)</f>
        <v>4</v>
      </c>
      <c r="E14" s="449" t="str">
        <f>MID('Input data'!$C$26,5,1)</f>
        <v>0</v>
      </c>
      <c r="F14" s="449" t="str">
        <f>MID('Input data'!$C$26,6,1)</f>
        <v>1</v>
      </c>
      <c r="G14" s="449" t="str">
        <f>MID('Input data'!$C$26,7,1)</f>
        <v>4</v>
      </c>
      <c r="H14" s="449" t="str">
        <f>MID('Input data'!$C$26,8,1)</f>
        <v>8</v>
      </c>
      <c r="I14" s="407"/>
      <c r="J14" s="406"/>
      <c r="K14" s="407"/>
      <c r="L14" s="482" t="str">
        <f>IF('Input data'!D8="x","x", "")</f>
        <v/>
      </c>
      <c r="M14" s="478" t="s">
        <v>1596</v>
      </c>
      <c r="N14" s="480"/>
      <c r="O14" s="480"/>
      <c r="P14" s="480"/>
      <c r="Q14" s="480"/>
      <c r="R14" s="483" t="str">
        <f>IF('Input data'!D18="x","x"," ")</f>
        <v>x</v>
      </c>
      <c r="S14" s="478" t="s">
        <v>2996</v>
      </c>
      <c r="T14" s="473"/>
      <c r="U14" s="473"/>
      <c r="V14" s="479"/>
      <c r="W14" s="478"/>
      <c r="X14" s="473"/>
      <c r="Y14" s="410"/>
      <c r="Z14" s="407"/>
      <c r="AA14" s="407"/>
      <c r="AB14" s="480"/>
      <c r="AC14" s="407"/>
      <c r="AD14" s="482"/>
      <c r="AE14" s="482"/>
      <c r="AF14" s="482"/>
      <c r="AG14" s="482"/>
      <c r="AH14" s="482"/>
      <c r="AI14" s="482"/>
      <c r="AJ14" s="482"/>
      <c r="AK14" s="406"/>
    </row>
    <row r="15" spans="1:37" s="470" customFormat="1" ht="19.5" customHeight="1" x14ac:dyDescent="0.2">
      <c r="A15" s="411" t="s">
        <v>1081</v>
      </c>
      <c r="B15" s="473"/>
      <c r="C15" s="473"/>
      <c r="D15" s="473"/>
      <c r="E15" s="473"/>
      <c r="F15" s="473"/>
      <c r="G15" s="473"/>
      <c r="H15" s="473"/>
      <c r="I15" s="407"/>
      <c r="J15" s="406"/>
      <c r="K15" s="407"/>
      <c r="L15" s="486" t="str">
        <f>IF('Input data'!D9="x","x"," ")</f>
        <v xml:space="preserve"> </v>
      </c>
      <c r="M15" s="1359" t="s">
        <v>2993</v>
      </c>
      <c r="N15" s="480"/>
      <c r="O15" s="480"/>
      <c r="P15" s="480"/>
      <c r="Q15" s="480"/>
      <c r="R15" s="883" t="s">
        <v>1598</v>
      </c>
      <c r="T15" s="473"/>
      <c r="U15" s="473"/>
      <c r="V15" s="479"/>
      <c r="W15" s="478" t="s">
        <v>1599</v>
      </c>
      <c r="X15" s="473"/>
      <c r="Y15" s="410"/>
      <c r="Z15" s="407"/>
      <c r="AA15" s="407"/>
      <c r="AB15" s="478" t="s">
        <v>1591</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3</v>
      </c>
      <c r="AK15" s="406"/>
    </row>
    <row r="16" spans="1:37" s="470" customFormat="1" ht="19.5" customHeight="1" thickBot="1" x14ac:dyDescent="0.25">
      <c r="A16" s="477" t="str">
        <f>LEFT('Input data'!$F$7,1)</f>
        <v>4</v>
      </c>
      <c r="B16" s="402" t="str">
        <f>MID('Input data'!$F$7,2,1)</f>
        <v>5</v>
      </c>
      <c r="C16" s="475" t="s">
        <v>1063</v>
      </c>
      <c r="D16" s="402" t="str">
        <f>MID('Input data'!$F$7,3,1)</f>
        <v>1</v>
      </c>
      <c r="E16" s="402" t="str">
        <f>MID('Input data'!$F$7,4,1)</f>
        <v>1</v>
      </c>
      <c r="F16" s="864" t="s">
        <v>1063</v>
      </c>
      <c r="G16" s="402" t="str">
        <f>MID('Input data'!$F$7,5,1)</f>
        <v>0</v>
      </c>
      <c r="H16" s="402"/>
      <c r="I16" s="402"/>
      <c r="J16" s="401"/>
      <c r="K16" s="402"/>
      <c r="L16" s="1062" t="str">
        <f>IF('Input data'!D10="x","x", "")</f>
        <v/>
      </c>
      <c r="M16" s="474"/>
      <c r="N16" s="1063"/>
      <c r="O16" s="1063"/>
      <c r="P16" s="402"/>
      <c r="Q16" s="402"/>
      <c r="R16" s="402"/>
      <c r="S16" s="402"/>
      <c r="T16" s="475"/>
      <c r="U16" s="475"/>
      <c r="V16" s="476"/>
      <c r="W16" s="474"/>
      <c r="X16" s="475"/>
      <c r="Y16" s="403"/>
      <c r="Z16" s="402"/>
      <c r="AA16" s="402"/>
      <c r="AB16" s="474" t="s">
        <v>1595</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3</v>
      </c>
      <c r="AK16" s="401"/>
    </row>
    <row r="17" spans="1:37" s="470" customFormat="1" ht="3.75" customHeight="1" thickBot="1" x14ac:dyDescent="0.3">
      <c r="A17" s="473"/>
      <c r="B17" s="473"/>
      <c r="C17" s="473"/>
      <c r="D17" s="473"/>
      <c r="E17" s="473"/>
      <c r="F17" s="471"/>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row>
    <row r="18" spans="1:37" s="470" customFormat="1" ht="17.100000000000001" customHeight="1" x14ac:dyDescent="0.25">
      <c r="A18" s="1364" t="s">
        <v>2997</v>
      </c>
      <c r="B18" s="1361"/>
      <c r="C18" s="1361"/>
      <c r="D18" s="1361"/>
      <c r="E18" s="1361"/>
      <c r="F18" s="1361"/>
      <c r="G18" s="1361"/>
      <c r="H18" s="1362"/>
      <c r="I18" s="1362"/>
      <c r="J18" s="1362"/>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7.100000000000001" customHeight="1" x14ac:dyDescent="0.2">
      <c r="A19" s="1066"/>
      <c r="B19" s="486" t="str">
        <f>IF('Input data'!D12="x","x"," ")</f>
        <v>x</v>
      </c>
      <c r="C19" s="1359" t="s">
        <v>2998</v>
      </c>
      <c r="D19" s="1365"/>
      <c r="E19" s="1366"/>
      <c r="F19" s="1366"/>
      <c r="G19" s="1366"/>
      <c r="H19" s="407"/>
      <c r="I19" s="407"/>
      <c r="J19" s="407"/>
      <c r="K19" s="486" t="str">
        <f>IF('Input data'!D13="x","x"," ")</f>
        <v>x</v>
      </c>
      <c r="L19" s="1359" t="s">
        <v>2999</v>
      </c>
      <c r="M19" s="1367"/>
      <c r="N19" s="1367"/>
      <c r="O19" s="1367"/>
      <c r="P19" s="1367"/>
      <c r="Q19" s="1367"/>
      <c r="R19" s="1367"/>
      <c r="S19" s="1367"/>
      <c r="T19" s="1366"/>
      <c r="U19" s="1366"/>
      <c r="V19" s="1366"/>
      <c r="W19" s="1368" t="str">
        <f>IF('Input data'!D14="x","x"," ")</f>
        <v>x</v>
      </c>
      <c r="X19" s="1359" t="s">
        <v>3000</v>
      </c>
      <c r="Y19" s="1359"/>
      <c r="Z19" s="1367"/>
      <c r="AA19" s="1367"/>
      <c r="AB19" s="1367"/>
      <c r="AC19" s="1367"/>
      <c r="AD19" s="1367"/>
      <c r="AE19" s="1367"/>
      <c r="AF19" s="1367"/>
      <c r="AG19" s="1367"/>
      <c r="AH19" s="407"/>
      <c r="AI19" s="407"/>
      <c r="AJ19" s="407"/>
      <c r="AK19" s="406"/>
    </row>
    <row r="20" spans="1:37" s="470" customFormat="1" ht="17.100000000000001" customHeight="1" thickBot="1" x14ac:dyDescent="0.25">
      <c r="A20" s="1067"/>
      <c r="B20" s="475"/>
      <c r="C20" s="1369" t="s">
        <v>3001</v>
      </c>
      <c r="D20" s="1370"/>
      <c r="E20" s="1370"/>
      <c r="F20" s="1370"/>
      <c r="G20" s="1370"/>
      <c r="H20" s="402"/>
      <c r="I20" s="402"/>
      <c r="J20" s="402"/>
      <c r="K20" s="402"/>
      <c r="L20" s="1369" t="s">
        <v>3001</v>
      </c>
      <c r="M20" s="1371"/>
      <c r="N20" s="1371"/>
      <c r="O20" s="1371"/>
      <c r="P20" s="1371"/>
      <c r="Q20" s="402"/>
      <c r="R20" s="402"/>
      <c r="S20" s="402"/>
      <c r="T20" s="475"/>
      <c r="U20" s="475"/>
      <c r="V20" s="475"/>
      <c r="W20" s="402"/>
      <c r="X20" s="1369" t="s">
        <v>3002</v>
      </c>
      <c r="Y20" s="1369"/>
      <c r="Z20" s="1371"/>
      <c r="AA20" s="1371"/>
      <c r="AB20" s="1371"/>
      <c r="AC20" s="1371"/>
      <c r="AD20" s="1371"/>
      <c r="AE20" s="1371"/>
      <c r="AF20" s="1371"/>
      <c r="AG20" s="1371"/>
      <c r="AH20" s="1371"/>
      <c r="AI20" s="402"/>
      <c r="AJ20" s="402"/>
      <c r="AK20" s="401"/>
    </row>
    <row r="21" spans="1:37" s="470" customFormat="1" ht="3.75" customHeight="1" thickBot="1" x14ac:dyDescent="0.3">
      <c r="H21" s="400"/>
      <c r="I21" s="400"/>
      <c r="J21" s="400"/>
      <c r="K21" s="400"/>
      <c r="L21" s="400"/>
      <c r="M21" s="400"/>
      <c r="N21" s="400"/>
      <c r="O21" s="400"/>
      <c r="P21" s="400"/>
      <c r="Q21" s="400"/>
      <c r="R21" s="400"/>
      <c r="S21" s="400"/>
      <c r="W21" s="400"/>
      <c r="X21" s="400"/>
      <c r="Y21" s="400"/>
      <c r="Z21" s="400"/>
      <c r="AA21" s="400"/>
      <c r="AB21" s="400"/>
      <c r="AC21" s="400"/>
      <c r="AD21" s="400"/>
      <c r="AE21" s="400"/>
      <c r="AF21" s="400"/>
      <c r="AG21" s="400"/>
      <c r="AH21" s="400"/>
      <c r="AI21" s="400"/>
      <c r="AJ21" s="400"/>
      <c r="AK21" s="400"/>
    </row>
    <row r="22" spans="1:37" s="470" customFormat="1" ht="16.5" x14ac:dyDescent="0.25">
      <c r="A22" s="472" t="s">
        <v>1600</v>
      </c>
      <c r="B22" s="471"/>
      <c r="C22" s="471"/>
      <c r="D22" s="471"/>
      <c r="E22" s="471"/>
      <c r="F22" s="471"/>
      <c r="G22" s="471"/>
      <c r="H22" s="415"/>
      <c r="I22" s="415"/>
      <c r="J22" s="415"/>
      <c r="K22" s="415"/>
      <c r="L22" s="415"/>
      <c r="M22" s="415"/>
      <c r="N22" s="415"/>
      <c r="O22" s="415"/>
      <c r="P22" s="415"/>
      <c r="Q22" s="415"/>
      <c r="R22" s="415"/>
      <c r="S22" s="415"/>
      <c r="T22" s="471"/>
      <c r="U22" s="471"/>
      <c r="V22" s="471"/>
      <c r="W22" s="415"/>
      <c r="X22" s="415"/>
      <c r="Y22" s="415"/>
      <c r="Z22" s="415"/>
      <c r="AA22" s="415"/>
      <c r="AB22" s="415"/>
      <c r="AC22" s="415"/>
      <c r="AD22" s="415"/>
      <c r="AE22" s="415"/>
      <c r="AF22" s="415"/>
      <c r="AG22" s="415"/>
      <c r="AH22" s="415"/>
      <c r="AI22" s="415"/>
      <c r="AJ22" s="415"/>
      <c r="AK22" s="414"/>
    </row>
    <row r="23" spans="1:37" s="470" customFormat="1" ht="19.5" customHeight="1" x14ac:dyDescent="0.25">
      <c r="A23" s="457" t="str">
        <f>+LEFT('Input data'!$F$3,1)</f>
        <v>M</v>
      </c>
      <c r="B23" s="449" t="str">
        <f>+MID('Input data'!$F$3,2,1)</f>
        <v>o</v>
      </c>
      <c r="C23" s="449" t="str">
        <f>+MID('Input data'!$F$3,3,1)</f>
        <v>t</v>
      </c>
      <c r="D23" s="449" t="str">
        <f>+MID('Input data'!$F$3,4,1)</f>
        <v>o</v>
      </c>
      <c r="E23" s="449" t="str">
        <f>+MID('Input data'!$F$3,5,1)</f>
        <v>r</v>
      </c>
      <c r="F23" s="449" t="str">
        <f>+MID('Input data'!$F$3,6,1)</f>
        <v xml:space="preserve"> </v>
      </c>
      <c r="G23" s="449" t="str">
        <f>+MID('Input data'!$F$3,7,1)</f>
        <v>-</v>
      </c>
      <c r="H23" s="449" t="str">
        <f>+MID('Input data'!$F$3,8,1)</f>
        <v xml:space="preserve"> </v>
      </c>
      <c r="I23" s="449" t="str">
        <f>+MID('Input data'!$F$3,9,1)</f>
        <v>C</v>
      </c>
      <c r="J23" s="449" t="str">
        <f>+MID('Input data'!$F$3,10,1)</f>
        <v>a</v>
      </c>
      <c r="K23" s="449" t="str">
        <f>+MID('Input data'!$F$3,11,1)</f>
        <v>r</v>
      </c>
      <c r="L23" s="449" t="str">
        <f>+MID('Input data'!$F$3,12,1)</f>
        <v xml:space="preserve"> </v>
      </c>
      <c r="M23" s="449" t="str">
        <f>+MID('Input data'!$F$3,13,1)</f>
        <v>H</v>
      </c>
      <c r="N23" s="449" t="str">
        <f>+MID('Input data'!$F$3,14,1)</f>
        <v>u</v>
      </c>
      <c r="O23" s="449" t="str">
        <f>+MID('Input data'!$F$3,15,1)</f>
        <v>m</v>
      </c>
      <c r="P23" s="449" t="str">
        <f>+MID('Input data'!$F$3,16,1)</f>
        <v>e</v>
      </c>
      <c r="Q23" s="449" t="str">
        <f>+MID('Input data'!$F$3,17,1)</f>
        <v>n</v>
      </c>
      <c r="R23" s="449" t="str">
        <f>+MID('Input data'!$F$3,18,1)</f>
        <v>n</v>
      </c>
      <c r="S23" s="449" t="str">
        <f>+MID('Input data'!$F$3,19,1)</f>
        <v>é</v>
      </c>
      <c r="T23" s="449" t="str">
        <f>+MID('Input data'!$F$3,20,1)</f>
        <v>,</v>
      </c>
      <c r="U23" s="449" t="str">
        <f>+MID('Input data'!$F$3,21,1)</f>
        <v xml:space="preserve"> </v>
      </c>
      <c r="V23" s="449" t="str">
        <f>+MID('Input data'!$F$3,22,1)</f>
        <v>s</v>
      </c>
      <c r="W23" s="449" t="str">
        <f>+MID('Input data'!$F$3,23,1)</f>
        <v>p</v>
      </c>
      <c r="X23" s="449" t="str">
        <f>+MID('Input data'!$F$3,24,1)</f>
        <v>o</v>
      </c>
      <c r="Y23" s="449" t="str">
        <f>+MID('Input data'!$F$3,25,1)</f>
        <v>l</v>
      </c>
      <c r="Z23" s="449" t="str">
        <f>+MID('Input data'!$F$3,26,1)</f>
        <v>.</v>
      </c>
      <c r="AA23" s="449" t="str">
        <f>+MID('Input data'!$F$3,27,1)</f>
        <v xml:space="preserve"> </v>
      </c>
      <c r="AB23" s="449" t="str">
        <f>+MID('Input data'!$F$3,28,1)</f>
        <v>s</v>
      </c>
      <c r="AC23" s="449" t="str">
        <f>+MID('Input data'!$F$3,29,1)</f>
        <v xml:space="preserve"> </v>
      </c>
      <c r="AD23" s="449" t="str">
        <f>+MID('Input data'!$F$3,30,1)</f>
        <v>r</v>
      </c>
      <c r="AE23" s="449" t="str">
        <f>+MID('Input data'!$F$3,31,1)</f>
        <v>.</v>
      </c>
      <c r="AF23" s="449" t="str">
        <f>+MID('Input data'!$F$3,32,1)</f>
        <v>o</v>
      </c>
      <c r="AG23" s="449" t="str">
        <f>+MID('Input data'!$F$3,33,1)</f>
        <v>.</v>
      </c>
      <c r="AH23" s="449" t="str">
        <f>+MID('Input data'!$F$3,34,1)</f>
        <v/>
      </c>
      <c r="AI23" s="449" t="str">
        <f>+MID('Input data'!$F$3,35,1)</f>
        <v/>
      </c>
      <c r="AJ23" s="449" t="str">
        <f>+MID('Input data'!$F$3,36,1)</f>
        <v/>
      </c>
      <c r="AK23" s="456" t="str">
        <f>+MID('Input data'!$F$3,37,1)</f>
        <v/>
      </c>
    </row>
    <row r="24" spans="1:37" ht="19.5" customHeight="1" x14ac:dyDescent="0.25">
      <c r="A24" s="457" t="str">
        <f>+MID('Input data'!$F$3,38,1)</f>
        <v/>
      </c>
      <c r="B24" s="449" t="str">
        <f>+MID('Input data'!$F$3,39,1)</f>
        <v/>
      </c>
      <c r="C24" s="449" t="str">
        <f>+MID('Input data'!$F$3,40,1)</f>
        <v/>
      </c>
      <c r="D24" s="449" t="str">
        <f>+MID('Input data'!$F$3,41,1)</f>
        <v/>
      </c>
      <c r="E24" s="449" t="str">
        <f>+MID('Input data'!$F$3,42,1)</f>
        <v/>
      </c>
      <c r="F24" s="449" t="str">
        <f>+MID('Input data'!$F$3,43,1)</f>
        <v/>
      </c>
      <c r="G24" s="449" t="str">
        <f>+MID('Input data'!$F$3,44,1)</f>
        <v/>
      </c>
      <c r="H24" s="449" t="str">
        <f>+MID('Input data'!$F$3,45,1)</f>
        <v/>
      </c>
      <c r="I24" s="449" t="str">
        <f>+MID('Input data'!$F$3,46,1)</f>
        <v/>
      </c>
      <c r="J24" s="449" t="str">
        <f>+MID('Input data'!$F$3,47,1)</f>
        <v/>
      </c>
      <c r="K24" s="449" t="str">
        <f>+MID('Input data'!$F$3,48,1)</f>
        <v/>
      </c>
      <c r="L24" s="449" t="str">
        <f>+MID('Input data'!$F$3,49,1)</f>
        <v/>
      </c>
      <c r="M24" s="449" t="str">
        <f>+MID('Input data'!$F$3,50,1)</f>
        <v/>
      </c>
      <c r="N24" s="449" t="str">
        <f>+MID('Input data'!$F$3,51,1)</f>
        <v/>
      </c>
      <c r="O24" s="449" t="str">
        <f>+MID('Input data'!$F$3,52,1)</f>
        <v/>
      </c>
      <c r="P24" s="449" t="str">
        <f>+MID('Input data'!$F$3,53,1)</f>
        <v/>
      </c>
      <c r="Q24" s="449" t="str">
        <f>+MID('Input data'!$F$3,54,1)</f>
        <v/>
      </c>
      <c r="R24" s="449" t="str">
        <f>+MID('Input data'!$F$3,55,1)</f>
        <v/>
      </c>
      <c r="S24" s="449" t="str">
        <f>+MID('Input data'!$F$3,56,1)</f>
        <v/>
      </c>
      <c r="T24" s="449" t="str">
        <f>+MID('Input data'!$F$3,57,1)</f>
        <v/>
      </c>
      <c r="U24" s="449" t="str">
        <f>+MID('Input data'!$F$3,58,1)</f>
        <v/>
      </c>
      <c r="V24" s="449" t="str">
        <f>+MID('Input data'!$F$3,59,1)</f>
        <v/>
      </c>
      <c r="W24" s="449" t="str">
        <f>+MID('Input data'!$F$3,60,1)</f>
        <v/>
      </c>
      <c r="X24" s="449" t="str">
        <f>+MID('Input data'!$F$3,61,1)</f>
        <v/>
      </c>
      <c r="Y24" s="449" t="str">
        <f>+MID('Input data'!$F$3,62,1)</f>
        <v/>
      </c>
      <c r="Z24" s="449" t="str">
        <f>+MID('Input data'!$F$3,63,1)</f>
        <v/>
      </c>
      <c r="AA24" s="449" t="str">
        <f>+MID('Input data'!$F$3,64,1)</f>
        <v/>
      </c>
      <c r="AB24" s="449" t="str">
        <f>+MID('Input data'!$F$3,65,1)</f>
        <v/>
      </c>
      <c r="AC24" s="449" t="str">
        <f>+MID('Input data'!$F$3,66,1)</f>
        <v/>
      </c>
      <c r="AD24" s="449" t="str">
        <f>+MID('Input data'!$F$3,67,1)</f>
        <v/>
      </c>
      <c r="AE24" s="449" t="str">
        <f>+MID('Input data'!$F$3,68,1)</f>
        <v/>
      </c>
      <c r="AF24" s="449" t="str">
        <f>+MID('Input data'!$F$3,69,1)</f>
        <v/>
      </c>
      <c r="AG24" s="449" t="str">
        <f>+MID('Input data'!$F$3,70,1)</f>
        <v/>
      </c>
      <c r="AH24" s="449" t="str">
        <f>+MID('Input data'!$F$3,71,1)</f>
        <v/>
      </c>
      <c r="AI24" s="449" t="str">
        <f>+MID('Input data'!$F$3,72,1)</f>
        <v/>
      </c>
      <c r="AJ24" s="449" t="str">
        <f>+MID('Input data'!$F$3,73,1)</f>
        <v/>
      </c>
      <c r="AK24" s="456" t="str">
        <f>+MID('Input data'!$F$3,74,1)</f>
        <v/>
      </c>
    </row>
    <row r="25" spans="1:37" ht="14.25" customHeight="1" x14ac:dyDescent="0.25">
      <c r="A25" s="469"/>
      <c r="B25" s="468"/>
      <c r="C25" s="468"/>
      <c r="D25" s="468"/>
      <c r="E25" s="468"/>
      <c r="F25" s="468"/>
      <c r="G25" s="468"/>
      <c r="H25" s="468"/>
      <c r="I25" s="468"/>
      <c r="J25" s="468"/>
      <c r="K25" s="468"/>
      <c r="L25" s="468"/>
      <c r="M25" s="468"/>
      <c r="N25" s="468"/>
      <c r="O25" s="468"/>
      <c r="P25" s="468"/>
      <c r="Q25" s="468"/>
      <c r="R25" s="468"/>
      <c r="S25" s="468"/>
      <c r="T25" s="468"/>
      <c r="U25" s="468"/>
      <c r="V25" s="468"/>
      <c r="W25" s="467"/>
      <c r="X25" s="467"/>
      <c r="Y25" s="467"/>
      <c r="Z25" s="467"/>
      <c r="AA25" s="467"/>
      <c r="AB25" s="467"/>
      <c r="AC25" s="467"/>
      <c r="AD25" s="467"/>
      <c r="AE25" s="467"/>
      <c r="AF25" s="467"/>
      <c r="AG25" s="467"/>
      <c r="AH25" s="467"/>
      <c r="AI25" s="467"/>
      <c r="AJ25" s="467"/>
      <c r="AK25" s="466"/>
    </row>
    <row r="26" spans="1:37" ht="19.5" hidden="1" customHeight="1" x14ac:dyDescent="0.25">
      <c r="A26" s="465"/>
      <c r="B26" s="464"/>
      <c r="C26" s="464"/>
      <c r="D26" s="464"/>
      <c r="E26" s="464"/>
      <c r="F26" s="464"/>
      <c r="G26" s="464" t="e">
        <f>+MID('Input data'!#REF!,7,1)</f>
        <v>#REF!</v>
      </c>
      <c r="H26" s="464" t="e">
        <f>+MID('Input data'!#REF!,8,1)</f>
        <v>#REF!</v>
      </c>
      <c r="I26" s="464" t="e">
        <f>+MID('Input data'!#REF!,9,1)</f>
        <v>#REF!</v>
      </c>
      <c r="J26" s="464" t="e">
        <f>+MID('Input data'!#REF!,10,1)</f>
        <v>#REF!</v>
      </c>
      <c r="K26" s="464" t="e">
        <f>+MID('Input data'!#REF!,11,1)</f>
        <v>#REF!</v>
      </c>
      <c r="L26" s="464" t="e">
        <f>+MID('Input data'!#REF!,12,1)</f>
        <v>#REF!</v>
      </c>
      <c r="M26" s="464" t="e">
        <f>+MID('Input data'!#REF!,13,1)</f>
        <v>#REF!</v>
      </c>
      <c r="N26" s="464" t="e">
        <f>+MID('Input data'!#REF!,14,1)</f>
        <v>#REF!</v>
      </c>
      <c r="O26" s="464" t="e">
        <f>+MID('Input data'!#REF!,15,1)</f>
        <v>#REF!</v>
      </c>
      <c r="P26" s="464" t="e">
        <f>+MID('Input data'!#REF!,16,1)</f>
        <v>#REF!</v>
      </c>
      <c r="Q26" s="464" t="e">
        <f>+MID('Input data'!#REF!,17,1)</f>
        <v>#REF!</v>
      </c>
      <c r="R26" s="464" t="e">
        <f>+MID('Input data'!#REF!,18,1)</f>
        <v>#REF!</v>
      </c>
      <c r="S26" s="464" t="e">
        <f>+MID('Input data'!#REF!,19,1)</f>
        <v>#REF!</v>
      </c>
      <c r="T26" s="464" t="e">
        <f>+MID('Input data'!#REF!,20,1)</f>
        <v>#REF!</v>
      </c>
      <c r="U26" s="464" t="e">
        <f>+MID('Input data'!#REF!,21,1)</f>
        <v>#REF!</v>
      </c>
      <c r="V26" s="464" t="e">
        <f>+MID('Input data'!#REF!,22,1)</f>
        <v>#REF!</v>
      </c>
      <c r="W26" s="464" t="e">
        <f>+MID('Input data'!#REF!,23,1)</f>
        <v>#REF!</v>
      </c>
      <c r="X26" s="464" t="e">
        <f>+MID('Input data'!#REF!,24,1)</f>
        <v>#REF!</v>
      </c>
      <c r="Y26" s="464" t="e">
        <f>+MID('Input data'!#REF!,25,1)</f>
        <v>#REF!</v>
      </c>
      <c r="Z26" s="464" t="e">
        <f>+MID('Input data'!#REF!,26,1)</f>
        <v>#REF!</v>
      </c>
      <c r="AA26" s="464" t="e">
        <f>+MID('Input data'!#REF!,27,1)</f>
        <v>#REF!</v>
      </c>
      <c r="AB26" s="464" t="e">
        <f>+MID('Input data'!#REF!,28,1)</f>
        <v>#REF!</v>
      </c>
      <c r="AC26" s="464" t="e">
        <f>+MID('Input data'!#REF!,29,1)</f>
        <v>#REF!</v>
      </c>
      <c r="AD26" s="464" t="e">
        <f>+MID('Input data'!#REF!,30,1)</f>
        <v>#REF!</v>
      </c>
      <c r="AE26" s="464" t="e">
        <f>+MID('Input data'!#REF!,31,1)</f>
        <v>#REF!</v>
      </c>
      <c r="AF26" s="464" t="e">
        <f>+MID('Input data'!#REF!,32,1)</f>
        <v>#REF!</v>
      </c>
      <c r="AG26" s="464" t="e">
        <f>+MID('Input data'!#REF!,33,1)</f>
        <v>#REF!</v>
      </c>
      <c r="AH26" s="464" t="e">
        <f>+MID('Input data'!#REF!,34,1)</f>
        <v>#REF!</v>
      </c>
      <c r="AI26" s="464" t="e">
        <f>+MID('Input data'!#REF!,35,1)</f>
        <v>#REF!</v>
      </c>
      <c r="AJ26" s="464" t="e">
        <f>+MID('Input data'!#REF!,36,1)</f>
        <v>#REF!</v>
      </c>
      <c r="AK26" s="463" t="e">
        <f>+MID('Input data'!#REF!,37,1)</f>
        <v>#REF!</v>
      </c>
    </row>
    <row r="27" spans="1:37" s="458" customFormat="1" ht="12" customHeight="1" x14ac:dyDescent="0.25">
      <c r="A27" s="886" t="s">
        <v>1601</v>
      </c>
      <c r="B27" s="886"/>
      <c r="C27" s="461"/>
      <c r="D27" s="461"/>
      <c r="E27" s="461"/>
      <c r="F27" s="461"/>
      <c r="G27" s="461"/>
      <c r="H27" s="461"/>
      <c r="I27" s="461"/>
      <c r="J27" s="461"/>
      <c r="K27" s="461"/>
      <c r="L27" s="461"/>
      <c r="M27" s="461"/>
      <c r="N27" s="461"/>
      <c r="O27" s="461"/>
      <c r="P27" s="461"/>
      <c r="Q27" s="461"/>
      <c r="R27" s="461"/>
      <c r="S27" s="461"/>
      <c r="T27" s="461"/>
      <c r="U27" s="461"/>
      <c r="V27" s="461"/>
      <c r="W27" s="460"/>
      <c r="X27" s="460"/>
      <c r="Y27" s="460"/>
      <c r="Z27" s="460"/>
      <c r="AA27" s="460"/>
      <c r="AB27" s="460"/>
      <c r="AC27" s="460"/>
      <c r="AD27" s="460"/>
      <c r="AE27" s="460"/>
      <c r="AF27" s="460"/>
      <c r="AG27" s="460"/>
      <c r="AH27" s="460"/>
      <c r="AI27" s="460"/>
      <c r="AJ27" s="460"/>
      <c r="AK27" s="459"/>
    </row>
    <row r="28" spans="1:37" x14ac:dyDescent="0.25">
      <c r="A28" s="454" t="s">
        <v>1602</v>
      </c>
      <c r="B28" s="1353"/>
      <c r="C28" s="1353"/>
      <c r="D28" s="1353"/>
      <c r="E28" s="1353"/>
      <c r="F28" s="1353"/>
      <c r="G28" s="1353"/>
      <c r="H28" s="1353"/>
      <c r="I28" s="1353"/>
      <c r="J28" s="1353"/>
      <c r="K28" s="1353"/>
      <c r="L28" s="1353"/>
      <c r="M28" s="1353"/>
      <c r="N28" s="1353"/>
      <c r="O28" s="1353"/>
      <c r="P28" s="1353"/>
      <c r="Q28" s="1353"/>
      <c r="R28" s="1353"/>
      <c r="S28" s="1353"/>
      <c r="T28" s="1353"/>
      <c r="U28" s="1353"/>
      <c r="V28" s="1353"/>
      <c r="W28" s="407"/>
      <c r="X28" s="407"/>
      <c r="Y28" s="407"/>
      <c r="Z28" s="407"/>
      <c r="AA28" s="407"/>
      <c r="AB28" s="1353"/>
      <c r="AC28" s="407"/>
      <c r="AD28" s="410" t="s">
        <v>1603</v>
      </c>
      <c r="AE28" s="407"/>
      <c r="AF28" s="407"/>
      <c r="AG28" s="407"/>
      <c r="AH28" s="407"/>
      <c r="AI28" s="407"/>
      <c r="AJ28" s="407"/>
      <c r="AK28" s="406"/>
    </row>
    <row r="29" spans="1:37" ht="19.5" customHeight="1" x14ac:dyDescent="0.25">
      <c r="A29" s="457" t="str">
        <f>+LEFT('Input data'!$C$28,1)</f>
        <v>M</v>
      </c>
      <c r="B29" s="449" t="str">
        <f>+MID('Input data'!$C$28,2,1)</f>
        <v>i</v>
      </c>
      <c r="C29" s="449" t="str">
        <f>+MID('Input data'!$C$28,3,1)</f>
        <v>e</v>
      </c>
      <c r="D29" s="449" t="str">
        <f>+MID('Input data'!$C$28,4,1)</f>
        <v>r</v>
      </c>
      <c r="E29" s="449" t="str">
        <f>+MID('Input data'!$C$28,5,1)</f>
        <v>o</v>
      </c>
      <c r="F29" s="449" t="str">
        <f>+MID('Input data'!$C$28,6,1)</f>
        <v>v</v>
      </c>
      <c r="G29" s="449" t="str">
        <f>+MID('Input data'!$C$28,7,1)</f>
        <v>á</v>
      </c>
      <c r="H29" s="449" t="str">
        <f>+MID('Input data'!$C$28,8,1)</f>
        <v/>
      </c>
      <c r="I29" s="449" t="str">
        <f>+MID('Input data'!$C$28,9,1)</f>
        <v/>
      </c>
      <c r="J29" s="449" t="str">
        <f>+MID('Input data'!$C$28,10,1)</f>
        <v/>
      </c>
      <c r="K29" s="449" t="str">
        <f>+MID('Input data'!$C$28,11,1)</f>
        <v/>
      </c>
      <c r="L29" s="449" t="str">
        <f>+MID('Input data'!$C$28,12,1)</f>
        <v/>
      </c>
      <c r="M29" s="449" t="str">
        <f>+MID('Input data'!$C$28,13,1)</f>
        <v/>
      </c>
      <c r="N29" s="449" t="str">
        <f>+MID('Input data'!$C$28,14,1)</f>
        <v/>
      </c>
      <c r="O29" s="449" t="str">
        <f>+MID('Input data'!$C$28,15,1)</f>
        <v/>
      </c>
      <c r="P29" s="449" t="str">
        <f>+MID('Input data'!$C$28,16,1)</f>
        <v/>
      </c>
      <c r="Q29" s="449" t="str">
        <f>+MID('Input data'!$C$28,17,1)</f>
        <v/>
      </c>
      <c r="R29" s="449" t="str">
        <f>+MID('Input data'!$C$28,18,1)</f>
        <v/>
      </c>
      <c r="S29" s="449" t="str">
        <f>+MID('Input data'!$C$28,19,1)</f>
        <v/>
      </c>
      <c r="T29" s="449" t="str">
        <f>+MID('Input data'!$C$28,20,1)</f>
        <v/>
      </c>
      <c r="U29" s="449" t="str">
        <f>+MID('Input data'!$C$28,21,1)</f>
        <v/>
      </c>
      <c r="V29" s="449" t="str">
        <f>+MID('Input data'!$C$28,22,1)</f>
        <v/>
      </c>
      <c r="W29" s="449" t="str">
        <f>+MID('Input data'!$C$28,23,1)</f>
        <v/>
      </c>
      <c r="X29" s="449" t="str">
        <f>+MID('Input data'!$C$28,24,1)</f>
        <v/>
      </c>
      <c r="Y29" s="449" t="str">
        <f>+MID('Input data'!$C$28,25,1)</f>
        <v/>
      </c>
      <c r="Z29" s="449" t="str">
        <f>+MID('Input data'!$C$28,26,1)</f>
        <v/>
      </c>
      <c r="AA29" s="449" t="str">
        <f>+MID('Input data'!$C$28,27,1)</f>
        <v/>
      </c>
      <c r="AB29" s="449" t="str">
        <f>+MID('Input data'!$C$28,28,1)</f>
        <v/>
      </c>
      <c r="AC29" s="451"/>
      <c r="AD29" s="449" t="str">
        <f>+LEFT('Input data'!$C$30,1)</f>
        <v>6</v>
      </c>
      <c r="AE29" s="449" t="str">
        <f>+MID('Input data'!$C$30,2,1)</f>
        <v>1</v>
      </c>
      <c r="AF29" s="449" t="str">
        <f>+MID('Input data'!$C$30,3,1)</f>
        <v>6</v>
      </c>
      <c r="AG29" s="449" t="str">
        <f>+MID('Input data'!$C$30,4,1)</f>
        <v>4</v>
      </c>
      <c r="AH29" s="449" t="str">
        <f>+MID('Input data'!$C$30,5,1)</f>
        <v>/</v>
      </c>
      <c r="AI29" s="449" t="str">
        <f>+MID('Input data'!$C$30,6,1)</f>
        <v>1</v>
      </c>
      <c r="AJ29" s="449" t="str">
        <f>+MID('Input data'!$C$30,7,1)</f>
        <v>0</v>
      </c>
      <c r="AK29" s="456" t="str">
        <f>+MID('Input data'!$C$30,8,1)</f>
        <v>2</v>
      </c>
    </row>
    <row r="30" spans="1:37" x14ac:dyDescent="0.25">
      <c r="A30" s="454" t="s">
        <v>1604</v>
      </c>
      <c r="B30" s="1353"/>
      <c r="C30" s="1353"/>
      <c r="D30" s="1353"/>
      <c r="E30" s="1353"/>
      <c r="F30" s="1353"/>
      <c r="G30" s="453" t="s">
        <v>1605</v>
      </c>
      <c r="H30" s="453"/>
      <c r="I30" s="453"/>
      <c r="J30" s="453"/>
      <c r="K30" s="453"/>
      <c r="L30" s="453"/>
      <c r="M30" s="453"/>
      <c r="N30" s="453"/>
      <c r="O30" s="453"/>
      <c r="P30" s="453"/>
      <c r="Q30" s="453"/>
      <c r="R30" s="453"/>
      <c r="S30" s="453"/>
      <c r="T30" s="453"/>
      <c r="U30" s="453"/>
      <c r="V30" s="453"/>
      <c r="W30" s="453"/>
      <c r="X30" s="453"/>
      <c r="Y30" s="453"/>
      <c r="Z30" s="453"/>
      <c r="AA30" s="453"/>
      <c r="AB30" s="453"/>
      <c r="AC30" s="453"/>
      <c r="AD30" s="453"/>
      <c r="AE30" s="407"/>
      <c r="AF30" s="407"/>
      <c r="AG30" s="407"/>
      <c r="AH30" s="407"/>
      <c r="AI30" s="407"/>
      <c r="AJ30" s="407"/>
      <c r="AK30" s="406"/>
    </row>
    <row r="31" spans="1:37" s="455" customFormat="1" ht="19.5" customHeight="1" x14ac:dyDescent="0.25">
      <c r="A31" s="457" t="str">
        <f>+LEFT('Input data'!$C$32,1)</f>
        <v>0</v>
      </c>
      <c r="B31" s="449" t="str">
        <f>+MID('Input data'!$C$32,2,1)</f>
        <v>6</v>
      </c>
      <c r="C31" s="449" t="str">
        <f>+MID('Input data'!$C$32,3,1)</f>
        <v>6</v>
      </c>
      <c r="D31" s="449" t="str">
        <f>+MID('Input data'!$C$32,4,1)</f>
        <v>0</v>
      </c>
      <c r="E31" s="449" t="str">
        <f>+MID('Input data'!$C$32,5,1)</f>
        <v>1</v>
      </c>
      <c r="F31" s="449"/>
      <c r="G31" s="449" t="str">
        <f>+LEFT('Input data'!$C$34,1)</f>
        <v>H</v>
      </c>
      <c r="H31" s="449" t="str">
        <f>+MID('Input data'!$C$34,2,1)</f>
        <v>u</v>
      </c>
      <c r="I31" s="449" t="str">
        <f>+MID('Input data'!$C$34,3,1)</f>
        <v>m</v>
      </c>
      <c r="J31" s="449" t="str">
        <f>+MID('Input data'!$C$34,4,1)</f>
        <v>e</v>
      </c>
      <c r="K31" s="449" t="str">
        <f>+MID('Input data'!$C$34,5,1)</f>
        <v>n</v>
      </c>
      <c r="L31" s="449" t="str">
        <f>+MID('Input data'!$C$34,6,1)</f>
        <v>n</v>
      </c>
      <c r="M31" s="449" t="str">
        <f>+MID('Input data'!$C$34,7,1)</f>
        <v>é</v>
      </c>
      <c r="N31" s="449" t="str">
        <f>+MID('Input data'!$C$34,8,1)</f>
        <v/>
      </c>
      <c r="O31" s="449" t="str">
        <f>+MID('Input data'!$C$34,9,1)</f>
        <v/>
      </c>
      <c r="P31" s="449" t="str">
        <f>+MID('Input data'!$C$34,10,1)</f>
        <v/>
      </c>
      <c r="Q31" s="449" t="str">
        <f>+MID('Input data'!$C$34,11,1)</f>
        <v/>
      </c>
      <c r="R31" s="449" t="str">
        <f>+MID('Input data'!$C$34,12,1)</f>
        <v/>
      </c>
      <c r="S31" s="449" t="str">
        <f>+MID('Input data'!$C$34,13,1)</f>
        <v/>
      </c>
      <c r="T31" s="449" t="str">
        <f>+MID('Input data'!$C$34,14,1)</f>
        <v/>
      </c>
      <c r="U31" s="449" t="str">
        <f>+MID('Input data'!$C$34,15,1)</f>
        <v/>
      </c>
      <c r="V31" s="449" t="str">
        <f>+MID('Input data'!$C$34,16,1)</f>
        <v/>
      </c>
      <c r="W31" s="449" t="str">
        <f>+MID('Input data'!$C$34,17,1)</f>
        <v/>
      </c>
      <c r="X31" s="449" t="str">
        <f>+MID('Input data'!$C$34,18,1)</f>
        <v/>
      </c>
      <c r="Y31" s="449" t="str">
        <f>+MID('Input data'!$C$34,19,1)</f>
        <v/>
      </c>
      <c r="Z31" s="449" t="str">
        <f>+MID('Input data'!$C$34,20,1)</f>
        <v/>
      </c>
      <c r="AA31" s="449" t="str">
        <f>+MID('Input data'!$C$34,21,1)</f>
        <v/>
      </c>
      <c r="AB31" s="449" t="str">
        <f>+MID('Input data'!$C$34,22,1)</f>
        <v/>
      </c>
      <c r="AC31" s="449" t="str">
        <f>+MID('Input data'!$C$34,23,1)</f>
        <v/>
      </c>
      <c r="AD31" s="449" t="str">
        <f>+MID('Input data'!$C$34,24,1)</f>
        <v/>
      </c>
      <c r="AE31" s="449" t="str">
        <f>+MID('Input data'!$C$34,25,1)</f>
        <v/>
      </c>
      <c r="AF31" s="449" t="str">
        <f>+MID('Input data'!$C$34,26,1)</f>
        <v/>
      </c>
      <c r="AG31" s="449" t="str">
        <f>+MID('Input data'!$C$34,27,1)</f>
        <v/>
      </c>
      <c r="AH31" s="449" t="str">
        <f>+MID('Input data'!$C$34,28,1)</f>
        <v/>
      </c>
      <c r="AI31" s="449" t="str">
        <f>+MID('Input data'!$C$34,29,1)</f>
        <v/>
      </c>
      <c r="AJ31" s="449" t="str">
        <f>+MID('Input data'!$C$34,30,1)</f>
        <v/>
      </c>
      <c r="AK31" s="456" t="str">
        <f>+MID('Input data'!$C$34,31,1)</f>
        <v/>
      </c>
    </row>
    <row r="32" spans="1:37" s="455" customFormat="1" ht="12.75" customHeight="1" x14ac:dyDescent="0.25">
      <c r="A32" s="1372" t="s">
        <v>3003</v>
      </c>
      <c r="B32" s="1373"/>
      <c r="C32" s="1373"/>
      <c r="D32" s="1373"/>
      <c r="E32" s="1373"/>
      <c r="F32" s="1373"/>
      <c r="G32" s="1373"/>
      <c r="H32" s="1373"/>
      <c r="I32" s="1373"/>
      <c r="J32" s="1373"/>
      <c r="K32" s="1373"/>
      <c r="L32" s="1373"/>
      <c r="M32" s="1373"/>
      <c r="N32" s="1373"/>
      <c r="O32" s="1373"/>
      <c r="P32" s="1373"/>
      <c r="Q32" s="1373"/>
      <c r="R32" s="1373"/>
      <c r="S32" s="1373"/>
      <c r="T32" s="449"/>
      <c r="U32" s="449"/>
      <c r="V32" s="449"/>
      <c r="W32" s="449"/>
      <c r="X32" s="449"/>
      <c r="Y32" s="449"/>
      <c r="Z32" s="449"/>
      <c r="AA32" s="449"/>
      <c r="AB32" s="449"/>
      <c r="AC32" s="449"/>
      <c r="AD32" s="449"/>
      <c r="AE32" s="449"/>
      <c r="AF32" s="449"/>
      <c r="AG32" s="449"/>
      <c r="AH32" s="449"/>
      <c r="AI32" s="449"/>
      <c r="AJ32" s="449"/>
      <c r="AK32" s="456"/>
    </row>
    <row r="33" spans="1:38" s="455" customFormat="1" ht="19.5" customHeight="1" x14ac:dyDescent="0.25">
      <c r="A33" s="457" t="str">
        <f>+LEFT('Input data'!$F$22,1)</f>
        <v>O</v>
      </c>
      <c r="B33" s="449" t="str">
        <f>+MID('Input data'!$F$22,2,1)</f>
        <v>k</v>
      </c>
      <c r="C33" s="449" t="str">
        <f>+MID('Input data'!$F$22,3,1)</f>
        <v>r</v>
      </c>
      <c r="D33" s="449" t="str">
        <f>+MID('Input data'!$F$22,4,1)</f>
        <v>e</v>
      </c>
      <c r="E33" s="449" t="str">
        <f>+MID('Input data'!$F$22,5,1)</f>
        <v>s</v>
      </c>
      <c r="F33" s="449" t="str">
        <f>+MID('Input data'!$F$22,6,1)</f>
        <v>n</v>
      </c>
      <c r="G33" s="449" t="str">
        <f>+MID('Input data'!$F$22,7,1)</f>
        <v>ý</v>
      </c>
      <c r="H33" s="449" t="str">
        <f>+MID('Input data'!$F$22,8,1)</f>
        <v xml:space="preserve"> </v>
      </c>
      <c r="I33" s="449" t="str">
        <f>+MID('Input data'!$F$22,9,1)</f>
        <v>s</v>
      </c>
      <c r="J33" s="449" t="str">
        <f>+MID('Input data'!$F$22,10,1)</f>
        <v>ú</v>
      </c>
      <c r="K33" s="449" t="str">
        <f>+MID('Input data'!$F$22,11,1)</f>
        <v>d</v>
      </c>
      <c r="L33" s="449" t="str">
        <f>+MID('Input data'!$F$22,12,1)</f>
        <v xml:space="preserve"> </v>
      </c>
      <c r="M33" s="449" t="str">
        <f>+MID('Input data'!$F$22,13,1)</f>
        <v>P</v>
      </c>
      <c r="N33" s="449" t="str">
        <f>+MID('Input data'!$F$22,14,1)</f>
        <v>r</v>
      </c>
      <c r="O33" s="449" t="str">
        <f>+MID('Input data'!$F$22,15,1)</f>
        <v>e</v>
      </c>
      <c r="P33" s="449" t="str">
        <f>+MID('Input data'!$F$22,16,1)</f>
        <v>š</v>
      </c>
      <c r="Q33" s="449" t="str">
        <f>+MID('Input data'!$F$22,17,1)</f>
        <v>o</v>
      </c>
      <c r="R33" s="449" t="str">
        <f>+MID('Input data'!$F$22,18,1)</f>
        <v>v</v>
      </c>
      <c r="S33" s="449" t="str">
        <f>+MID('Input data'!$F$22,19,1)</f>
        <v>,</v>
      </c>
      <c r="T33" s="449" t="str">
        <f>+MID('Input data'!$F$22,20,1)</f>
        <v xml:space="preserve"> </v>
      </c>
      <c r="U33" s="449" t="str">
        <f>+MID('Input data'!$F$22,21,1)</f>
        <v>O</v>
      </c>
      <c r="V33" s="449" t="str">
        <f>+MID('Input data'!$F$22,22,1)</f>
        <v>d</v>
      </c>
      <c r="W33" s="449" t="str">
        <f>+MID('Input data'!$F$22,23,1)</f>
        <v>d</v>
      </c>
      <c r="X33" s="449" t="str">
        <f>+MID('Input data'!$F$22,24,1)</f>
        <v>i</v>
      </c>
      <c r="Y33" s="449" t="str">
        <f>+MID('Input data'!$F$22,25,1)</f>
        <v>e</v>
      </c>
      <c r="Z33" s="449" t="str">
        <f>+MID('Input data'!$F$22,26,1)</f>
        <v>l</v>
      </c>
      <c r="AA33" s="449" t="str">
        <f>+MID('Input data'!$F$22,27,1)</f>
        <v>:</v>
      </c>
      <c r="AB33" s="449" t="str">
        <f>+MID('Input data'!$F$22,28,1)</f>
        <v xml:space="preserve"> </v>
      </c>
      <c r="AC33" s="449" t="str">
        <f>+MID('Input data'!$F$22,29,1)</f>
        <v>S</v>
      </c>
      <c r="AD33" s="449" t="str">
        <f>+MID('Input data'!$F$22,30,1)</f>
        <v>r</v>
      </c>
      <c r="AE33" s="449" t="str">
        <f>+MID('Input data'!$F$22,31,1)</f>
        <v>o</v>
      </c>
      <c r="AF33" s="449" t="str">
        <f>+MID('Input data'!$F$22,32,1)</f>
        <v xml:space="preserve"> </v>
      </c>
      <c r="AG33" s="449" t="str">
        <f>+MID('Input data'!$F$22,33,1)</f>
        <v xml:space="preserve"> </v>
      </c>
      <c r="AH33" s="449" t="str">
        <f>+MID('Input data'!$F$22,34,1)</f>
        <v xml:space="preserve"> </v>
      </c>
      <c r="AI33" s="449" t="str">
        <f>+MID('Input data'!$F$22,35,1)</f>
        <v xml:space="preserve"> </v>
      </c>
      <c r="AJ33" s="449" t="str">
        <f>+MID('Input data'!$F$22,36,1)</f>
        <v xml:space="preserve"> </v>
      </c>
      <c r="AK33" s="456" t="str">
        <f>+MID('Input data'!$F$22,37,1)</f>
        <v xml:space="preserve"> </v>
      </c>
    </row>
    <row r="34" spans="1:38" s="455" customFormat="1" ht="19.5" customHeight="1" x14ac:dyDescent="0.25">
      <c r="A34" s="457" t="str">
        <f>+MID('Input data'!$F$22,38,1)</f>
        <v>v</v>
      </c>
      <c r="B34" s="449" t="str">
        <f>+MID('Input data'!$F$22,39,1)</f>
        <v>l</v>
      </c>
      <c r="C34" s="449" t="str">
        <f>+MID('Input data'!$F$22,40,1)</f>
        <v>o</v>
      </c>
      <c r="D34" s="449" t="str">
        <f>+MID('Input data'!$F$22,41,1)</f>
        <v>ž</v>
      </c>
      <c r="E34" s="449" t="str">
        <f>+MID('Input data'!$F$22,42,1)</f>
        <v>k</v>
      </c>
      <c r="F34" s="449" t="str">
        <f>+MID('Input data'!$F$22,43,1)</f>
        <v>a</v>
      </c>
      <c r="G34" s="449" t="str">
        <f>+MID('Input data'!$F$22,44,1)</f>
        <v xml:space="preserve"> </v>
      </c>
      <c r="H34" s="449" t="str">
        <f>+MID('Input data'!$F$22,45,1)</f>
        <v>č</v>
      </c>
      <c r="I34" s="449" t="str">
        <f>+MID('Input data'!$F$22,46,1)</f>
        <v>í</v>
      </c>
      <c r="J34" s="449" t="str">
        <f>+MID('Input data'!$F$22,47,1)</f>
        <v>s</v>
      </c>
      <c r="K34" s="449" t="str">
        <f>+MID('Input data'!$F$22,48,1)</f>
        <v>l</v>
      </c>
      <c r="L34" s="449" t="str">
        <f>+MID('Input data'!$F$22,49,1)</f>
        <v>o</v>
      </c>
      <c r="M34" s="449" t="str">
        <f>+MID('Input data'!$F$22,50,1)</f>
        <v xml:space="preserve"> </v>
      </c>
      <c r="N34" s="449" t="str">
        <f>+MID('Input data'!$F$22,51,1)</f>
        <v>2</v>
      </c>
      <c r="O34" s="449" t="str">
        <f>+MID('Input data'!$F$22,52,1)</f>
        <v>0</v>
      </c>
      <c r="P34" s="449" t="str">
        <f>+MID('Input data'!$F$22,53,1)</f>
        <v>4</v>
      </c>
      <c r="Q34" s="449" t="str">
        <f>+MID('Input data'!$F$22,54,1)</f>
        <v>8</v>
      </c>
      <c r="R34" s="449" t="str">
        <f>+MID('Input data'!$F$22,55,1)</f>
        <v>2</v>
      </c>
      <c r="S34" s="449" t="str">
        <f>+MID('Input data'!$F$22,56,1)</f>
        <v>/</v>
      </c>
      <c r="T34" s="449" t="str">
        <f>+MID('Input data'!$F$22,57,1)</f>
        <v>P</v>
      </c>
      <c r="U34" s="449" t="str">
        <f>+MID('Input data'!$F$22,58,1)</f>
        <v/>
      </c>
      <c r="V34" s="449" t="str">
        <f>+MID('Input data'!$F$22,59,1)</f>
        <v/>
      </c>
      <c r="W34" s="449" t="str">
        <f>+MID('Input data'!$F$22,60,1)</f>
        <v/>
      </c>
      <c r="X34" s="449" t="str">
        <f>+MID('Input data'!$F$22,61,1)</f>
        <v/>
      </c>
      <c r="Y34" s="449" t="str">
        <f>+MID('Input data'!$F$22,62,1)</f>
        <v/>
      </c>
      <c r="Z34" s="449" t="str">
        <f>+MID('Input data'!$F$22,63,1)</f>
        <v/>
      </c>
      <c r="AA34" s="449" t="str">
        <f>+MID('Input data'!$F$22,64,1)</f>
        <v/>
      </c>
      <c r="AB34" s="449" t="str">
        <f>+MID('Input data'!$F$22,65,1)</f>
        <v/>
      </c>
      <c r="AC34" s="449" t="str">
        <f>+MID('Input data'!$F$22,66,1)</f>
        <v/>
      </c>
      <c r="AD34" s="449" t="str">
        <f>+MID('Input data'!$F$22,67,1)</f>
        <v/>
      </c>
      <c r="AE34" s="449" t="str">
        <f>+MID('Input data'!$F$22,68,1)</f>
        <v/>
      </c>
      <c r="AF34" s="449" t="str">
        <f>+MID('Input data'!$F$22,69,1)</f>
        <v/>
      </c>
      <c r="AG34" s="449" t="str">
        <f>+MID('Input data'!$F$22,70,1)</f>
        <v/>
      </c>
      <c r="AH34" s="449" t="str">
        <f>+MID('Input data'!$F$22,71,1)</f>
        <v/>
      </c>
      <c r="AI34" s="449" t="str">
        <f>+MID('Input data'!$F$22,72,1)</f>
        <v/>
      </c>
      <c r="AJ34" s="449" t="str">
        <f>+MID('Input data'!$F$22,73,1)</f>
        <v/>
      </c>
      <c r="AK34" s="456" t="str">
        <f>+MID('Input data'!$F$22,74,1)</f>
        <v/>
      </c>
    </row>
    <row r="35" spans="1:38" x14ac:dyDescent="0.25">
      <c r="A35" s="454" t="s">
        <v>1606</v>
      </c>
      <c r="B35" s="1353"/>
      <c r="C35" s="1353"/>
      <c r="D35" s="1353"/>
      <c r="E35" s="1353"/>
      <c r="F35" s="1353"/>
      <c r="G35" s="453"/>
      <c r="H35" s="453"/>
      <c r="I35" s="453"/>
      <c r="J35" s="453"/>
      <c r="K35" s="453"/>
      <c r="L35" s="453"/>
      <c r="M35" s="453"/>
      <c r="N35" s="1353"/>
      <c r="O35" s="453" t="s">
        <v>1607</v>
      </c>
      <c r="P35" s="453"/>
      <c r="Q35" s="453"/>
      <c r="R35" s="453"/>
      <c r="S35" s="453"/>
      <c r="T35" s="453"/>
      <c r="U35" s="453"/>
      <c r="V35" s="453"/>
      <c r="W35" s="453"/>
      <c r="X35" s="453"/>
      <c r="Y35" s="453"/>
      <c r="Z35" s="453"/>
      <c r="AA35" s="453"/>
      <c r="AB35" s="453"/>
      <c r="AC35" s="453"/>
      <c r="AD35" s="453"/>
      <c r="AE35" s="407"/>
      <c r="AF35" s="407"/>
      <c r="AG35" s="407"/>
      <c r="AH35" s="407"/>
      <c r="AI35" s="407"/>
      <c r="AJ35" s="407"/>
      <c r="AK35" s="406"/>
    </row>
    <row r="36" spans="1:38" ht="19.5" customHeight="1" x14ac:dyDescent="0.25">
      <c r="A36" s="452">
        <v>0</v>
      </c>
      <c r="B36" s="449" t="str">
        <f>+LEFT('Input data'!$C$36,1)</f>
        <v>9</v>
      </c>
      <c r="C36" s="449" t="str">
        <f>+MID('Input data'!$C$36,2,1)</f>
        <v>1</v>
      </c>
      <c r="D36" s="449" t="str">
        <f>+MID('Input data'!$C$36,3,1)</f>
        <v>8</v>
      </c>
      <c r="E36" s="449" t="s">
        <v>1092</v>
      </c>
      <c r="F36" s="449" t="str">
        <f>+LEFT('Input data'!$C$38,1)</f>
        <v>4</v>
      </c>
      <c r="G36" s="449" t="str">
        <f>+MID('Input data'!$C$38,2,1)</f>
        <v>2</v>
      </c>
      <c r="H36" s="449" t="str">
        <f>+MID('Input data'!$C$38,3,1)</f>
        <v>4</v>
      </c>
      <c r="I36" s="449" t="str">
        <f>+MID('Input data'!$C$38,4,1)</f>
        <v>3</v>
      </c>
      <c r="J36" s="449" t="str">
        <f>+MID('Input data'!$C$38,5,1)</f>
        <v>1</v>
      </c>
      <c r="K36" s="449" t="str">
        <f>+MID('Input data'!$C$38,6,1)</f>
        <v>8</v>
      </c>
      <c r="L36" s="449" t="str">
        <f>+MID('Input data'!$C$38,7,1)</f>
        <v/>
      </c>
      <c r="M36" s="449" t="str">
        <f>+MID('Input data'!$C$38,8,1)</f>
        <v/>
      </c>
      <c r="N36" s="451"/>
      <c r="O36" s="450">
        <v>0</v>
      </c>
      <c r="P36" s="449" t="str">
        <f>+LEFT('Input data'!$C$36,1)</f>
        <v>9</v>
      </c>
      <c r="Q36" s="449" t="str">
        <f>+MID('Input data'!$C$36,2,1)</f>
        <v>1</v>
      </c>
      <c r="R36" s="449" t="str">
        <f>+MID('Input data'!$C$36,3,1)</f>
        <v>8</v>
      </c>
      <c r="S36" s="449" t="s">
        <v>1092</v>
      </c>
      <c r="T36" s="449" t="str">
        <f>+LEFT('Input data'!$C$40,1)</f>
        <v/>
      </c>
      <c r="U36" s="449" t="str">
        <f>+MID('Input data'!$C$40,2,1)</f>
        <v/>
      </c>
      <c r="V36" s="449" t="str">
        <f>+MID('Input data'!$C$40,3,1)</f>
        <v/>
      </c>
      <c r="W36" s="449" t="str">
        <f>+MID('Input data'!$C$40,4,1)</f>
        <v/>
      </c>
      <c r="X36" s="449" t="str">
        <f>+MID('Input data'!$C$40,5,1)</f>
        <v/>
      </c>
      <c r="Y36" s="449" t="str">
        <f>+MID('Input data'!$C$40,6,1)</f>
        <v/>
      </c>
      <c r="Z36" s="449" t="str">
        <f>+MID('Input data'!$C$40,7,1)</f>
        <v/>
      </c>
      <c r="AA36" s="449" t="str">
        <f>+MID('Input data'!$C$40,8,1)</f>
        <v/>
      </c>
      <c r="AB36" s="449"/>
      <c r="AC36" s="449"/>
      <c r="AD36" s="449"/>
      <c r="AE36" s="407"/>
      <c r="AF36" s="407"/>
      <c r="AG36" s="407" t="s">
        <v>1093</v>
      </c>
      <c r="AH36" s="407"/>
      <c r="AI36" s="407"/>
      <c r="AJ36" s="407"/>
      <c r="AK36" s="406"/>
    </row>
    <row r="37" spans="1:38" s="399" customFormat="1" x14ac:dyDescent="0.25">
      <c r="A37" s="411" t="s">
        <v>1608</v>
      </c>
      <c r="B37" s="410"/>
      <c r="C37" s="410"/>
      <c r="D37" s="410"/>
      <c r="E37" s="410"/>
      <c r="F37" s="410"/>
      <c r="G37" s="410"/>
      <c r="H37" s="410"/>
      <c r="I37" s="410"/>
      <c r="J37" s="410"/>
      <c r="K37" s="410"/>
      <c r="L37" s="410"/>
      <c r="M37" s="410"/>
      <c r="N37" s="410"/>
      <c r="O37" s="410"/>
      <c r="P37" s="410"/>
      <c r="Q37" s="410"/>
      <c r="R37" s="410"/>
      <c r="S37" s="410"/>
      <c r="T37" s="410"/>
      <c r="U37" s="410"/>
      <c r="V37" s="410"/>
      <c r="W37" s="407"/>
      <c r="X37" s="407"/>
      <c r="Y37" s="407"/>
      <c r="Z37" s="407"/>
      <c r="AA37" s="407"/>
      <c r="AB37" s="407"/>
      <c r="AC37" s="407"/>
      <c r="AD37" s="407"/>
      <c r="AE37" s="407"/>
      <c r="AF37" s="407"/>
      <c r="AG37" s="407"/>
      <c r="AH37" s="407"/>
      <c r="AI37" s="407"/>
      <c r="AJ37" s="407"/>
      <c r="AK37" s="406"/>
    </row>
    <row r="38" spans="1:38" ht="19.5" customHeight="1" thickBot="1" x14ac:dyDescent="0.3">
      <c r="A38" s="448" t="str">
        <f>+LEFT('Input data'!$B$42,1)</f>
        <v>i</v>
      </c>
      <c r="B38" s="447" t="str">
        <f>+MID('Input data'!$B$42,2,1)</f>
        <v>.</v>
      </c>
      <c r="C38" s="447" t="str">
        <f>+MID('Input data'!$B$42,3,1)</f>
        <v>t</v>
      </c>
      <c r="D38" s="447" t="str">
        <f>+MID('Input data'!$B$42,4,1)</f>
        <v>r</v>
      </c>
      <c r="E38" s="447" t="str">
        <f>+MID('Input data'!$B$42,5,1)</f>
        <v>e</v>
      </c>
      <c r="F38" s="447" t="str">
        <f>+MID('Input data'!$B$42,6,1)</f>
        <v>b</v>
      </c>
      <c r="G38" s="447" t="str">
        <f>+MID('Input data'!$B$42,7,1)</f>
        <v>i</v>
      </c>
      <c r="H38" s="447" t="str">
        <f>+MID('Input data'!$B$42,8,1)</f>
        <v>s</v>
      </c>
      <c r="I38" s="447" t="str">
        <f>+MID('Input data'!$B$42,9,1)</f>
        <v>o</v>
      </c>
      <c r="J38" s="447" t="str">
        <f>+MID('Input data'!$B$42,10,1)</f>
        <v>v</v>
      </c>
      <c r="K38" s="447" t="str">
        <f>+MID('Input data'!$B$42,11,1)</f>
        <v>s</v>
      </c>
      <c r="L38" s="447" t="str">
        <f>+MID('Input data'!$B$42,12,1)</f>
        <v>k</v>
      </c>
      <c r="M38" s="447" t="str">
        <f>+MID('Input data'!$B$42,13,1)</f>
        <v>y</v>
      </c>
      <c r="N38" s="447" t="str">
        <f>+MID('Input data'!$B$42,14,1)</f>
        <v>@</v>
      </c>
      <c r="O38" s="447" t="str">
        <f>+MID('Input data'!$B$42,15,1)</f>
        <v>m</v>
      </c>
      <c r="P38" s="447" t="str">
        <f>+MID('Input data'!$B$42,16,1)</f>
        <v>o</v>
      </c>
      <c r="Q38" s="447" t="str">
        <f>+MID('Input data'!$B$42,17,1)</f>
        <v>t</v>
      </c>
      <c r="R38" s="447" t="str">
        <f>+MID('Input data'!$B$42,18,1)</f>
        <v>o</v>
      </c>
      <c r="S38" s="447" t="str">
        <f>+MID('Input data'!$B$42,19,1)</f>
        <v>r</v>
      </c>
      <c r="T38" s="447" t="str">
        <f>+MID('Input data'!$B$42,20,1)</f>
        <v>-</v>
      </c>
      <c r="U38" s="447" t="str">
        <f>+MID('Input data'!$B$42,21,1)</f>
        <v>c</v>
      </c>
      <c r="V38" s="447" t="str">
        <f>+MID('Input data'!$B$42,22,1)</f>
        <v>a</v>
      </c>
      <c r="W38" s="447" t="str">
        <f>+MID('Input data'!$B$42,23,1)</f>
        <v>r</v>
      </c>
      <c r="X38" s="447" t="str">
        <f>+MID('Input data'!$B$42,24,1)</f>
        <v>.</v>
      </c>
      <c r="Y38" s="447" t="str">
        <f>+MID('Input data'!$B$42,25,1)</f>
        <v>s</v>
      </c>
      <c r="Z38" s="447" t="str">
        <f>+MID('Input data'!$B$42,26,1)</f>
        <v>k</v>
      </c>
      <c r="AA38" s="447" t="str">
        <f>+MID('Input data'!$B$42,27,1)</f>
        <v/>
      </c>
      <c r="AB38" s="447" t="str">
        <f>+MID('Input data'!$B$42,28,1)</f>
        <v/>
      </c>
      <c r="AC38" s="447" t="str">
        <f>+MID('Input data'!$B$42,29,1)</f>
        <v/>
      </c>
      <c r="AD38" s="447" t="str">
        <f>+MID('Input data'!$B$42,30,1)</f>
        <v/>
      </c>
      <c r="AE38" s="447" t="str">
        <f>+MID('Input data'!$B$42,31,1)</f>
        <v/>
      </c>
      <c r="AF38" s="447" t="str">
        <f>+MID('Input data'!$B$42,32,1)</f>
        <v/>
      </c>
      <c r="AG38" s="447" t="str">
        <f>+MID('Input data'!$B$42,33,1)</f>
        <v/>
      </c>
      <c r="AH38" s="447" t="str">
        <f>+MID('Input data'!$B$42,34,1)</f>
        <v/>
      </c>
      <c r="AI38" s="447" t="str">
        <f>+MID('Input data'!$B$42,35,1)</f>
        <v/>
      </c>
      <c r="AJ38" s="447" t="str">
        <f>+MID('Input data'!$B$42,36,1)</f>
        <v/>
      </c>
      <c r="AK38" s="446" t="str">
        <f>+MID('Input data'!$B$42,37,1)</f>
        <v/>
      </c>
    </row>
    <row r="39" spans="1:38" s="399" customFormat="1" ht="3.75" customHeight="1" thickBot="1" x14ac:dyDescent="0.3">
      <c r="A39" s="1380"/>
      <c r="B39" s="410"/>
      <c r="C39" s="410"/>
      <c r="D39" s="410"/>
      <c r="E39" s="410"/>
      <c r="F39" s="410"/>
      <c r="G39" s="410"/>
      <c r="H39" s="410"/>
      <c r="I39" s="410"/>
      <c r="J39" s="410"/>
      <c r="K39" s="410"/>
      <c r="L39" s="410"/>
      <c r="M39" s="410"/>
      <c r="N39" s="410"/>
      <c r="O39" s="410"/>
      <c r="P39" s="410"/>
      <c r="Q39" s="410"/>
      <c r="R39" s="410"/>
      <c r="S39" s="410"/>
      <c r="T39" s="410"/>
      <c r="U39" s="410"/>
      <c r="V39" s="410"/>
      <c r="W39" s="407"/>
      <c r="X39" s="407"/>
      <c r="Y39" s="407"/>
      <c r="Z39" s="407"/>
      <c r="AA39" s="407"/>
      <c r="AB39" s="407"/>
      <c r="AC39" s="407"/>
      <c r="AD39" s="407"/>
      <c r="AE39" s="407"/>
      <c r="AF39" s="407"/>
      <c r="AG39" s="407"/>
      <c r="AH39" s="407"/>
      <c r="AI39" s="407"/>
      <c r="AJ39" s="407"/>
      <c r="AK39" s="1381"/>
    </row>
    <row r="40" spans="1:38" s="442" customFormat="1" ht="12.75" customHeight="1" x14ac:dyDescent="0.25">
      <c r="A40" s="445" t="s">
        <v>1609</v>
      </c>
      <c r="B40" s="444"/>
      <c r="C40" s="444"/>
      <c r="D40" s="444"/>
      <c r="E40" s="444"/>
      <c r="F40" s="444"/>
      <c r="G40" s="444"/>
      <c r="H40" s="444"/>
      <c r="I40" s="444"/>
      <c r="J40" s="444"/>
      <c r="K40" s="443"/>
      <c r="L40" s="488" t="s">
        <v>1613</v>
      </c>
      <c r="M40" s="444"/>
      <c r="N40" s="444"/>
      <c r="O40" s="444"/>
      <c r="P40" s="444"/>
      <c r="Q40" s="444"/>
      <c r="R40" s="444"/>
      <c r="S40" s="444"/>
      <c r="T40" s="444"/>
      <c r="U40" s="444"/>
      <c r="V40" s="443"/>
      <c r="W40" s="2691" t="s">
        <v>3004</v>
      </c>
      <c r="X40" s="2691"/>
      <c r="Y40" s="2691"/>
      <c r="Z40" s="2691"/>
      <c r="AA40" s="2691"/>
      <c r="AB40" s="2691"/>
      <c r="AC40" s="2691"/>
      <c r="AD40" s="2691"/>
      <c r="AE40" s="2691"/>
      <c r="AF40" s="2691"/>
      <c r="AG40" s="2691"/>
      <c r="AH40" s="2691"/>
      <c r="AI40" s="2691"/>
      <c r="AJ40" s="2691"/>
      <c r="AK40" s="2692"/>
    </row>
    <row r="41" spans="1:38" s="399" customFormat="1" ht="31.5" customHeight="1" x14ac:dyDescent="0.25">
      <c r="A41" s="428" t="str">
        <f>MID(TEXT('Input data'!$F$34,"dd.mm.yyyy"),1,1)</f>
        <v>3</v>
      </c>
      <c r="B41" s="427" t="str">
        <f>MID(TEXT('Input data'!$F$34,"dd.mm.yyyy"),2,1)</f>
        <v>0</v>
      </c>
      <c r="C41" s="426" t="s">
        <v>1063</v>
      </c>
      <c r="D41" s="427" t="str">
        <f>MID(TEXT('Input data'!$F$34,"dd.mm.yyyy"),4,1)</f>
        <v>0</v>
      </c>
      <c r="E41" s="427" t="str">
        <f>MID(TEXT('Input data'!$F$34,"dd.mm.yyyy"),5,1)</f>
        <v>1</v>
      </c>
      <c r="F41" s="426" t="s">
        <v>1063</v>
      </c>
      <c r="G41" s="425" t="str">
        <f>MID(TEXT('Input data'!$F$34,"dd.mm.yyyy"),7,1)</f>
        <v>2</v>
      </c>
      <c r="H41" s="425" t="str">
        <f>MID(TEXT('Input data'!$F$34,"dd.mm.yyyy"),8,1)</f>
        <v>0</v>
      </c>
      <c r="I41" s="425" t="str">
        <f>MID(TEXT('Input data'!$F$34,"dd.mm.yyyy"),9,1)</f>
        <v>1</v>
      </c>
      <c r="J41" s="425" t="str">
        <f>MID(TEXT('Input data'!$F$34,"dd.mm.yyyy"),10,1)</f>
        <v>5</v>
      </c>
      <c r="K41" s="441"/>
      <c r="L41" s="427" t="str">
        <f>IF('Input data'!$F$36="","",LEFT(TEXT('Input data'!$F$36,"dd.mm.yyyy"),1))</f>
        <v/>
      </c>
      <c r="M41" s="427" t="str">
        <f>IF('Input data'!$F$36="","",MID(TEXT('Input data'!$F$36,"dd.mm.yyyy"),2,1))</f>
        <v/>
      </c>
      <c r="N41" s="426" t="s">
        <v>1063</v>
      </c>
      <c r="O41" s="427" t="str">
        <f>IF('Input data'!$F$36="","",MID(TEXT('Input data'!$F$36,"dd.mm.yyyy"),4,1))</f>
        <v/>
      </c>
      <c r="P41" s="427" t="str">
        <f>IF('Input data'!$F$36="","",MID(TEXT('Input data'!$F$36,"dd.mm.yyyy"),5,1))</f>
        <v/>
      </c>
      <c r="Q41" s="426" t="s">
        <v>1063</v>
      </c>
      <c r="R41" s="425" t="str">
        <f>IF('Input data'!$F$36="","",MID(TEXT('Input data'!$F$36,"dd.mm.yyyy"),7,1))</f>
        <v/>
      </c>
      <c r="S41" s="425" t="str">
        <f>IF('Input data'!$F$36="","",MID(TEXT('Input data'!$F$36,"dd.mm.yyyy"),8,1))</f>
        <v/>
      </c>
      <c r="T41" s="425" t="str">
        <f>IF('Input data'!$F$36="","",MID(TEXT('Input data'!$F$36,"dd.mm.yyyy"),9,1))</f>
        <v/>
      </c>
      <c r="U41" s="425" t="str">
        <f>IF('Input data'!$F$36="","",MID(TEXT('Input data'!$F$36,"dd.mm.yyyy"),10,1))</f>
        <v/>
      </c>
      <c r="V41" s="441"/>
      <c r="W41" s="2693"/>
      <c r="X41" s="2693"/>
      <c r="Y41" s="2693"/>
      <c r="Z41" s="2693"/>
      <c r="AA41" s="2693"/>
      <c r="AB41" s="2693"/>
      <c r="AC41" s="2693"/>
      <c r="AD41" s="2693"/>
      <c r="AE41" s="2693"/>
      <c r="AF41" s="2693"/>
      <c r="AG41" s="2693"/>
      <c r="AH41" s="2693"/>
      <c r="AI41" s="2693"/>
      <c r="AJ41" s="2693"/>
      <c r="AK41" s="2694"/>
    </row>
    <row r="42" spans="1:38" s="399" customFormat="1" ht="13.5" customHeight="1" x14ac:dyDescent="0.25">
      <c r="A42" s="411"/>
      <c r="B42" s="410"/>
      <c r="C42" s="410"/>
      <c r="D42" s="410"/>
      <c r="E42" s="410"/>
      <c r="F42" s="410"/>
      <c r="G42" s="436"/>
      <c r="H42" s="436"/>
      <c r="I42" s="436"/>
      <c r="J42" s="436"/>
      <c r="K42" s="435"/>
      <c r="L42" s="410"/>
      <c r="M42" s="410"/>
      <c r="N42" s="410"/>
      <c r="O42" s="410"/>
      <c r="P42" s="410"/>
      <c r="Q42" s="410"/>
      <c r="R42" s="436"/>
      <c r="S42" s="436"/>
      <c r="T42" s="436"/>
      <c r="U42" s="436"/>
      <c r="V42" s="435"/>
      <c r="W42" s="1556" t="str">
        <f>'Input data'!F40</f>
        <v>Mária Šimaľová</v>
      </c>
      <c r="X42" s="1557"/>
      <c r="Y42" s="1557"/>
      <c r="Z42" s="1557"/>
      <c r="AA42" s="1557"/>
      <c r="AB42" s="1557"/>
      <c r="AC42" s="1557"/>
      <c r="AD42" s="1557"/>
      <c r="AE42" s="1557"/>
      <c r="AF42" s="1557"/>
      <c r="AG42" s="1557"/>
      <c r="AH42" s="1557"/>
      <c r="AI42" s="1557"/>
      <c r="AJ42" s="1557"/>
      <c r="AK42" s="1558"/>
    </row>
    <row r="43" spans="1:38" s="399" customFormat="1" ht="15.75" customHeight="1" thickBot="1" x14ac:dyDescent="0.3">
      <c r="A43" s="404"/>
      <c r="B43" s="403"/>
      <c r="C43" s="403"/>
      <c r="D43" s="403"/>
      <c r="E43" s="403"/>
      <c r="F43" s="403"/>
      <c r="G43" s="1078"/>
      <c r="H43" s="1078"/>
      <c r="I43" s="1078"/>
      <c r="J43" s="1078"/>
      <c r="K43" s="1079"/>
      <c r="L43" s="1080"/>
      <c r="M43" s="1080"/>
      <c r="N43" s="1080"/>
      <c r="O43" s="1080"/>
      <c r="P43" s="1080"/>
      <c r="Q43" s="1080"/>
      <c r="R43" s="1080"/>
      <c r="S43" s="403"/>
      <c r="T43" s="1081"/>
      <c r="U43" s="1081"/>
      <c r="V43" s="1082"/>
      <c r="W43" s="1559"/>
      <c r="X43" s="1560"/>
      <c r="Y43" s="1560"/>
      <c r="Z43" s="1560"/>
      <c r="AA43" s="1560"/>
      <c r="AB43" s="1560"/>
      <c r="AC43" s="1560"/>
      <c r="AD43" s="1560"/>
      <c r="AE43" s="1560"/>
      <c r="AF43" s="1560"/>
      <c r="AG43" s="1560"/>
      <c r="AH43" s="1560"/>
      <c r="AI43" s="1560"/>
      <c r="AJ43" s="1560"/>
      <c r="AK43" s="1561"/>
    </row>
    <row r="44" spans="1:38" s="405" customFormat="1" ht="5.25" customHeight="1" thickBot="1" x14ac:dyDescent="0.3">
      <c r="A44" s="416"/>
      <c r="B44" s="419"/>
      <c r="C44" s="419"/>
      <c r="D44" s="419"/>
      <c r="E44" s="419"/>
      <c r="F44" s="419"/>
      <c r="G44" s="419"/>
      <c r="H44" s="419"/>
      <c r="I44" s="419"/>
      <c r="J44" s="419"/>
      <c r="K44" s="419"/>
      <c r="L44" s="1321"/>
      <c r="M44" s="1321"/>
      <c r="N44" s="1321"/>
      <c r="O44" s="1321"/>
      <c r="P44" s="1321"/>
      <c r="Q44" s="1321"/>
      <c r="R44" s="1321"/>
      <c r="S44" s="1321"/>
      <c r="T44" s="1321"/>
      <c r="U44" s="1321"/>
      <c r="V44" s="1321"/>
      <c r="W44" s="1321"/>
      <c r="X44" s="1321"/>
      <c r="Y44" s="1321"/>
      <c r="Z44" s="1321"/>
      <c r="AA44" s="1321"/>
      <c r="AB44" s="1321"/>
      <c r="AC44" s="1375"/>
      <c r="AD44" s="1375"/>
      <c r="AE44" s="1375"/>
      <c r="AF44" s="1375"/>
      <c r="AG44" s="1375"/>
      <c r="AH44" s="1375"/>
      <c r="AI44" s="1375"/>
      <c r="AJ44" s="1375"/>
      <c r="AK44" s="1065"/>
      <c r="AL44" s="408"/>
    </row>
    <row r="45" spans="1:38" s="405" customFormat="1" x14ac:dyDescent="0.25">
      <c r="A45" s="1378"/>
      <c r="B45" s="1374" t="s">
        <v>1614</v>
      </c>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1379"/>
      <c r="AL45" s="408"/>
    </row>
    <row r="46" spans="1:38" s="405" customFormat="1" x14ac:dyDescent="0.2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ht="12.75" customHeight="1" x14ac:dyDescent="0.25">
      <c r="B47" s="413"/>
      <c r="C47" s="1323"/>
      <c r="D47" s="1323"/>
      <c r="E47" s="1323"/>
      <c r="F47" s="1323"/>
      <c r="G47" s="1323"/>
      <c r="H47" s="1323"/>
      <c r="I47" s="1323"/>
      <c r="J47" s="1323"/>
      <c r="K47" s="1323"/>
      <c r="L47" s="1323"/>
      <c r="M47" s="1323"/>
      <c r="N47" s="1323"/>
      <c r="O47" s="1323"/>
      <c r="P47" s="1323"/>
      <c r="Q47" s="1323"/>
      <c r="R47" s="1323"/>
      <c r="S47" s="1323"/>
      <c r="T47" s="1323"/>
      <c r="U47" s="1323"/>
      <c r="V47" s="1323"/>
      <c r="W47" s="407"/>
      <c r="X47" s="407"/>
      <c r="Y47" s="407"/>
      <c r="Z47" s="407"/>
      <c r="AA47" s="407"/>
      <c r="AB47" s="407"/>
      <c r="AC47" s="407"/>
      <c r="AD47" s="407"/>
      <c r="AE47" s="407"/>
      <c r="AF47" s="407"/>
      <c r="AG47" s="407"/>
      <c r="AH47" s="407"/>
      <c r="AI47" s="407"/>
      <c r="AJ47" s="406"/>
      <c r="AK47" s="400"/>
    </row>
    <row r="48" spans="1:38"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399" customFormat="1" x14ac:dyDescent="0.25">
      <c r="B49" s="411"/>
      <c r="C49" s="410"/>
      <c r="D49" s="410"/>
      <c r="E49" s="410"/>
      <c r="F49" s="410"/>
      <c r="G49" s="410"/>
      <c r="H49" s="410"/>
      <c r="I49" s="410"/>
      <c r="J49" s="410"/>
      <c r="K49" s="410"/>
      <c r="L49" s="410"/>
      <c r="M49" s="410"/>
      <c r="N49" s="410"/>
      <c r="O49" s="410"/>
      <c r="P49" s="410"/>
      <c r="Q49" s="410"/>
      <c r="R49" s="410"/>
      <c r="S49" s="410"/>
      <c r="T49" s="410"/>
      <c r="U49" s="410"/>
      <c r="V49" s="410"/>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x14ac:dyDescent="0.25">
      <c r="B53" s="409"/>
      <c r="C53" s="408"/>
      <c r="D53" s="408"/>
      <c r="E53" s="408"/>
      <c r="F53" s="408"/>
      <c r="G53" s="408"/>
      <c r="H53" s="408"/>
      <c r="I53" s="408"/>
      <c r="J53" s="408"/>
      <c r="K53" s="408"/>
      <c r="L53" s="408"/>
      <c r="M53" s="408"/>
      <c r="N53" s="408"/>
      <c r="O53" s="408"/>
      <c r="P53" s="408"/>
      <c r="Q53" s="408"/>
      <c r="R53" s="408"/>
      <c r="S53" s="408"/>
      <c r="T53" s="408"/>
      <c r="U53" s="408"/>
      <c r="V53" s="408"/>
      <c r="W53" s="407"/>
      <c r="X53" s="407"/>
      <c r="Y53" s="407"/>
      <c r="Z53" s="407"/>
      <c r="AA53" s="407"/>
      <c r="AB53" s="407"/>
      <c r="AC53" s="407"/>
      <c r="AD53" s="407"/>
      <c r="AE53" s="407"/>
      <c r="AF53" s="407"/>
      <c r="AG53" s="407"/>
      <c r="AH53" s="407"/>
      <c r="AI53" s="407"/>
      <c r="AJ53" s="406"/>
      <c r="AK53" s="400"/>
    </row>
    <row r="54" spans="2:37" s="405" customFormat="1" ht="13.5" thickBot="1" x14ac:dyDescent="0.3">
      <c r="B54" s="420"/>
      <c r="C54" s="419"/>
      <c r="D54" s="419"/>
      <c r="E54" s="419"/>
      <c r="F54" s="419"/>
      <c r="G54" s="403" t="s">
        <v>1615</v>
      </c>
      <c r="H54" s="419"/>
      <c r="I54" s="419"/>
      <c r="J54" s="419"/>
      <c r="K54" s="419"/>
      <c r="L54" s="419"/>
      <c r="M54" s="419"/>
      <c r="N54" s="419"/>
      <c r="O54" s="419"/>
      <c r="P54" s="419"/>
      <c r="Q54" s="419"/>
      <c r="R54" s="419"/>
      <c r="S54" s="419"/>
      <c r="T54" s="419"/>
      <c r="U54" s="403" t="s">
        <v>1616</v>
      </c>
      <c r="V54" s="419"/>
      <c r="W54" s="402"/>
      <c r="X54" s="402"/>
      <c r="Y54" s="402"/>
      <c r="Z54" s="402"/>
      <c r="AA54" s="402"/>
      <c r="AB54" s="402"/>
      <c r="AC54" s="402"/>
      <c r="AD54" s="402"/>
      <c r="AE54" s="402"/>
      <c r="AF54" s="402"/>
      <c r="AG54" s="402"/>
      <c r="AH54" s="402"/>
      <c r="AI54" s="402"/>
      <c r="AJ54" s="401"/>
      <c r="AK54" s="400"/>
    </row>
    <row r="55" spans="2:37" s="399" customFormat="1" ht="4.5" customHeight="1" x14ac:dyDescent="0.25">
      <c r="B55" s="410"/>
      <c r="C55" s="410"/>
      <c r="D55" s="410"/>
      <c r="E55" s="410"/>
      <c r="F55" s="410"/>
      <c r="G55" s="410"/>
      <c r="H55" s="410"/>
      <c r="I55" s="410"/>
      <c r="J55" s="410"/>
      <c r="K55" s="410"/>
      <c r="L55" s="410"/>
      <c r="M55" s="410"/>
      <c r="N55" s="410"/>
      <c r="O55" s="410"/>
      <c r="P55" s="410"/>
      <c r="Q55" s="410"/>
      <c r="R55" s="410"/>
      <c r="S55" s="410"/>
      <c r="T55" s="410"/>
      <c r="U55" s="410"/>
      <c r="V55" s="410"/>
      <c r="W55" s="407"/>
      <c r="X55" s="407"/>
      <c r="Y55" s="407"/>
      <c r="Z55" s="407"/>
      <c r="AA55" s="407"/>
      <c r="AB55" s="407"/>
      <c r="AC55" s="407"/>
      <c r="AD55" s="407"/>
      <c r="AE55" s="407"/>
      <c r="AF55" s="407"/>
      <c r="AG55" s="407"/>
      <c r="AH55" s="407"/>
      <c r="AI55" s="407"/>
      <c r="AJ55" s="407"/>
      <c r="AK55" s="400"/>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5" x14ac:dyDescent="0.25"/>
  <cols>
    <col min="1" max="2" width="43.28515625" customWidth="1"/>
    <col min="3" max="3" width="19.140625" customWidth="1"/>
  </cols>
  <sheetData>
    <row r="1" spans="1:2" ht="17.25" thickBot="1" x14ac:dyDescent="0.35">
      <c r="A1" s="1" t="s">
        <v>35</v>
      </c>
    </row>
    <row r="2" spans="1:2" ht="21" customHeight="1" thickTop="1" thickBot="1" x14ac:dyDescent="0.3">
      <c r="A2" s="593" t="s">
        <v>20</v>
      </c>
      <c r="B2" s="594" t="s">
        <v>36</v>
      </c>
    </row>
    <row r="3" spans="1:2" ht="23.25" customHeight="1" thickTop="1" thickBot="1" x14ac:dyDescent="0.3">
      <c r="A3" s="12" t="s">
        <v>37</v>
      </c>
      <c r="B3" s="13"/>
    </row>
    <row r="4" spans="1:2" ht="23.25" customHeight="1" thickBot="1" x14ac:dyDescent="0.3">
      <c r="A4" s="16" t="s">
        <v>38</v>
      </c>
      <c r="B4" s="17"/>
    </row>
    <row r="5" spans="1:2" ht="15.75" thickTop="1" x14ac:dyDescent="0.25"/>
  </sheetData>
  <pageMargins left="0.7" right="0.7" top="0.75" bottom="0.75" header="0.3" footer="0.3"/>
  <pageSetup paperSize="9"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RowHeight="12.75" x14ac:dyDescent="0.25"/>
  <cols>
    <col min="1" max="10" width="2.5703125" style="836" customWidth="1"/>
    <col min="11" max="11" width="3.42578125" style="836" customWidth="1"/>
    <col min="12" max="36" width="2.5703125" style="836" customWidth="1"/>
    <col min="37" max="37" width="2.140625" style="836" customWidth="1"/>
    <col min="38" max="38" width="1.85546875" style="836" customWidth="1"/>
    <col min="39" max="39" width="2.140625" style="836" customWidth="1"/>
    <col min="40" max="45" width="2.5703125" style="836" customWidth="1"/>
    <col min="46" max="46" width="7.7109375" style="836" customWidth="1"/>
    <col min="47" max="61" width="2.5703125" style="836" customWidth="1"/>
    <col min="62" max="16384" width="9.140625" style="836"/>
  </cols>
  <sheetData>
    <row r="1" spans="1:38" s="508" customFormat="1" ht="10.5" thickBot="1" x14ac:dyDescent="0.3">
      <c r="C1" s="835" t="s">
        <v>1061</v>
      </c>
    </row>
    <row r="2" spans="1:38" s="405" customFormat="1" ht="21" customHeight="1" thickBot="1" x14ac:dyDescent="0.3">
      <c r="C2" s="837" t="s">
        <v>1578</v>
      </c>
      <c r="D2" s="838"/>
      <c r="E2" s="838"/>
      <c r="F2" s="838"/>
      <c r="G2" s="838"/>
      <c r="H2" s="838"/>
      <c r="I2" s="838"/>
      <c r="J2" s="839"/>
      <c r="Q2" s="504" t="s">
        <v>1579</v>
      </c>
    </row>
    <row r="3" spans="1:38" ht="13.5" thickBot="1" x14ac:dyDescent="0.3"/>
    <row r="4" spans="1:38" ht="28.5" customHeight="1" thickBot="1" x14ac:dyDescent="0.3">
      <c r="K4" s="874" t="s">
        <v>1580</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2695" t="s">
        <v>1581</v>
      </c>
      <c r="W4" s="2696"/>
      <c r="X4" s="2696"/>
      <c r="Y4" s="2696"/>
      <c r="Z4" s="2696"/>
      <c r="AA4" s="2697"/>
    </row>
    <row r="5" spans="1:38" ht="7.5" customHeight="1" thickBot="1" x14ac:dyDescent="0.3"/>
    <row r="6" spans="1:38" s="495" customFormat="1" ht="14.25" customHeight="1" x14ac:dyDescent="0.25">
      <c r="A6" s="498" t="s">
        <v>1582</v>
      </c>
      <c r="B6" s="498"/>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7"/>
      <c r="AL6" s="496"/>
    </row>
    <row r="7" spans="1:38" s="495" customFormat="1" ht="14.25" customHeight="1" x14ac:dyDescent="0.25">
      <c r="A7" s="875" t="s">
        <v>1583</v>
      </c>
      <c r="B7" s="875"/>
      <c r="C7" s="876"/>
      <c r="D7" s="876"/>
      <c r="E7" s="876"/>
      <c r="F7" s="876"/>
      <c r="G7" s="876"/>
      <c r="H7" s="876"/>
      <c r="I7" s="876"/>
      <c r="J7" s="876"/>
      <c r="K7" s="876"/>
      <c r="L7" s="876"/>
      <c r="M7" s="876"/>
      <c r="N7" s="876"/>
      <c r="O7" s="876"/>
      <c r="P7" s="876"/>
      <c r="Q7" s="876"/>
      <c r="R7" s="876"/>
      <c r="S7" s="876"/>
      <c r="T7" s="876"/>
      <c r="U7" s="876"/>
      <c r="V7" s="876"/>
      <c r="W7" s="876"/>
      <c r="X7" s="876"/>
      <c r="Y7" s="876"/>
      <c r="Z7" s="876"/>
      <c r="AA7" s="876"/>
      <c r="AB7" s="876"/>
      <c r="AC7" s="876"/>
      <c r="AD7" s="876"/>
      <c r="AE7" s="876"/>
      <c r="AF7" s="876"/>
      <c r="AG7" s="876"/>
      <c r="AH7" s="876"/>
      <c r="AI7" s="876"/>
      <c r="AJ7" s="876"/>
      <c r="AK7" s="876"/>
      <c r="AL7" s="877"/>
    </row>
    <row r="8" spans="1:38" s="881" customFormat="1" ht="15" customHeight="1" x14ac:dyDescent="0.25">
      <c r="A8" s="878" t="s">
        <v>1584</v>
      </c>
      <c r="B8" s="878"/>
      <c r="C8" s="879"/>
      <c r="D8" s="879"/>
      <c r="E8" s="879"/>
      <c r="F8" s="879"/>
      <c r="G8" s="879"/>
      <c r="H8" s="879"/>
      <c r="I8" s="879"/>
      <c r="J8" s="879"/>
      <c r="K8" s="879"/>
      <c r="L8" s="879"/>
      <c r="M8" s="879"/>
      <c r="N8" s="879"/>
      <c r="O8" s="879"/>
      <c r="P8" s="879"/>
      <c r="Q8" s="879"/>
      <c r="R8" s="879"/>
      <c r="S8" s="880"/>
      <c r="T8" s="879"/>
      <c r="U8" s="879"/>
      <c r="V8" s="879"/>
      <c r="W8" s="879"/>
      <c r="X8" s="879"/>
      <c r="Y8" s="879"/>
      <c r="Z8" s="879"/>
      <c r="AA8" s="879"/>
      <c r="AB8" s="879"/>
      <c r="AC8" s="879"/>
      <c r="AD8" s="879"/>
      <c r="AE8" s="879"/>
      <c r="AF8" s="879"/>
      <c r="AG8" s="879"/>
      <c r="AH8" s="879"/>
      <c r="AI8" s="879"/>
      <c r="AJ8" s="879"/>
      <c r="AK8" s="879"/>
      <c r="AL8" s="877"/>
    </row>
    <row r="9" spans="1:38" s="490" customFormat="1" ht="18" customHeight="1" thickBot="1" x14ac:dyDescent="0.3">
      <c r="A9" s="493" t="s">
        <v>1585</v>
      </c>
      <c r="B9" s="493"/>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2"/>
      <c r="AL9" s="491"/>
    </row>
    <row r="10" spans="1:38" s="470" customFormat="1" ht="3.75" customHeight="1" thickBot="1" x14ac:dyDescent="0.3"/>
    <row r="11" spans="1:38" s="470" customFormat="1" ht="14.25" customHeight="1" x14ac:dyDescent="0.25">
      <c r="A11" s="472" t="s">
        <v>1586</v>
      </c>
      <c r="B11" s="471"/>
      <c r="C11" s="471"/>
      <c r="D11" s="471"/>
      <c r="E11" s="471"/>
      <c r="F11" s="471"/>
      <c r="G11" s="471"/>
      <c r="H11" s="471"/>
      <c r="I11" s="415"/>
      <c r="J11" s="859"/>
      <c r="K11" s="488" t="s">
        <v>1587</v>
      </c>
      <c r="L11" s="471"/>
      <c r="M11" s="489"/>
      <c r="N11" s="489"/>
      <c r="O11" s="489"/>
      <c r="P11" s="471"/>
      <c r="Q11" s="488" t="s">
        <v>1587</v>
      </c>
      <c r="R11" s="471"/>
      <c r="S11" s="415"/>
      <c r="T11" s="471"/>
      <c r="U11" s="471"/>
      <c r="V11" s="860"/>
      <c r="W11" s="471"/>
      <c r="X11" s="471"/>
      <c r="Y11" s="471"/>
      <c r="Z11" s="471"/>
      <c r="AA11" s="471"/>
      <c r="AB11" s="471"/>
      <c r="AC11" s="471"/>
      <c r="AD11" s="488" t="s">
        <v>1588</v>
      </c>
      <c r="AE11" s="488"/>
      <c r="AF11" s="488"/>
      <c r="AG11" s="488" t="s">
        <v>1589</v>
      </c>
      <c r="AH11" s="471"/>
      <c r="AI11" s="471"/>
      <c r="AJ11" s="471"/>
      <c r="AK11" s="471"/>
      <c r="AL11" s="487"/>
    </row>
    <row r="12" spans="1:38" s="470" customFormat="1" ht="19.5" customHeight="1" x14ac:dyDescent="0.2">
      <c r="A12" s="484" t="str">
        <f>LEFT('Input data'!C24,1)</f>
        <v>2</v>
      </c>
      <c r="B12" s="449" t="str">
        <f>MID('Input data'!$C$24,2,1)</f>
        <v>0</v>
      </c>
      <c r="C12" s="449" t="str">
        <f>MID('Input data'!$C$24,3,1)</f>
        <v>2</v>
      </c>
      <c r="D12" s="449" t="str">
        <f>MID('Input data'!$C$24,4,1)</f>
        <v>2</v>
      </c>
      <c r="E12" s="449" t="str">
        <f>MID('Input data'!$C$24,5,1)</f>
        <v>5</v>
      </c>
      <c r="F12" s="449" t="str">
        <f>MID('Input data'!$C$24,6,1)</f>
        <v>8</v>
      </c>
      <c r="G12" s="449" t="str">
        <f>MID('Input data'!$C$24,7,1)</f>
        <v>4</v>
      </c>
      <c r="H12" s="449" t="str">
        <f>MID('Input data'!$C$24,8,1)</f>
        <v>0</v>
      </c>
      <c r="I12" s="449" t="str">
        <f>MID('Input data'!$C$24,9,1)</f>
        <v>8</v>
      </c>
      <c r="J12" s="861" t="str">
        <f>MID('Input data'!$C$24,10,1)</f>
        <v>0</v>
      </c>
      <c r="K12" s="862"/>
      <c r="L12" s="473"/>
      <c r="M12" s="473"/>
      <c r="N12" s="473"/>
      <c r="O12" s="473"/>
      <c r="P12" s="473"/>
      <c r="Q12" s="473"/>
      <c r="R12" s="473"/>
      <c r="S12" s="473"/>
      <c r="T12" s="473"/>
      <c r="U12" s="473"/>
      <c r="V12" s="863"/>
      <c r="W12" s="478" t="s">
        <v>1590</v>
      </c>
      <c r="X12" s="473"/>
      <c r="Y12" s="473"/>
      <c r="Z12" s="473"/>
      <c r="AA12" s="473"/>
      <c r="AB12" s="478" t="s">
        <v>1591</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4</v>
      </c>
      <c r="AK12" s="473"/>
      <c r="AL12" s="479"/>
    </row>
    <row r="13" spans="1:38" s="470" customFormat="1" ht="19.5" customHeight="1" x14ac:dyDescent="0.25">
      <c r="A13" s="411" t="s">
        <v>1592</v>
      </c>
      <c r="B13" s="473"/>
      <c r="C13" s="473"/>
      <c r="D13" s="473"/>
      <c r="E13" s="473"/>
      <c r="F13" s="473"/>
      <c r="G13" s="473"/>
      <c r="H13" s="407"/>
      <c r="I13" s="407"/>
      <c r="J13" s="535"/>
      <c r="K13" s="486" t="str">
        <f>IF('Input data'!D7="x","x"," ")</f>
        <v>x</v>
      </c>
      <c r="L13" s="478" t="s">
        <v>1593</v>
      </c>
      <c r="N13" s="480"/>
      <c r="O13" s="480"/>
      <c r="P13" s="480"/>
      <c r="Q13" s="480"/>
      <c r="R13" s="486" t="str">
        <f>IF('Input data'!D17="x","x"," ")</f>
        <v xml:space="preserve"> </v>
      </c>
      <c r="S13" s="478" t="s">
        <v>1594</v>
      </c>
      <c r="T13" s="473"/>
      <c r="U13" s="473"/>
      <c r="V13" s="863"/>
      <c r="W13" s="843"/>
      <c r="X13" s="844"/>
      <c r="Y13" s="844"/>
      <c r="Z13" s="844"/>
      <c r="AA13" s="844"/>
      <c r="AB13" s="845" t="s">
        <v>1595</v>
      </c>
      <c r="AC13" s="844"/>
      <c r="AD13" s="846" t="str">
        <f>MID('Input data'!$B$13,1,1)</f>
        <v>1</v>
      </c>
      <c r="AE13" s="846" t="str">
        <f>MID('Input data'!$B$13,2,1)</f>
        <v>2</v>
      </c>
      <c r="AF13" s="846"/>
      <c r="AG13" s="846" t="str">
        <f>MID('Input data'!$B$14,1,1)</f>
        <v>2</v>
      </c>
      <c r="AH13" s="846" t="str">
        <f>MID('Input data'!$B$14,2,1)</f>
        <v>0</v>
      </c>
      <c r="AI13" s="846" t="str">
        <f>MID('Input data'!$B$14,3,1)</f>
        <v>1</v>
      </c>
      <c r="AJ13" s="846" t="str">
        <f>MID('Input data'!$B$14,4,1)</f>
        <v>4</v>
      </c>
      <c r="AK13" s="844"/>
      <c r="AL13" s="847"/>
    </row>
    <row r="14" spans="1:38" s="470" customFormat="1" ht="19.5" customHeight="1" x14ac:dyDescent="0.2">
      <c r="A14" s="882" t="str">
        <f>LEFT('Input data'!C26,1)</f>
        <v>4</v>
      </c>
      <c r="B14" s="482" t="str">
        <f>MID('Input data'!$C$26,2,1)</f>
        <v>4</v>
      </c>
      <c r="C14" s="482" t="str">
        <f>MID('Input data'!$C$26,3,1)</f>
        <v>0</v>
      </c>
      <c r="D14" s="482" t="str">
        <f>MID('Input data'!$C$26,4,1)</f>
        <v>4</v>
      </c>
      <c r="E14" s="482" t="str">
        <f>MID('Input data'!$C$26,5,1)</f>
        <v>0</v>
      </c>
      <c r="F14" s="482" t="str">
        <f>MID('Input data'!$C$26,6,1)</f>
        <v>1</v>
      </c>
      <c r="G14" s="482" t="str">
        <f>MID('Input data'!$C$26,7,1)</f>
        <v>4</v>
      </c>
      <c r="H14" s="482" t="str">
        <f>MID('Input data'!$C$26,8,1)</f>
        <v>8</v>
      </c>
      <c r="I14" s="407"/>
      <c r="J14" s="535"/>
      <c r="K14" s="407" t="str">
        <f>IF('Input data'!D8="x","x", "")</f>
        <v/>
      </c>
      <c r="L14" s="478" t="s">
        <v>1596</v>
      </c>
      <c r="M14" s="478"/>
      <c r="N14" s="480"/>
      <c r="O14" s="480"/>
      <c r="P14" s="480"/>
      <c r="Q14" s="480"/>
      <c r="R14" s="480" t="str">
        <f>IF('Input data'!D18="x","x"," ")</f>
        <v>x</v>
      </c>
      <c r="S14" s="478" t="s">
        <v>1597</v>
      </c>
      <c r="T14" s="473"/>
      <c r="U14" s="473"/>
      <c r="V14" s="863"/>
      <c r="W14" s="478"/>
      <c r="X14" s="473"/>
      <c r="Y14" s="410"/>
      <c r="Z14" s="407"/>
      <c r="AA14" s="407"/>
      <c r="AB14" s="480"/>
      <c r="AC14" s="407"/>
      <c r="AD14" s="482"/>
      <c r="AE14" s="482"/>
      <c r="AF14" s="482"/>
      <c r="AG14" s="482"/>
      <c r="AH14" s="482"/>
      <c r="AI14" s="482"/>
      <c r="AJ14" s="482"/>
      <c r="AK14" s="407"/>
      <c r="AL14" s="479"/>
    </row>
    <row r="15" spans="1:38" s="470" customFormat="1" ht="19.5" customHeight="1" x14ac:dyDescent="0.2">
      <c r="A15" s="411" t="s">
        <v>1081</v>
      </c>
      <c r="B15" s="473"/>
      <c r="C15" s="473"/>
      <c r="D15" s="473"/>
      <c r="E15" s="473"/>
      <c r="F15" s="426"/>
      <c r="G15" s="473"/>
      <c r="H15" s="473"/>
      <c r="I15" s="407"/>
      <c r="J15" s="535"/>
      <c r="K15" s="862"/>
      <c r="L15" s="407"/>
      <c r="M15" s="478"/>
      <c r="N15" s="480"/>
      <c r="O15" s="480"/>
      <c r="P15" s="480"/>
      <c r="Q15" s="480"/>
      <c r="R15" s="883" t="s">
        <v>1598</v>
      </c>
      <c r="S15" s="480"/>
      <c r="T15" s="473"/>
      <c r="U15" s="473"/>
      <c r="V15" s="863"/>
      <c r="W15" s="478" t="s">
        <v>1599</v>
      </c>
      <c r="X15" s="473"/>
      <c r="Y15" s="410"/>
      <c r="Z15" s="407"/>
      <c r="AA15" s="407"/>
      <c r="AB15" s="478" t="s">
        <v>1591</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3</v>
      </c>
      <c r="AK15" s="407"/>
      <c r="AL15" s="479"/>
    </row>
    <row r="16" spans="1:38" s="470" customFormat="1" ht="19.5" customHeight="1" thickBot="1" x14ac:dyDescent="0.25">
      <c r="A16" s="477" t="str">
        <f>'SK Cover sheet'!A15</f>
        <v>4</v>
      </c>
      <c r="B16" s="402" t="str">
        <f>'SK Cover sheet'!B15</f>
        <v>5</v>
      </c>
      <c r="C16" s="475" t="s">
        <v>1063</v>
      </c>
      <c r="D16" s="402" t="str">
        <f>'SK Cover sheet'!D15</f>
        <v>1</v>
      </c>
      <c r="E16" s="402" t="str">
        <f>'SK Cover sheet'!E15</f>
        <v>1</v>
      </c>
      <c r="F16" s="475" t="s">
        <v>1063</v>
      </c>
      <c r="G16" s="402" t="str">
        <f>'SK Cover sheet'!G15</f>
        <v>0</v>
      </c>
      <c r="H16" s="402"/>
      <c r="I16" s="402"/>
      <c r="J16" s="865"/>
      <c r="K16" s="866"/>
      <c r="L16" s="402"/>
      <c r="M16" s="402"/>
      <c r="N16" s="402"/>
      <c r="O16" s="402"/>
      <c r="P16" s="402"/>
      <c r="Q16" s="402"/>
      <c r="R16" s="402"/>
      <c r="S16" s="402"/>
      <c r="T16" s="475"/>
      <c r="U16" s="475"/>
      <c r="V16" s="867"/>
      <c r="W16" s="474"/>
      <c r="X16" s="475"/>
      <c r="Y16" s="403"/>
      <c r="Z16" s="402"/>
      <c r="AA16" s="402"/>
      <c r="AB16" s="474" t="s">
        <v>1595</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3</v>
      </c>
      <c r="AK16" s="402"/>
      <c r="AL16" s="476"/>
    </row>
    <row r="17" spans="1:39" s="470" customFormat="1" ht="4.5" customHeight="1" x14ac:dyDescent="0.25">
      <c r="A17" s="473"/>
      <c r="B17" s="473"/>
      <c r="C17" s="473"/>
      <c r="D17" s="473"/>
      <c r="E17" s="473"/>
      <c r="F17" s="473"/>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c r="AL17" s="473"/>
      <c r="AM17" s="473"/>
    </row>
    <row r="18" spans="1:39" s="470" customFormat="1" ht="3" customHeight="1" thickBot="1" x14ac:dyDescent="0.3">
      <c r="A18" s="884"/>
      <c r="B18" s="473"/>
      <c r="C18" s="473"/>
      <c r="D18" s="473"/>
      <c r="E18" s="473"/>
      <c r="F18" s="473"/>
      <c r="G18" s="473"/>
      <c r="H18" s="407"/>
      <c r="I18" s="407"/>
      <c r="J18" s="407"/>
      <c r="K18" s="407"/>
      <c r="L18" s="407"/>
      <c r="M18" s="407"/>
      <c r="N18" s="407"/>
      <c r="O18" s="407"/>
      <c r="P18" s="407"/>
      <c r="Q18" s="407"/>
      <c r="R18" s="407"/>
      <c r="S18" s="407"/>
      <c r="T18" s="473"/>
      <c r="U18" s="473"/>
      <c r="V18" s="473"/>
      <c r="W18" s="407"/>
      <c r="X18" s="407"/>
      <c r="Y18" s="407"/>
      <c r="Z18" s="407"/>
      <c r="AA18" s="407"/>
      <c r="AB18" s="407"/>
      <c r="AC18" s="407"/>
      <c r="AD18" s="407"/>
      <c r="AE18" s="407"/>
      <c r="AF18" s="407"/>
      <c r="AG18" s="407"/>
      <c r="AH18" s="407"/>
      <c r="AI18" s="407"/>
      <c r="AJ18" s="407"/>
      <c r="AK18" s="407"/>
      <c r="AL18" s="473"/>
      <c r="AM18" s="473"/>
    </row>
    <row r="19" spans="1:39" s="470" customFormat="1" ht="16.5" x14ac:dyDescent="0.25">
      <c r="A19" s="472" t="s">
        <v>1600</v>
      </c>
      <c r="B19" s="471"/>
      <c r="C19" s="471"/>
      <c r="D19" s="471"/>
      <c r="E19" s="471"/>
      <c r="F19" s="471"/>
      <c r="G19" s="471"/>
      <c r="H19" s="415"/>
      <c r="I19" s="415"/>
      <c r="J19" s="415"/>
      <c r="K19" s="415"/>
      <c r="L19" s="415"/>
      <c r="M19" s="415"/>
      <c r="N19" s="415"/>
      <c r="O19" s="415"/>
      <c r="P19" s="415"/>
      <c r="Q19" s="415"/>
      <c r="R19" s="415"/>
      <c r="S19" s="415"/>
      <c r="T19" s="471"/>
      <c r="U19" s="471"/>
      <c r="V19" s="471"/>
      <c r="W19" s="415"/>
      <c r="X19" s="415"/>
      <c r="Y19" s="415"/>
      <c r="Z19" s="415"/>
      <c r="AA19" s="415"/>
      <c r="AB19" s="415"/>
      <c r="AC19" s="415"/>
      <c r="AD19" s="415"/>
      <c r="AE19" s="415"/>
      <c r="AF19" s="415"/>
      <c r="AG19" s="415"/>
      <c r="AH19" s="415"/>
      <c r="AI19" s="415"/>
      <c r="AJ19" s="415"/>
      <c r="AK19" s="415"/>
      <c r="AL19" s="487"/>
    </row>
    <row r="20" spans="1:39" s="470" customFormat="1" ht="19.5" customHeight="1" x14ac:dyDescent="0.25">
      <c r="A20" s="457" t="str">
        <f>+LEFT('Input data'!$F$3,1)</f>
        <v>M</v>
      </c>
      <c r="B20" s="449" t="str">
        <f>+MID('Input data'!$F$3,2,1)</f>
        <v>o</v>
      </c>
      <c r="C20" s="449" t="str">
        <f>+MID('Input data'!$F$3,3,1)</f>
        <v>t</v>
      </c>
      <c r="D20" s="449" t="str">
        <f>+MID('Input data'!$F$3,4,1)</f>
        <v>o</v>
      </c>
      <c r="E20" s="449" t="str">
        <f>+MID('Input data'!$F$3,5,1)</f>
        <v>r</v>
      </c>
      <c r="F20" s="449" t="str">
        <f>+MID('Input data'!$F$3,6,1)</f>
        <v xml:space="preserve"> </v>
      </c>
      <c r="G20" s="449" t="str">
        <f>+MID('Input data'!$F$3,7,1)</f>
        <v>-</v>
      </c>
      <c r="H20" s="449" t="str">
        <f>+MID('Input data'!$F$3,8,1)</f>
        <v xml:space="preserve"> </v>
      </c>
      <c r="I20" s="449" t="str">
        <f>+MID('Input data'!$F$3,9,1)</f>
        <v>C</v>
      </c>
      <c r="J20" s="449" t="str">
        <f>+MID('Input data'!$F$3,10,1)</f>
        <v>a</v>
      </c>
      <c r="K20" s="449" t="str">
        <f>+MID('Input data'!$F$3,11,1)</f>
        <v>r</v>
      </c>
      <c r="L20" s="449" t="str">
        <f>+MID('Input data'!$F$3,12,1)</f>
        <v xml:space="preserve"> </v>
      </c>
      <c r="M20" s="449" t="str">
        <f>+MID('Input data'!$F$3,13,1)</f>
        <v>H</v>
      </c>
      <c r="N20" s="449" t="str">
        <f>+MID('Input data'!$F$3,14,1)</f>
        <v>u</v>
      </c>
      <c r="O20" s="449" t="str">
        <f>+MID('Input data'!$F$3,15,1)</f>
        <v>m</v>
      </c>
      <c r="P20" s="449" t="str">
        <f>+MID('Input data'!$F$3,16,1)</f>
        <v>e</v>
      </c>
      <c r="Q20" s="449" t="str">
        <f>+MID('Input data'!$F$3,17,1)</f>
        <v>n</v>
      </c>
      <c r="R20" s="449" t="str">
        <f>+MID('Input data'!$F$3,18,1)</f>
        <v>n</v>
      </c>
      <c r="S20" s="449" t="str">
        <f>+MID('Input data'!$F$3,19,1)</f>
        <v>é</v>
      </c>
      <c r="T20" s="449" t="str">
        <f>+MID('Input data'!$F$3,20,1)</f>
        <v>,</v>
      </c>
      <c r="U20" s="449" t="str">
        <f>+MID('Input data'!$F$3,21,1)</f>
        <v xml:space="preserve"> </v>
      </c>
      <c r="V20" s="449" t="str">
        <f>+MID('Input data'!$F$3,22,1)</f>
        <v>s</v>
      </c>
      <c r="W20" s="449" t="str">
        <f>+MID('Input data'!$F$3,23,1)</f>
        <v>p</v>
      </c>
      <c r="X20" s="449" t="str">
        <f>+MID('Input data'!$F$3,24,1)</f>
        <v>o</v>
      </c>
      <c r="Y20" s="449" t="str">
        <f>+MID('Input data'!$F$3,25,1)</f>
        <v>l</v>
      </c>
      <c r="Z20" s="449" t="str">
        <f>+MID('Input data'!$F$3,26,1)</f>
        <v>.</v>
      </c>
      <c r="AA20" s="449" t="str">
        <f>+MID('Input data'!$F$3,27,1)</f>
        <v xml:space="preserve"> </v>
      </c>
      <c r="AB20" s="449" t="str">
        <f>+MID('Input data'!$F$3,28,1)</f>
        <v>s</v>
      </c>
      <c r="AC20" s="449" t="str">
        <f>+MID('Input data'!$F$3,29,1)</f>
        <v xml:space="preserve"> </v>
      </c>
      <c r="AD20" s="449" t="str">
        <f>+MID('Input data'!$F$3,30,1)</f>
        <v>r</v>
      </c>
      <c r="AE20" s="449" t="str">
        <f>+MID('Input data'!$F$3,31,1)</f>
        <v>.</v>
      </c>
      <c r="AF20" s="449" t="str">
        <f>+MID('Input data'!$F$3,32,1)</f>
        <v>o</v>
      </c>
      <c r="AG20" s="449" t="str">
        <f>+MID('Input data'!$F$3,33,1)</f>
        <v>.</v>
      </c>
      <c r="AH20" s="449" t="str">
        <f>+MID('Input data'!$F$3,34,1)</f>
        <v/>
      </c>
      <c r="AI20" s="449" t="str">
        <f>+MID('Input data'!$F$3,35,1)</f>
        <v/>
      </c>
      <c r="AJ20" s="449" t="str">
        <f>+MID('Input data'!$F$3,36,1)</f>
        <v/>
      </c>
      <c r="AK20" s="456" t="str">
        <f>+MID('Input data'!$F$3,37,1)</f>
        <v/>
      </c>
      <c r="AL20" s="479"/>
    </row>
    <row r="21" spans="1:39" s="538" customFormat="1" ht="19.5" customHeight="1" x14ac:dyDescent="0.25">
      <c r="A21" s="457" t="str">
        <f>+MID('Input data'!$F$3,38,1)</f>
        <v/>
      </c>
      <c r="B21" s="449" t="str">
        <f>+MID('Input data'!$F$3,39,1)</f>
        <v/>
      </c>
      <c r="C21" s="449" t="str">
        <f>+MID('Input data'!$F$3,40,1)</f>
        <v/>
      </c>
      <c r="D21" s="449" t="str">
        <f>+MID('Input data'!$F$3,41,1)</f>
        <v/>
      </c>
      <c r="E21" s="449" t="str">
        <f>+MID('Input data'!$F$3,42,1)</f>
        <v/>
      </c>
      <c r="F21" s="449" t="str">
        <f>+MID('Input data'!$F$3,43,1)</f>
        <v/>
      </c>
      <c r="G21" s="449" t="str">
        <f>+MID('Input data'!$F$3,44,1)</f>
        <v/>
      </c>
      <c r="H21" s="449" t="str">
        <f>+MID('Input data'!$F$3,45,1)</f>
        <v/>
      </c>
      <c r="I21" s="449" t="str">
        <f>+MID('Input data'!$F$3,46,1)</f>
        <v/>
      </c>
      <c r="J21" s="449" t="str">
        <f>+MID('Input data'!$F$3,47,1)</f>
        <v/>
      </c>
      <c r="K21" s="449" t="str">
        <f>+MID('Input data'!$F$3,48,1)</f>
        <v/>
      </c>
      <c r="L21" s="449" t="str">
        <f>+MID('Input data'!$F$3,49,1)</f>
        <v/>
      </c>
      <c r="M21" s="449" t="str">
        <f>+MID('Input data'!$F$3,50,1)</f>
        <v/>
      </c>
      <c r="N21" s="449" t="str">
        <f>+MID('Input data'!$F$3,51,1)</f>
        <v/>
      </c>
      <c r="O21" s="449" t="str">
        <f>+MID('Input data'!$F$3,52,1)</f>
        <v/>
      </c>
      <c r="P21" s="449" t="str">
        <f>+MID('Input data'!$F$3,53,1)</f>
        <v/>
      </c>
      <c r="Q21" s="449" t="str">
        <f>+MID('Input data'!$F$3,54,1)</f>
        <v/>
      </c>
      <c r="R21" s="449" t="str">
        <f>+MID('Input data'!$F$3,55,1)</f>
        <v/>
      </c>
      <c r="S21" s="449" t="str">
        <f>+MID('Input data'!$F$3,56,1)</f>
        <v/>
      </c>
      <c r="T21" s="449" t="str">
        <f>+MID('Input data'!$F$3,57,1)</f>
        <v/>
      </c>
      <c r="U21" s="449" t="str">
        <f>+MID('Input data'!$F$3,58,1)</f>
        <v/>
      </c>
      <c r="V21" s="449" t="str">
        <f>+MID('Input data'!$F$3,59,1)</f>
        <v/>
      </c>
      <c r="W21" s="449" t="str">
        <f>+MID('Input data'!$F$3,60,1)</f>
        <v/>
      </c>
      <c r="X21" s="449" t="str">
        <f>+MID('Input data'!$F$3,61,1)</f>
        <v/>
      </c>
      <c r="Y21" s="449" t="str">
        <f>+MID('Input data'!$F$3,62,1)</f>
        <v/>
      </c>
      <c r="Z21" s="449" t="str">
        <f>+MID('Input data'!$F$3,63,1)</f>
        <v/>
      </c>
      <c r="AA21" s="449" t="str">
        <f>+MID('Input data'!$F$3,64,1)</f>
        <v/>
      </c>
      <c r="AB21" s="449" t="str">
        <f>+MID('Input data'!$F$3,65,1)</f>
        <v/>
      </c>
      <c r="AC21" s="449" t="str">
        <f>+MID('Input data'!$F$3,66,1)</f>
        <v/>
      </c>
      <c r="AD21" s="449" t="str">
        <f>+MID('Input data'!$F$3,67,1)</f>
        <v/>
      </c>
      <c r="AE21" s="449" t="str">
        <f>+MID('Input data'!$F$3,68,1)</f>
        <v/>
      </c>
      <c r="AF21" s="449" t="str">
        <f>+MID('Input data'!$F$3,69,1)</f>
        <v/>
      </c>
      <c r="AG21" s="449" t="str">
        <f>+MID('Input data'!$F$3,70,1)</f>
        <v/>
      </c>
      <c r="AH21" s="449" t="str">
        <f>+MID('Input data'!$F$3,71,1)</f>
        <v/>
      </c>
      <c r="AI21" s="449" t="str">
        <f>+MID('Input data'!$F$3,72,1)</f>
        <v/>
      </c>
      <c r="AJ21" s="449" t="str">
        <f>+MID('Input data'!$F$3,73,1)</f>
        <v/>
      </c>
      <c r="AK21" s="456" t="str">
        <f>+MID('Input data'!$F$3,74,1)</f>
        <v/>
      </c>
      <c r="AL21" s="885"/>
    </row>
    <row r="22" spans="1:39" s="458" customFormat="1" ht="14.25" customHeight="1" x14ac:dyDescent="0.25">
      <c r="A22" s="886" t="s">
        <v>1601</v>
      </c>
      <c r="B22" s="887"/>
      <c r="C22" s="887"/>
      <c r="D22" s="887"/>
      <c r="E22" s="887"/>
      <c r="F22" s="887"/>
      <c r="G22" s="887"/>
      <c r="H22" s="887"/>
      <c r="I22" s="887"/>
      <c r="J22" s="887"/>
      <c r="K22" s="887"/>
      <c r="L22" s="887"/>
      <c r="M22" s="887"/>
      <c r="N22" s="887"/>
      <c r="O22" s="887"/>
      <c r="P22" s="887"/>
      <c r="Q22" s="887"/>
      <c r="R22" s="887"/>
      <c r="S22" s="887"/>
      <c r="T22" s="887"/>
      <c r="U22" s="887"/>
      <c r="V22" s="887"/>
      <c r="W22" s="467"/>
      <c r="X22" s="467"/>
      <c r="Y22" s="467"/>
      <c r="Z22" s="467"/>
      <c r="AA22" s="467"/>
      <c r="AB22" s="467"/>
      <c r="AC22" s="467"/>
      <c r="AD22" s="467"/>
      <c r="AE22" s="467"/>
      <c r="AF22" s="467"/>
      <c r="AG22" s="467"/>
      <c r="AH22" s="467"/>
      <c r="AI22" s="467"/>
      <c r="AJ22" s="467"/>
      <c r="AK22" s="467"/>
      <c r="AL22" s="888"/>
    </row>
    <row r="23" spans="1:39" x14ac:dyDescent="0.25">
      <c r="A23" s="454" t="s">
        <v>1602</v>
      </c>
      <c r="B23" s="841"/>
      <c r="C23" s="841"/>
      <c r="D23" s="841"/>
      <c r="E23" s="841"/>
      <c r="F23" s="841"/>
      <c r="G23" s="841"/>
      <c r="H23" s="841"/>
      <c r="I23" s="841"/>
      <c r="J23" s="841"/>
      <c r="K23" s="841"/>
      <c r="L23" s="841"/>
      <c r="M23" s="841"/>
      <c r="N23" s="841"/>
      <c r="O23" s="841"/>
      <c r="P23" s="841"/>
      <c r="Q23" s="841"/>
      <c r="R23" s="841"/>
      <c r="S23" s="841"/>
      <c r="T23" s="841"/>
      <c r="U23" s="841"/>
      <c r="V23" s="841"/>
      <c r="W23" s="407"/>
      <c r="X23" s="407"/>
      <c r="Y23" s="407"/>
      <c r="Z23" s="407"/>
      <c r="AA23" s="407"/>
      <c r="AB23" s="841"/>
      <c r="AC23" s="407"/>
      <c r="AD23" s="410" t="s">
        <v>1603</v>
      </c>
      <c r="AE23" s="407"/>
      <c r="AF23" s="407"/>
      <c r="AG23" s="407"/>
      <c r="AH23" s="407"/>
      <c r="AI23" s="407"/>
      <c r="AJ23" s="407"/>
      <c r="AK23" s="407"/>
      <c r="AL23" s="889"/>
    </row>
    <row r="24" spans="1:39" s="538" customFormat="1" ht="19.5" customHeight="1" x14ac:dyDescent="0.25">
      <c r="A24" s="457" t="str">
        <f>+LEFT('Input data'!$C$28,1)</f>
        <v>M</v>
      </c>
      <c r="B24" s="449" t="str">
        <f>+MID('Input data'!$C$28,2,1)</f>
        <v>i</v>
      </c>
      <c r="C24" s="449" t="str">
        <f>+MID('Input data'!$C$28,3,1)</f>
        <v>e</v>
      </c>
      <c r="D24" s="449" t="str">
        <f>+MID('Input data'!$C$28,4,1)</f>
        <v>r</v>
      </c>
      <c r="E24" s="449" t="str">
        <f>+MID('Input data'!$C$28,5,1)</f>
        <v>o</v>
      </c>
      <c r="F24" s="449" t="str">
        <f>+MID('Input data'!$C$28,6,1)</f>
        <v>v</v>
      </c>
      <c r="G24" s="449" t="str">
        <f>+MID('Input data'!$C$28,7,1)</f>
        <v>á</v>
      </c>
      <c r="H24" s="449" t="str">
        <f>+MID('Input data'!$C$28,8,1)</f>
        <v/>
      </c>
      <c r="I24" s="449" t="str">
        <f>+MID('Input data'!$C$28,9,1)</f>
        <v/>
      </c>
      <c r="J24" s="449" t="str">
        <f>+MID('Input data'!$C$28,10,1)</f>
        <v/>
      </c>
      <c r="K24" s="449" t="str">
        <f>+MID('Input data'!$C$28,11,1)</f>
        <v/>
      </c>
      <c r="L24" s="449" t="str">
        <f>+MID('Input data'!$C$28,12,1)</f>
        <v/>
      </c>
      <c r="M24" s="449" t="str">
        <f>+MID('Input data'!$C$28,13,1)</f>
        <v/>
      </c>
      <c r="N24" s="449" t="str">
        <f>+MID('Input data'!$C$28,14,1)</f>
        <v/>
      </c>
      <c r="O24" s="449" t="str">
        <f>+MID('Input data'!$C$28,15,1)</f>
        <v/>
      </c>
      <c r="P24" s="449" t="str">
        <f>+MID('Input data'!$C$28,16,1)</f>
        <v/>
      </c>
      <c r="Q24" s="449" t="str">
        <f>+MID('Input data'!$C$28,17,1)</f>
        <v/>
      </c>
      <c r="R24" s="449" t="str">
        <f>+MID('Input data'!$C$28,18,1)</f>
        <v/>
      </c>
      <c r="S24" s="449" t="str">
        <f>+MID('Input data'!$C$28,19,1)</f>
        <v/>
      </c>
      <c r="T24" s="449" t="str">
        <f>+MID('Input data'!$C$28,20,1)</f>
        <v/>
      </c>
      <c r="U24" s="449" t="str">
        <f>+MID('Input data'!$C$28,21,1)</f>
        <v/>
      </c>
      <c r="V24" s="449" t="str">
        <f>+MID('Input data'!$C$28,22,1)</f>
        <v/>
      </c>
      <c r="W24" s="449" t="str">
        <f>+MID('Input data'!$C$28,23,1)</f>
        <v/>
      </c>
      <c r="X24" s="449" t="str">
        <f>+MID('Input data'!$C$28,24,1)</f>
        <v/>
      </c>
      <c r="Y24" s="449" t="str">
        <f>+MID('Input data'!$C$28,25,1)</f>
        <v/>
      </c>
      <c r="Z24" s="449" t="str">
        <f>+MID('Input data'!$C$28,26,1)</f>
        <v/>
      </c>
      <c r="AA24" s="449" t="str">
        <f>+MID('Input data'!$C$28,27,1)</f>
        <v/>
      </c>
      <c r="AB24" s="449" t="str">
        <f>+MID('Input data'!$C$28,28,1)</f>
        <v/>
      </c>
      <c r="AC24" s="451"/>
      <c r="AD24" s="449" t="str">
        <f>+LEFT('Input data'!$C$30,1)</f>
        <v>6</v>
      </c>
      <c r="AE24" s="449" t="str">
        <f>+MID('Input data'!$C$30,2,1)</f>
        <v>1</v>
      </c>
      <c r="AF24" s="449" t="str">
        <f>+MID('Input data'!$C$30,3,1)</f>
        <v>6</v>
      </c>
      <c r="AG24" s="449" t="str">
        <f>+MID('Input data'!$C$30,4,1)</f>
        <v>4</v>
      </c>
      <c r="AH24" s="449" t="str">
        <f>+MID('Input data'!$C$30,5,1)</f>
        <v>/</v>
      </c>
      <c r="AI24" s="449" t="str">
        <f>+MID('Input data'!$C$30,6,1)</f>
        <v>1</v>
      </c>
      <c r="AJ24" s="449" t="str">
        <f>+MID('Input data'!$C$30,7,1)</f>
        <v>0</v>
      </c>
      <c r="AK24" s="449" t="str">
        <f>+MID('Input data'!$C$30,8,1)</f>
        <v>2</v>
      </c>
      <c r="AL24" s="885"/>
    </row>
    <row r="25" spans="1:39" x14ac:dyDescent="0.25">
      <c r="A25" s="454" t="s">
        <v>1604</v>
      </c>
      <c r="B25" s="841"/>
      <c r="C25" s="841"/>
      <c r="D25" s="841"/>
      <c r="E25" s="841"/>
      <c r="F25" s="841"/>
      <c r="G25" s="453" t="s">
        <v>1605</v>
      </c>
      <c r="H25" s="453"/>
      <c r="I25" s="453"/>
      <c r="J25" s="453"/>
      <c r="K25" s="453"/>
      <c r="L25" s="453"/>
      <c r="M25" s="453"/>
      <c r="N25" s="453"/>
      <c r="O25" s="453"/>
      <c r="P25" s="453"/>
      <c r="Q25" s="453"/>
      <c r="R25" s="453"/>
      <c r="S25" s="453"/>
      <c r="T25" s="453"/>
      <c r="U25" s="453"/>
      <c r="V25" s="453"/>
      <c r="W25" s="453"/>
      <c r="X25" s="453"/>
      <c r="Y25" s="453"/>
      <c r="Z25" s="453"/>
      <c r="AA25" s="453"/>
      <c r="AB25" s="453"/>
      <c r="AC25" s="453"/>
      <c r="AD25" s="453"/>
      <c r="AE25" s="407"/>
      <c r="AF25" s="407"/>
      <c r="AG25" s="407"/>
      <c r="AH25" s="407"/>
      <c r="AI25" s="407"/>
      <c r="AJ25" s="407"/>
      <c r="AK25" s="407"/>
      <c r="AL25" s="889"/>
    </row>
    <row r="26" spans="1:39" s="538" customFormat="1" ht="19.5" customHeight="1" x14ac:dyDescent="0.25">
      <c r="A26" s="457" t="str">
        <f>+LEFT('Input data'!$C$32,1)</f>
        <v>0</v>
      </c>
      <c r="B26" s="449" t="str">
        <f>+MID('Input data'!$C$32,2,1)</f>
        <v>6</v>
      </c>
      <c r="C26" s="449" t="str">
        <f>+MID('Input data'!$C$32,3,1)</f>
        <v>6</v>
      </c>
      <c r="D26" s="449" t="str">
        <f>+MID('Input data'!$C$32,4,1)</f>
        <v>0</v>
      </c>
      <c r="E26" s="449" t="str">
        <f>+MID('Input data'!$C$32,5,1)</f>
        <v>1</v>
      </c>
      <c r="F26" s="449"/>
      <c r="G26" s="449" t="str">
        <f>+LEFT('Input data'!$C$34,1)</f>
        <v>H</v>
      </c>
      <c r="H26" s="449" t="str">
        <f>+MID('Input data'!$C$34,2,1)</f>
        <v>u</v>
      </c>
      <c r="I26" s="449" t="str">
        <f>+MID('Input data'!$C$34,3,1)</f>
        <v>m</v>
      </c>
      <c r="J26" s="449" t="str">
        <f>+MID('Input data'!$C$34,4,1)</f>
        <v>e</v>
      </c>
      <c r="K26" s="449" t="str">
        <f>+MID('Input data'!$C$34,5,1)</f>
        <v>n</v>
      </c>
      <c r="L26" s="449" t="str">
        <f>+MID('Input data'!$C$34,6,1)</f>
        <v>n</v>
      </c>
      <c r="M26" s="449" t="str">
        <f>+MID('Input data'!$C$34,7,1)</f>
        <v>é</v>
      </c>
      <c r="N26" s="449" t="str">
        <f>+MID('Input data'!$C$34,8,1)</f>
        <v/>
      </c>
      <c r="O26" s="449" t="str">
        <f>+MID('Input data'!$C$34,9,1)</f>
        <v/>
      </c>
      <c r="P26" s="449" t="str">
        <f>+MID('Input data'!$C$34,10,1)</f>
        <v/>
      </c>
      <c r="Q26" s="449" t="str">
        <f>+MID('Input data'!$C$34,11,1)</f>
        <v/>
      </c>
      <c r="R26" s="449" t="str">
        <f>+MID('Input data'!$C$34,12,1)</f>
        <v/>
      </c>
      <c r="S26" s="449" t="str">
        <f>+MID('Input data'!$C$34,13,1)</f>
        <v/>
      </c>
      <c r="T26" s="449" t="str">
        <f>+MID('Input data'!$C$34,14,1)</f>
        <v/>
      </c>
      <c r="U26" s="449" t="str">
        <f>+MID('Input data'!$C$34,15,1)</f>
        <v/>
      </c>
      <c r="V26" s="449" t="str">
        <f>+MID('Input data'!$C$34,16,1)</f>
        <v/>
      </c>
      <c r="W26" s="449" t="str">
        <f>+MID('Input data'!$C$34,17,1)</f>
        <v/>
      </c>
      <c r="X26" s="449" t="str">
        <f>+MID('Input data'!$C$34,18,1)</f>
        <v/>
      </c>
      <c r="Y26" s="449" t="str">
        <f>+MID('Input data'!$C$34,19,1)</f>
        <v/>
      </c>
      <c r="Z26" s="449" t="str">
        <f>+MID('Input data'!$C$34,20,1)</f>
        <v/>
      </c>
      <c r="AA26" s="449" t="str">
        <f>+MID('Input data'!$C$34,21,1)</f>
        <v/>
      </c>
      <c r="AB26" s="449" t="str">
        <f>+MID('Input data'!$C$34,22,1)</f>
        <v/>
      </c>
      <c r="AC26" s="449" t="str">
        <f>+MID('Input data'!$C$34,23,1)</f>
        <v/>
      </c>
      <c r="AD26" s="449" t="str">
        <f>+MID('Input data'!$C$34,24,1)</f>
        <v/>
      </c>
      <c r="AE26" s="449" t="str">
        <f>+MID('Input data'!$C$34,25,1)</f>
        <v/>
      </c>
      <c r="AF26" s="449" t="str">
        <f>+MID('Input data'!$C$34,26,1)</f>
        <v/>
      </c>
      <c r="AG26" s="449" t="str">
        <f>+MID('Input data'!$C$34,27,1)</f>
        <v/>
      </c>
      <c r="AH26" s="449" t="str">
        <f>+MID('Input data'!$C$34,28,1)</f>
        <v/>
      </c>
      <c r="AI26" s="449" t="str">
        <f>+MID('Input data'!$C$34,29,1)</f>
        <v/>
      </c>
      <c r="AJ26" s="449" t="str">
        <f>+MID('Input data'!$C$34,30,1)</f>
        <v/>
      </c>
      <c r="AK26" s="449" t="str">
        <f>+MID('Input data'!$C$34,31,1)</f>
        <v/>
      </c>
      <c r="AL26" s="885"/>
    </row>
    <row r="27" spans="1:39" x14ac:dyDescent="0.25">
      <c r="A27" s="454" t="s">
        <v>1606</v>
      </c>
      <c r="B27" s="841"/>
      <c r="C27" s="841"/>
      <c r="D27" s="841"/>
      <c r="E27" s="841"/>
      <c r="F27" s="841"/>
      <c r="G27" s="453"/>
      <c r="H27" s="453"/>
      <c r="I27" s="453"/>
      <c r="J27" s="453"/>
      <c r="K27" s="453"/>
      <c r="L27" s="453"/>
      <c r="M27" s="453"/>
      <c r="N27" s="841"/>
      <c r="O27" s="453" t="s">
        <v>1607</v>
      </c>
      <c r="P27" s="453"/>
      <c r="Q27" s="453"/>
      <c r="R27" s="453"/>
      <c r="S27" s="453"/>
      <c r="T27" s="453"/>
      <c r="U27" s="453"/>
      <c r="V27" s="453"/>
      <c r="W27" s="453"/>
      <c r="X27" s="453"/>
      <c r="Y27" s="453"/>
      <c r="Z27" s="453"/>
      <c r="AA27" s="453"/>
      <c r="AB27" s="453"/>
      <c r="AC27" s="453"/>
      <c r="AD27" s="453"/>
      <c r="AE27" s="407"/>
      <c r="AF27" s="407"/>
      <c r="AG27" s="407"/>
      <c r="AH27" s="407"/>
      <c r="AI27" s="407"/>
      <c r="AJ27" s="407"/>
      <c r="AK27" s="407"/>
      <c r="AL27" s="889"/>
    </row>
    <row r="28" spans="1:39" s="538" customFormat="1" ht="19.5" customHeight="1" x14ac:dyDescent="0.25">
      <c r="A28" s="452">
        <v>0</v>
      </c>
      <c r="B28" s="449" t="str">
        <f>+LEFT('Input data'!$C$36,1)</f>
        <v>9</v>
      </c>
      <c r="C28" s="449" t="str">
        <f>+MID('Input data'!$C$36,2,1)</f>
        <v>1</v>
      </c>
      <c r="D28" s="449" t="str">
        <f>+MID('Input data'!$C$36,3,1)</f>
        <v>8</v>
      </c>
      <c r="E28" s="449" t="s">
        <v>1092</v>
      </c>
      <c r="F28" s="449" t="str">
        <f>+LEFT('Input data'!$C$38,1)</f>
        <v>4</v>
      </c>
      <c r="G28" s="449" t="str">
        <f>+MID('Input data'!$C$38,2,1)</f>
        <v>2</v>
      </c>
      <c r="H28" s="449" t="str">
        <f>+MID('Input data'!$C$38,3,1)</f>
        <v>4</v>
      </c>
      <c r="I28" s="449" t="str">
        <f>+MID('Input data'!$C$38,4,1)</f>
        <v>3</v>
      </c>
      <c r="J28" s="449" t="str">
        <f>+MID('Input data'!$C$38,5,1)</f>
        <v>1</v>
      </c>
      <c r="K28" s="449" t="str">
        <f>+MID('Input data'!$C$38,6,1)</f>
        <v>8</v>
      </c>
      <c r="L28" s="449" t="str">
        <f>+MID('Input data'!$C$38,7,1)</f>
        <v/>
      </c>
      <c r="M28" s="449" t="str">
        <f>+MID('Input data'!$C$38,8,1)</f>
        <v/>
      </c>
      <c r="N28" s="451"/>
      <c r="O28" s="450">
        <v>0</v>
      </c>
      <c r="P28" s="449" t="str">
        <f>+LEFT('Input data'!$C$36,1)</f>
        <v>9</v>
      </c>
      <c r="Q28" s="449" t="str">
        <f>+MID('Input data'!$C$36,2,1)</f>
        <v>1</v>
      </c>
      <c r="R28" s="449" t="str">
        <f>+MID('Input data'!$C$36,3,1)</f>
        <v>8</v>
      </c>
      <c r="S28" s="449" t="s">
        <v>1092</v>
      </c>
      <c r="T28" s="449" t="str">
        <f>+LEFT('Input data'!$C$40,1)</f>
        <v/>
      </c>
      <c r="U28" s="449" t="str">
        <f>+MID('Input data'!$C$40,2,1)</f>
        <v/>
      </c>
      <c r="V28" s="449" t="str">
        <f>+MID('Input data'!$C$40,3,1)</f>
        <v/>
      </c>
      <c r="W28" s="449" t="str">
        <f>+MID('Input data'!$C$40,4,1)</f>
        <v/>
      </c>
      <c r="X28" s="449" t="str">
        <f>+MID('Input data'!$C$40,5,1)</f>
        <v/>
      </c>
      <c r="Y28" s="449" t="str">
        <f>+MID('Input data'!$C$40,6,1)</f>
        <v/>
      </c>
      <c r="Z28" s="449" t="str">
        <f>+MID('Input data'!$C$40,7,1)</f>
        <v/>
      </c>
      <c r="AA28" s="449" t="str">
        <f>+MID('Input data'!$C$40,8,1)</f>
        <v/>
      </c>
      <c r="AB28" s="449"/>
      <c r="AC28" s="449"/>
      <c r="AD28" s="449"/>
      <c r="AE28" s="407"/>
      <c r="AF28" s="407"/>
      <c r="AG28" s="407"/>
      <c r="AH28" s="407"/>
      <c r="AI28" s="407"/>
      <c r="AJ28" s="407"/>
      <c r="AK28" s="407"/>
      <c r="AL28" s="885"/>
    </row>
    <row r="29" spans="1:39" s="399" customFormat="1" x14ac:dyDescent="0.25">
      <c r="A29" s="411" t="s">
        <v>1608</v>
      </c>
      <c r="B29" s="410"/>
      <c r="C29" s="410"/>
      <c r="D29" s="410"/>
      <c r="E29" s="410"/>
      <c r="F29" s="410"/>
      <c r="G29" s="410"/>
      <c r="H29" s="410"/>
      <c r="I29" s="410"/>
      <c r="J29" s="410"/>
      <c r="K29" s="410"/>
      <c r="L29" s="410"/>
      <c r="M29" s="410"/>
      <c r="N29" s="410"/>
      <c r="O29" s="410"/>
      <c r="P29" s="410"/>
      <c r="Q29" s="410"/>
      <c r="R29" s="410"/>
      <c r="S29" s="410"/>
      <c r="T29" s="410"/>
      <c r="U29" s="410"/>
      <c r="V29" s="410"/>
      <c r="W29" s="407"/>
      <c r="X29" s="407"/>
      <c r="Y29" s="407"/>
      <c r="Z29" s="407"/>
      <c r="AA29" s="407"/>
      <c r="AB29" s="407"/>
      <c r="AC29" s="407"/>
      <c r="AD29" s="407"/>
      <c r="AE29" s="407"/>
      <c r="AF29" s="407"/>
      <c r="AG29" s="407"/>
      <c r="AH29" s="407"/>
      <c r="AI29" s="407"/>
      <c r="AJ29" s="407"/>
      <c r="AK29" s="407"/>
      <c r="AL29" s="494"/>
    </row>
    <row r="30" spans="1:39" s="538" customFormat="1" ht="19.5" customHeight="1" thickBot="1" x14ac:dyDescent="0.3">
      <c r="A30" s="448" t="str">
        <f>+LEFT('Input data'!$B$42,1)</f>
        <v>i</v>
      </c>
      <c r="B30" s="447" t="str">
        <f>+MID('Input data'!$B$42,2,1)</f>
        <v>.</v>
      </c>
      <c r="C30" s="447" t="str">
        <f>+MID('Input data'!$B$42,3,1)</f>
        <v>t</v>
      </c>
      <c r="D30" s="447" t="str">
        <f>+MID('Input data'!$B$42,4,1)</f>
        <v>r</v>
      </c>
      <c r="E30" s="447" t="str">
        <f>+MID('Input data'!$B$42,5,1)</f>
        <v>e</v>
      </c>
      <c r="F30" s="447" t="str">
        <f>+MID('Input data'!$B$42,6,1)</f>
        <v>b</v>
      </c>
      <c r="G30" s="447" t="str">
        <f>+MID('Input data'!$B$42,7,1)</f>
        <v>i</v>
      </c>
      <c r="H30" s="447" t="str">
        <f>+MID('Input data'!$B$42,8,1)</f>
        <v>s</v>
      </c>
      <c r="I30" s="447" t="str">
        <f>+MID('Input data'!$B$42,9,1)</f>
        <v>o</v>
      </c>
      <c r="J30" s="447" t="str">
        <f>+MID('Input data'!$B$42,10,1)</f>
        <v>v</v>
      </c>
      <c r="K30" s="447" t="str">
        <f>+MID('Input data'!$B$42,11,1)</f>
        <v>s</v>
      </c>
      <c r="L30" s="447" t="str">
        <f>+MID('Input data'!$B$42,12,1)</f>
        <v>k</v>
      </c>
      <c r="M30" s="447" t="str">
        <f>+MID('Input data'!$B$42,13,1)</f>
        <v>y</v>
      </c>
      <c r="N30" s="447" t="str">
        <f>+MID('Input data'!$B$42,14,1)</f>
        <v>@</v>
      </c>
      <c r="O30" s="447" t="str">
        <f>+MID('Input data'!$B$42,15,1)</f>
        <v>m</v>
      </c>
      <c r="P30" s="447" t="str">
        <f>+MID('Input data'!$B$42,16,1)</f>
        <v>o</v>
      </c>
      <c r="Q30" s="447" t="str">
        <f>+MID('Input data'!$B$42,17,1)</f>
        <v>t</v>
      </c>
      <c r="R30" s="447" t="str">
        <f>+MID('Input data'!$B$42,18,1)</f>
        <v>o</v>
      </c>
      <c r="S30" s="447" t="str">
        <f>+MID('Input data'!$B$42,19,1)</f>
        <v>r</v>
      </c>
      <c r="T30" s="447" t="str">
        <f>+MID('Input data'!$B$42,20,1)</f>
        <v>-</v>
      </c>
      <c r="U30" s="447" t="str">
        <f>+MID('Input data'!$B$42,21,1)</f>
        <v>c</v>
      </c>
      <c r="V30" s="447" t="str">
        <f>+MID('Input data'!$B$42,22,1)</f>
        <v>a</v>
      </c>
      <c r="W30" s="447" t="str">
        <f>+MID('Input data'!$B$42,23,1)</f>
        <v>r</v>
      </c>
      <c r="X30" s="447" t="str">
        <f>+MID('Input data'!$B$42,24,1)</f>
        <v>.</v>
      </c>
      <c r="Y30" s="447" t="str">
        <f>+MID('Input data'!$B$42,25,1)</f>
        <v>s</v>
      </c>
      <c r="Z30" s="447" t="str">
        <f>+MID('Input data'!$B$42,26,1)</f>
        <v>k</v>
      </c>
      <c r="AA30" s="447" t="str">
        <f>+MID('Input data'!$B$42,27,1)</f>
        <v/>
      </c>
      <c r="AB30" s="447" t="str">
        <f>+MID('Input data'!$B$42,28,1)</f>
        <v/>
      </c>
      <c r="AC30" s="447" t="str">
        <f>+MID('Input data'!$B$42,29,1)</f>
        <v/>
      </c>
      <c r="AD30" s="447" t="str">
        <f>+MID('Input data'!$B$42,30,1)</f>
        <v/>
      </c>
      <c r="AE30" s="447" t="str">
        <f>+MID('Input data'!$B$42,31,1)</f>
        <v/>
      </c>
      <c r="AF30" s="447" t="str">
        <f>+MID('Input data'!$B$42,32,1)</f>
        <v/>
      </c>
      <c r="AG30" s="447" t="str">
        <f>+MID('Input data'!$B$42,33,1)</f>
        <v/>
      </c>
      <c r="AH30" s="447" t="str">
        <f>+MID('Input data'!$B$42,34,1)</f>
        <v/>
      </c>
      <c r="AI30" s="447" t="str">
        <f>+MID('Input data'!$B$42,35,1)</f>
        <v/>
      </c>
      <c r="AJ30" s="447" t="str">
        <f>+MID('Input data'!$B$42,36,1)</f>
        <v/>
      </c>
      <c r="AK30" s="447" t="str">
        <f>+MID('Input data'!$B$42,37,1)</f>
        <v/>
      </c>
      <c r="AL30" s="890"/>
    </row>
    <row r="31" spans="1:39" s="399" customFormat="1" ht="4.5" customHeight="1" thickBot="1" x14ac:dyDescent="0.3">
      <c r="A31" s="410"/>
      <c r="B31" s="410"/>
      <c r="C31" s="410"/>
      <c r="D31" s="410"/>
      <c r="E31" s="410"/>
      <c r="F31" s="410"/>
      <c r="G31" s="410"/>
      <c r="H31" s="410"/>
      <c r="I31" s="410"/>
      <c r="J31" s="410"/>
      <c r="K31" s="410"/>
      <c r="L31" s="410"/>
      <c r="M31" s="410"/>
      <c r="N31" s="410"/>
      <c r="O31" s="410"/>
      <c r="P31" s="410"/>
      <c r="Q31" s="410"/>
      <c r="R31" s="410"/>
      <c r="S31" s="410"/>
      <c r="T31" s="410"/>
      <c r="U31" s="410"/>
      <c r="V31" s="410"/>
      <c r="W31" s="407"/>
      <c r="X31" s="407"/>
      <c r="Y31" s="407"/>
      <c r="Z31" s="407"/>
      <c r="AA31" s="407"/>
      <c r="AB31" s="407"/>
      <c r="AC31" s="407"/>
      <c r="AD31" s="407"/>
      <c r="AE31" s="407"/>
      <c r="AF31" s="407"/>
      <c r="AG31" s="407"/>
      <c r="AH31" s="407"/>
      <c r="AI31" s="407"/>
      <c r="AJ31" s="407"/>
      <c r="AK31" s="407"/>
      <c r="AL31" s="410"/>
      <c r="AM31" s="410"/>
    </row>
    <row r="32" spans="1:39" s="442" customFormat="1" ht="12.75" customHeight="1" x14ac:dyDescent="0.25">
      <c r="A32" s="445" t="s">
        <v>1609</v>
      </c>
      <c r="B32" s="444"/>
      <c r="C32" s="444"/>
      <c r="D32" s="444"/>
      <c r="E32" s="444"/>
      <c r="F32" s="444"/>
      <c r="G32" s="444"/>
      <c r="H32" s="444"/>
      <c r="I32" s="444"/>
      <c r="J32" s="444"/>
      <c r="K32" s="848"/>
      <c r="L32" s="848"/>
      <c r="M32" s="2187" t="s">
        <v>1610</v>
      </c>
      <c r="N32" s="2188"/>
      <c r="O32" s="2188"/>
      <c r="P32" s="2188"/>
      <c r="Q32" s="2188"/>
      <c r="R32" s="2188"/>
      <c r="S32" s="2188"/>
      <c r="T32" s="2188"/>
      <c r="U32" s="2189"/>
      <c r="V32" s="2187" t="s">
        <v>1611</v>
      </c>
      <c r="W32" s="2188"/>
      <c r="X32" s="2188"/>
      <c r="Y32" s="2188"/>
      <c r="Z32" s="2188"/>
      <c r="AA32" s="2188"/>
      <c r="AB32" s="2188"/>
      <c r="AC32" s="2189"/>
      <c r="AD32" s="2187" t="s">
        <v>1612</v>
      </c>
      <c r="AE32" s="2188"/>
      <c r="AF32" s="2188"/>
      <c r="AG32" s="2188"/>
      <c r="AH32" s="2188"/>
      <c r="AI32" s="2188"/>
      <c r="AJ32" s="2188"/>
      <c r="AK32" s="2188"/>
      <c r="AL32" s="2193"/>
    </row>
    <row r="33" spans="1:38" s="399" customFormat="1" ht="19.5" customHeight="1" x14ac:dyDescent="0.25">
      <c r="A33" s="428" t="str">
        <f>LEFT(TEXT('Input data'!F34,"dd.m.yyyy"),1)</f>
        <v>3</v>
      </c>
      <c r="B33" s="427" t="str">
        <f>MID(TEXT('Input data'!$F$34,"dd.mm.yyyy"),2,1)</f>
        <v>0</v>
      </c>
      <c r="C33" s="426" t="s">
        <v>1063</v>
      </c>
      <c r="D33" s="427" t="str">
        <f>MID(TEXT('Input data'!$F$34,"dd.mm.yyyy"),4,1)</f>
        <v>0</v>
      </c>
      <c r="E33" s="427" t="str">
        <f>MID(TEXT('Input data'!$F$34,"dd.mm.yyyy"),5,1)</f>
        <v>1</v>
      </c>
      <c r="F33" s="426" t="s">
        <v>1063</v>
      </c>
      <c r="G33" s="427" t="str">
        <f>MID(TEXT('Input data'!$F$34,"dd.mm.yyyy"),7,1)</f>
        <v>2</v>
      </c>
      <c r="H33" s="427" t="str">
        <f>MID(TEXT('Input data'!$F$34,"dd.mm.yyyy"),8,1)</f>
        <v>0</v>
      </c>
      <c r="I33" s="427" t="str">
        <f>MID(TEXT('Input data'!$F$34,"dd.mm.yyyy"),9,1)</f>
        <v>1</v>
      </c>
      <c r="J33" s="427" t="str">
        <f>MID(TEXT('Input data'!$F$34,"dd.mm.yyyy"),10,1)</f>
        <v>5</v>
      </c>
      <c r="K33" s="891"/>
      <c r="L33" s="434"/>
      <c r="M33" s="2190"/>
      <c r="N33" s="2191"/>
      <c r="O33" s="2191"/>
      <c r="P33" s="2191"/>
      <c r="Q33" s="2191"/>
      <c r="R33" s="2191"/>
      <c r="S33" s="2191"/>
      <c r="T33" s="2191"/>
      <c r="U33" s="2192"/>
      <c r="V33" s="2190"/>
      <c r="W33" s="2191"/>
      <c r="X33" s="2191"/>
      <c r="Y33" s="2191"/>
      <c r="Z33" s="2191"/>
      <c r="AA33" s="2191"/>
      <c r="AB33" s="2191"/>
      <c r="AC33" s="2192"/>
      <c r="AD33" s="2190"/>
      <c r="AE33" s="2191"/>
      <c r="AF33" s="2191"/>
      <c r="AG33" s="2191"/>
      <c r="AH33" s="2191"/>
      <c r="AI33" s="2191"/>
      <c r="AJ33" s="2191"/>
      <c r="AK33" s="2191"/>
      <c r="AL33" s="2194"/>
    </row>
    <row r="34" spans="1:38" s="399" customFormat="1" ht="12.75" customHeight="1" x14ac:dyDescent="0.25">
      <c r="A34" s="440"/>
      <c r="B34" s="439"/>
      <c r="C34" s="439"/>
      <c r="D34" s="439"/>
      <c r="E34" s="439"/>
      <c r="F34" s="439"/>
      <c r="G34" s="439"/>
      <c r="H34" s="439"/>
      <c r="I34" s="439"/>
      <c r="J34" s="439"/>
      <c r="K34" s="850"/>
      <c r="L34" s="850"/>
      <c r="M34" s="2190"/>
      <c r="N34" s="2191"/>
      <c r="O34" s="2191"/>
      <c r="P34" s="2191"/>
      <c r="Q34" s="2191"/>
      <c r="R34" s="2191"/>
      <c r="S34" s="2191"/>
      <c r="T34" s="2191"/>
      <c r="U34" s="2192"/>
      <c r="V34" s="2190"/>
      <c r="W34" s="2191"/>
      <c r="X34" s="2191"/>
      <c r="Y34" s="2191"/>
      <c r="Z34" s="2191"/>
      <c r="AA34" s="2191"/>
      <c r="AB34" s="2191"/>
      <c r="AC34" s="2192"/>
      <c r="AD34" s="2190"/>
      <c r="AE34" s="2191"/>
      <c r="AF34" s="2191"/>
      <c r="AG34" s="2191"/>
      <c r="AH34" s="2191"/>
      <c r="AI34" s="2191"/>
      <c r="AJ34" s="2191"/>
      <c r="AK34" s="2191"/>
      <c r="AL34" s="2194"/>
    </row>
    <row r="35" spans="1:38" s="399" customFormat="1" x14ac:dyDescent="0.2">
      <c r="A35" s="411" t="s">
        <v>1613</v>
      </c>
      <c r="B35" s="410"/>
      <c r="C35" s="410"/>
      <c r="D35" s="410"/>
      <c r="E35" s="410"/>
      <c r="F35" s="410"/>
      <c r="G35" s="410"/>
      <c r="H35" s="410"/>
      <c r="I35" s="410"/>
      <c r="J35" s="410"/>
      <c r="K35" s="434"/>
      <c r="L35" s="851"/>
      <c r="M35" s="434"/>
      <c r="N35" s="434"/>
      <c r="O35" s="434"/>
      <c r="P35" s="434"/>
      <c r="Q35" s="434"/>
      <c r="R35" s="434"/>
      <c r="S35" s="434"/>
      <c r="T35" s="410"/>
      <c r="U35" s="432"/>
      <c r="V35" s="433"/>
      <c r="W35" s="433"/>
      <c r="X35" s="433"/>
      <c r="Y35" s="433"/>
      <c r="Z35" s="433"/>
      <c r="AA35" s="407"/>
      <c r="AB35" s="433"/>
      <c r="AC35" s="432"/>
      <c r="AD35" s="431"/>
      <c r="AE35" s="430"/>
      <c r="AF35" s="430"/>
      <c r="AG35" s="430"/>
      <c r="AH35" s="430"/>
      <c r="AI35" s="430"/>
      <c r="AJ35" s="430"/>
      <c r="AK35" s="430"/>
      <c r="AL35" s="429"/>
    </row>
    <row r="36" spans="1:38" s="399" customFormat="1" ht="19.5" customHeight="1" x14ac:dyDescent="0.25">
      <c r="A36" s="428" t="str">
        <f>IF('Input data'!$F$36="","",LEFT(TEXT('Input data'!$F$36,"dd.mm.yyyy"),1))</f>
        <v/>
      </c>
      <c r="B36" s="427" t="str">
        <f>IF('Input data'!$F$36="","",MID(TEXT('Input data'!$F$36,"dd.mm.yyyy"),2,1))</f>
        <v/>
      </c>
      <c r="C36" s="426" t="s">
        <v>1063</v>
      </c>
      <c r="D36" s="427" t="str">
        <f>IF('Input data'!$F$36="","",MID(TEXT('Input data'!$F$36,"dd.mm.yyyy"),4,1))</f>
        <v/>
      </c>
      <c r="E36" s="427" t="str">
        <f>IF('Input data'!$F$36="","",MID(TEXT('Input data'!$F$36,"dd.mm.yyyy"),5,1))</f>
        <v/>
      </c>
      <c r="F36" s="426" t="s">
        <v>1063</v>
      </c>
      <c r="G36" s="425" t="str">
        <f>IF('Input data'!$F$36="","",MID(TEXT('Input data'!$F$36,"dd.mm.yyyy"),7,1))</f>
        <v/>
      </c>
      <c r="H36" s="425" t="str">
        <f>IF('Input data'!$F$36="","",MID(TEXT('Input data'!$F$36,"dd.mm.yyyy"),8,1))</f>
        <v/>
      </c>
      <c r="I36" s="425" t="str">
        <f>IF('Input data'!$F$36="","",MID(TEXT('Input data'!$F$36,"dd.mm.yyyy"),9,1))</f>
        <v/>
      </c>
      <c r="J36" s="425" t="str">
        <f>IF('Input data'!$F$36="","",MID(TEXT('Input data'!$F$36,"dd.mm.yyyy"),10,1))</f>
        <v/>
      </c>
      <c r="K36" s="852"/>
      <c r="L36" s="536"/>
      <c r="M36" s="410"/>
      <c r="N36" s="410"/>
      <c r="O36" s="410"/>
      <c r="P36" s="410"/>
      <c r="Q36" s="410"/>
      <c r="R36" s="410"/>
      <c r="S36" s="410"/>
      <c r="T36" s="410"/>
      <c r="U36" s="536"/>
      <c r="V36" s="410"/>
      <c r="W36" s="407"/>
      <c r="X36" s="407"/>
      <c r="Y36" s="407"/>
      <c r="Z36" s="407"/>
      <c r="AA36" s="407"/>
      <c r="AB36" s="407"/>
      <c r="AC36" s="535"/>
      <c r="AD36" s="407"/>
      <c r="AE36" s="407"/>
      <c r="AF36" s="407"/>
      <c r="AG36" s="407"/>
      <c r="AH36" s="407"/>
      <c r="AI36" s="407"/>
      <c r="AJ36" s="407"/>
      <c r="AK36" s="407"/>
      <c r="AL36" s="406"/>
    </row>
    <row r="37" spans="1:38" s="405" customFormat="1" thickBot="1" x14ac:dyDescent="0.3">
      <c r="A37" s="420"/>
      <c r="B37" s="419"/>
      <c r="C37" s="419"/>
      <c r="D37" s="419"/>
      <c r="E37" s="419"/>
      <c r="F37" s="419"/>
      <c r="G37" s="419"/>
      <c r="H37" s="419"/>
      <c r="I37" s="419"/>
      <c r="J37" s="419"/>
      <c r="K37" s="419"/>
      <c r="L37" s="418"/>
      <c r="M37" s="2092" t="str">
        <f>'Input data'!F40</f>
        <v>Mária Šimaľová</v>
      </c>
      <c r="N37" s="2093"/>
      <c r="O37" s="2093"/>
      <c r="P37" s="2093"/>
      <c r="Q37" s="2093"/>
      <c r="R37" s="2093"/>
      <c r="S37" s="2093"/>
      <c r="T37" s="2093"/>
      <c r="U37" s="2094"/>
      <c r="V37" s="2092" t="e">
        <f>'Input data'!#REF!</f>
        <v>#REF!</v>
      </c>
      <c r="W37" s="2093"/>
      <c r="X37" s="2093"/>
      <c r="Y37" s="2093"/>
      <c r="Z37" s="2093"/>
      <c r="AA37" s="2093"/>
      <c r="AB37" s="2093"/>
      <c r="AC37" s="2094"/>
      <c r="AD37" s="2095" t="e">
        <f>'Input data'!#REF!</f>
        <v>#REF!</v>
      </c>
      <c r="AE37" s="2093"/>
      <c r="AF37" s="2093"/>
      <c r="AG37" s="2093"/>
      <c r="AH37" s="2093"/>
      <c r="AI37" s="2093"/>
      <c r="AJ37" s="2093"/>
      <c r="AK37" s="2093"/>
      <c r="AL37" s="2096"/>
    </row>
    <row r="38" spans="1:38" s="405" customFormat="1" x14ac:dyDescent="0.2">
      <c r="A38" s="408"/>
      <c r="B38" s="408"/>
      <c r="C38" s="408"/>
      <c r="D38" s="408"/>
      <c r="E38" s="408"/>
      <c r="F38" s="408"/>
      <c r="G38" s="408"/>
      <c r="H38" s="408"/>
      <c r="I38" s="408"/>
      <c r="J38" s="408"/>
      <c r="K38" s="408"/>
      <c r="L38" s="408"/>
      <c r="M38" s="892"/>
      <c r="N38" s="892"/>
      <c r="O38" s="892"/>
      <c r="P38" s="892"/>
      <c r="Q38" s="892"/>
      <c r="R38" s="892"/>
      <c r="S38" s="892"/>
      <c r="T38" s="892"/>
      <c r="U38" s="892"/>
      <c r="V38" s="408"/>
      <c r="W38" s="407"/>
      <c r="X38" s="407"/>
      <c r="Y38" s="407"/>
      <c r="Z38" s="407"/>
      <c r="AA38" s="407"/>
      <c r="AB38" s="407"/>
      <c r="AC38" s="407"/>
      <c r="AD38" s="408"/>
      <c r="AE38" s="408"/>
      <c r="AF38" s="408"/>
      <c r="AG38" s="408"/>
      <c r="AH38" s="408"/>
      <c r="AI38" s="408"/>
      <c r="AJ38" s="408"/>
      <c r="AK38" s="408"/>
      <c r="AL38" s="408"/>
    </row>
    <row r="39" spans="1:38" s="405" customFormat="1" x14ac:dyDescent="0.2">
      <c r="A39" s="408"/>
      <c r="B39" s="408"/>
      <c r="C39" s="408"/>
      <c r="D39" s="408"/>
      <c r="E39" s="408"/>
      <c r="F39" s="408"/>
      <c r="G39" s="408"/>
      <c r="H39" s="408"/>
      <c r="I39" s="408"/>
      <c r="J39" s="408"/>
      <c r="K39" s="408"/>
      <c r="L39" s="408"/>
      <c r="M39" s="892"/>
      <c r="N39" s="892"/>
      <c r="O39" s="892"/>
      <c r="P39" s="892"/>
      <c r="Q39" s="892"/>
      <c r="R39" s="892"/>
      <c r="S39" s="892"/>
      <c r="T39" s="892"/>
      <c r="U39" s="892"/>
      <c r="V39" s="408"/>
      <c r="W39" s="407"/>
      <c r="X39" s="407"/>
      <c r="Y39" s="407"/>
      <c r="Z39" s="407"/>
      <c r="AA39" s="407"/>
      <c r="AB39" s="407"/>
      <c r="AC39" s="407"/>
      <c r="AD39" s="408"/>
      <c r="AE39" s="408"/>
      <c r="AF39" s="408"/>
      <c r="AG39" s="408"/>
      <c r="AH39" s="408"/>
      <c r="AI39" s="408"/>
      <c r="AJ39" s="408"/>
      <c r="AK39" s="408"/>
      <c r="AL39" s="408"/>
    </row>
    <row r="40" spans="1:38" s="405" customFormat="1" x14ac:dyDescent="0.25">
      <c r="W40" s="400"/>
      <c r="X40" s="400"/>
      <c r="Y40" s="400"/>
      <c r="Z40" s="400"/>
      <c r="AA40" s="400"/>
      <c r="AB40" s="400"/>
      <c r="AC40" s="400"/>
      <c r="AD40" s="400"/>
      <c r="AE40" s="400"/>
      <c r="AF40" s="400"/>
      <c r="AG40" s="400"/>
      <c r="AH40" s="400"/>
      <c r="AI40" s="400"/>
      <c r="AJ40" s="400"/>
      <c r="AK40" s="400"/>
    </row>
    <row r="41" spans="1:38" ht="13.5" thickBot="1" x14ac:dyDescent="0.3">
      <c r="W41" s="400"/>
      <c r="X41" s="400"/>
      <c r="Y41" s="400"/>
      <c r="Z41" s="400"/>
      <c r="AA41" s="400"/>
      <c r="AB41" s="400"/>
      <c r="AC41" s="400"/>
      <c r="AD41" s="400"/>
      <c r="AE41" s="400"/>
      <c r="AF41" s="400"/>
      <c r="AG41" s="400"/>
      <c r="AH41" s="400"/>
      <c r="AI41" s="400"/>
      <c r="AJ41" s="400"/>
      <c r="AK41" s="400"/>
    </row>
    <row r="42" spans="1:38" s="405" customFormat="1" x14ac:dyDescent="0.25">
      <c r="B42" s="417" t="s">
        <v>1614</v>
      </c>
      <c r="C42" s="416"/>
      <c r="D42" s="416"/>
      <c r="E42" s="416"/>
      <c r="F42" s="416"/>
      <c r="G42" s="416"/>
      <c r="H42" s="416"/>
      <c r="I42" s="416"/>
      <c r="J42" s="416"/>
      <c r="K42" s="416"/>
      <c r="L42" s="416"/>
      <c r="M42" s="416"/>
      <c r="N42" s="416"/>
      <c r="O42" s="416"/>
      <c r="P42" s="416"/>
      <c r="Q42" s="416"/>
      <c r="R42" s="416"/>
      <c r="S42" s="416"/>
      <c r="T42" s="416"/>
      <c r="U42" s="416"/>
      <c r="V42" s="416"/>
      <c r="W42" s="415"/>
      <c r="X42" s="415"/>
      <c r="Y42" s="415"/>
      <c r="Z42" s="415"/>
      <c r="AA42" s="415"/>
      <c r="AB42" s="415"/>
      <c r="AC42" s="415"/>
      <c r="AD42" s="415"/>
      <c r="AE42" s="415"/>
      <c r="AF42" s="415"/>
      <c r="AG42" s="415"/>
      <c r="AH42" s="415"/>
      <c r="AI42" s="415"/>
      <c r="AJ42" s="414"/>
      <c r="AK42" s="400"/>
    </row>
    <row r="43" spans="1:38" s="405" customFormat="1" x14ac:dyDescent="0.25">
      <c r="B43" s="409"/>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400"/>
    </row>
    <row r="44" spans="1:38" x14ac:dyDescent="0.25">
      <c r="B44" s="413"/>
      <c r="C44" s="841"/>
      <c r="D44" s="841"/>
      <c r="E44" s="841"/>
      <c r="F44" s="841"/>
      <c r="G44" s="841"/>
      <c r="H44" s="841"/>
      <c r="I44" s="841"/>
      <c r="J44" s="841"/>
      <c r="K44" s="841"/>
      <c r="L44" s="841"/>
      <c r="M44" s="841"/>
      <c r="N44" s="841"/>
      <c r="O44" s="841"/>
      <c r="P44" s="841"/>
      <c r="Q44" s="841"/>
      <c r="R44" s="841"/>
      <c r="S44" s="841"/>
      <c r="T44" s="841"/>
      <c r="U44" s="841"/>
      <c r="V44" s="841"/>
      <c r="W44" s="407"/>
      <c r="X44" s="407"/>
      <c r="Y44" s="407"/>
      <c r="Z44" s="407"/>
      <c r="AA44" s="407"/>
      <c r="AB44" s="407"/>
      <c r="AC44" s="407"/>
      <c r="AD44" s="407"/>
      <c r="AE44" s="407"/>
      <c r="AF44" s="407"/>
      <c r="AG44" s="407"/>
      <c r="AH44" s="407"/>
      <c r="AI44" s="407"/>
      <c r="AJ44" s="406"/>
      <c r="AK44" s="400"/>
    </row>
    <row r="45" spans="1:38" s="405" customFormat="1" x14ac:dyDescent="0.25">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8" s="399" customFormat="1" x14ac:dyDescent="0.25">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405" customFormat="1" x14ac:dyDescent="0.25">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399" customFormat="1" ht="13.5" thickBot="1" x14ac:dyDescent="0.3">
      <c r="B52" s="404"/>
      <c r="C52" s="403"/>
      <c r="D52" s="403"/>
      <c r="E52" s="403"/>
      <c r="F52" s="403"/>
      <c r="G52" s="403" t="s">
        <v>1615</v>
      </c>
      <c r="H52" s="403"/>
      <c r="I52" s="403"/>
      <c r="J52" s="403"/>
      <c r="K52" s="403"/>
      <c r="L52" s="403"/>
      <c r="M52" s="403"/>
      <c r="N52" s="403"/>
      <c r="O52" s="403"/>
      <c r="P52" s="403"/>
      <c r="Q52" s="403"/>
      <c r="R52" s="403"/>
      <c r="S52" s="403"/>
      <c r="T52" s="403"/>
      <c r="U52" s="403" t="s">
        <v>1616</v>
      </c>
      <c r="V52" s="403"/>
      <c r="W52" s="402"/>
      <c r="X52" s="402"/>
      <c r="Y52" s="402"/>
      <c r="Z52" s="402"/>
      <c r="AA52" s="402"/>
      <c r="AB52" s="402"/>
      <c r="AC52" s="402"/>
      <c r="AD52" s="402"/>
      <c r="AE52" s="402"/>
      <c r="AF52" s="402"/>
      <c r="AG52" s="402"/>
      <c r="AH52" s="402"/>
      <c r="AI52" s="402"/>
      <c r="AJ52" s="401"/>
      <c r="AK52" s="400"/>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topLeftCell="A166" zoomScaleNormal="100" zoomScaleSheetLayoutView="100" workbookViewId="0">
      <selection activeCell="B174" sqref="B174:E174"/>
    </sheetView>
  </sheetViews>
  <sheetFormatPr defaultRowHeight="11.25" x14ac:dyDescent="0.25"/>
  <cols>
    <col min="1" max="1" width="5.5703125" style="510" customWidth="1"/>
    <col min="2" max="2" width="18.7109375" style="510" customWidth="1"/>
    <col min="3" max="3" width="3.7109375" style="510" customWidth="1"/>
    <col min="4" max="4" width="3.5703125" style="510" customWidth="1"/>
    <col min="5" max="5" width="12.42578125" style="510" customWidth="1"/>
    <col min="6" max="6" width="12.140625" style="510" customWidth="1"/>
    <col min="7" max="7" width="14.7109375" style="510" customWidth="1"/>
    <col min="8" max="8" width="3.5703125" style="510" customWidth="1"/>
    <col min="9" max="9" width="10.5703125" style="510" customWidth="1"/>
    <col min="10" max="10" width="14.42578125" style="510" customWidth="1"/>
    <col min="11" max="16384" width="9.140625" style="510"/>
  </cols>
  <sheetData>
    <row r="1" spans="1:13" ht="7.5" customHeight="1" x14ac:dyDescent="0.25">
      <c r="A1" s="509"/>
      <c r="F1" s="453"/>
      <c r="G1" s="453"/>
      <c r="H1" s="453"/>
      <c r="I1" s="453"/>
    </row>
    <row r="2" spans="1:13" ht="17.25" customHeight="1" x14ac:dyDescent="0.25">
      <c r="A2" s="509"/>
      <c r="B2" s="2288" t="s">
        <v>1578</v>
      </c>
      <c r="C2" s="2289"/>
      <c r="E2" s="453"/>
      <c r="F2" s="893" t="s">
        <v>1617</v>
      </c>
      <c r="G2" s="853" t="str">
        <f>"  "&amp;'SK Cover sheet'!A11&amp;"  "&amp;'SK Cover sheet'!B11&amp;"  "&amp;'SK Cover sheet'!C11&amp;"  "&amp;'SK Cover sheet'!D11&amp;"  "&amp;'SK Cover sheet'!E11&amp;"  "&amp;'SK Cover sheet'!F11&amp;"  "&amp;'SK Cover sheet'!G11&amp;"  "&amp;'SK Cover sheet'!H11&amp;"  "&amp;'SK Cover sheet'!I11&amp;"  "&amp;'SK Cover sheet'!J11</f>
        <v xml:space="preserve">  2  0  2  2  5  8  4  0  8  0</v>
      </c>
      <c r="H2" s="531"/>
      <c r="I2" s="530"/>
    </row>
    <row r="3" spans="1:13" ht="7.5" customHeight="1" thickBot="1" x14ac:dyDescent="0.3">
      <c r="A3" s="509"/>
    </row>
    <row r="4" spans="1:13" s="527" customFormat="1" ht="11.25" customHeight="1" x14ac:dyDescent="0.25">
      <c r="A4" s="2293" t="s">
        <v>1618</v>
      </c>
      <c r="B4" s="2294" t="s">
        <v>1619</v>
      </c>
      <c r="C4" s="2295" t="s">
        <v>1620</v>
      </c>
      <c r="D4" s="2113" t="s">
        <v>1621</v>
      </c>
      <c r="E4" s="2172"/>
      <c r="F4" s="2172"/>
      <c r="G4" s="2172"/>
      <c r="H4" s="2117"/>
      <c r="I4" s="2175" t="s">
        <v>1599</v>
      </c>
      <c r="J4" s="2176"/>
    </row>
    <row r="5" spans="1:13" s="527" customFormat="1" ht="11.25" customHeight="1" x14ac:dyDescent="0.25">
      <c r="A5" s="2262"/>
      <c r="B5" s="2263"/>
      <c r="C5" s="2264"/>
      <c r="D5" s="2155">
        <v>1</v>
      </c>
      <c r="E5" s="2123" t="s">
        <v>1622</v>
      </c>
      <c r="F5" s="2183"/>
      <c r="G5" s="2699" t="s">
        <v>1178</v>
      </c>
      <c r="H5" s="2700"/>
      <c r="I5" s="2115"/>
      <c r="J5" s="2116"/>
    </row>
    <row r="6" spans="1:13" s="527" customFormat="1" ht="12" customHeight="1" x14ac:dyDescent="0.25">
      <c r="A6" s="2125"/>
      <c r="B6" s="2133"/>
      <c r="C6" s="2135"/>
      <c r="D6" s="2265"/>
      <c r="E6" s="2123" t="s">
        <v>1623</v>
      </c>
      <c r="F6" s="2183"/>
      <c r="G6" s="2701"/>
      <c r="H6" s="2702"/>
      <c r="I6" s="2123" t="s">
        <v>1176</v>
      </c>
      <c r="J6" s="2124"/>
    </row>
    <row r="7" spans="1:13" s="529" customFormat="1" ht="27.95" customHeight="1" x14ac:dyDescent="0.25">
      <c r="A7" s="2161"/>
      <c r="B7" s="2698" t="s">
        <v>1624</v>
      </c>
      <c r="C7" s="2145" t="s">
        <v>522</v>
      </c>
      <c r="D7" s="2111">
        <f>'BS old'!D10</f>
        <v>0</v>
      </c>
      <c r="E7" s="2111"/>
      <c r="F7" s="2111"/>
      <c r="G7" s="2108">
        <f>'BS old'!F10</f>
        <v>0</v>
      </c>
      <c r="H7" s="2109"/>
      <c r="I7" s="2110"/>
      <c r="J7" s="528"/>
    </row>
    <row r="8" spans="1:13" s="529" customFormat="1" ht="27.95" customHeight="1" x14ac:dyDescent="0.25">
      <c r="A8" s="2161"/>
      <c r="B8" s="2287"/>
      <c r="C8" s="2145"/>
      <c r="D8" s="2111">
        <f>'BS old'!E10</f>
        <v>0</v>
      </c>
      <c r="E8" s="2111"/>
      <c r="F8" s="2111"/>
      <c r="G8" s="828"/>
      <c r="H8" s="2108">
        <f>'BS old'!G10</f>
        <v>0</v>
      </c>
      <c r="I8" s="2109"/>
      <c r="J8" s="2112"/>
      <c r="M8" s="529" t="s">
        <v>1093</v>
      </c>
    </row>
    <row r="9" spans="1:13" s="529" customFormat="1" ht="27.95" customHeight="1" x14ac:dyDescent="0.25">
      <c r="A9" s="2140" t="s">
        <v>523</v>
      </c>
      <c r="B9" s="2703" t="s">
        <v>1625</v>
      </c>
      <c r="C9" s="2145" t="s">
        <v>525</v>
      </c>
      <c r="D9" s="2111">
        <f>'BS old'!D11</f>
        <v>0</v>
      </c>
      <c r="E9" s="2111"/>
      <c r="F9" s="2111"/>
      <c r="G9" s="2108">
        <f>'BS old'!F11</f>
        <v>0</v>
      </c>
      <c r="H9" s="2109"/>
      <c r="I9" s="2110"/>
      <c r="J9" s="528"/>
    </row>
    <row r="10" spans="1:13" s="529" customFormat="1" ht="27.95" customHeight="1" x14ac:dyDescent="0.25">
      <c r="A10" s="2140"/>
      <c r="B10" s="2141"/>
      <c r="C10" s="2145"/>
      <c r="D10" s="2111">
        <f>'BS old'!E11</f>
        <v>0</v>
      </c>
      <c r="E10" s="2111"/>
      <c r="F10" s="2111"/>
      <c r="G10" s="828"/>
      <c r="H10" s="2108">
        <f>'BS old'!G11</f>
        <v>0</v>
      </c>
      <c r="I10" s="2109"/>
      <c r="J10" s="2112"/>
    </row>
    <row r="11" spans="1:13" s="529" customFormat="1" ht="27.95" customHeight="1" x14ac:dyDescent="0.25">
      <c r="A11" s="2140" t="s">
        <v>526</v>
      </c>
      <c r="B11" s="2703" t="s">
        <v>1626</v>
      </c>
      <c r="C11" s="2145" t="s">
        <v>528</v>
      </c>
      <c r="D11" s="2111">
        <f>'BS old'!D12</f>
        <v>0</v>
      </c>
      <c r="E11" s="2111"/>
      <c r="F11" s="2111"/>
      <c r="G11" s="2108">
        <f>'BS old'!F12</f>
        <v>0</v>
      </c>
      <c r="H11" s="2109"/>
      <c r="I11" s="2110"/>
      <c r="J11" s="854"/>
    </row>
    <row r="12" spans="1:13" s="529" customFormat="1" ht="27.95" customHeight="1" x14ac:dyDescent="0.25">
      <c r="A12" s="2140"/>
      <c r="B12" s="2141"/>
      <c r="C12" s="2145"/>
      <c r="D12" s="2111">
        <f>'BS old'!E12</f>
        <v>0</v>
      </c>
      <c r="E12" s="2111"/>
      <c r="F12" s="2111"/>
      <c r="G12" s="828"/>
      <c r="H12" s="2108">
        <f>'BS old'!G12</f>
        <v>0</v>
      </c>
      <c r="I12" s="2109"/>
      <c r="J12" s="2112"/>
    </row>
    <row r="13" spans="1:13" s="527" customFormat="1" ht="27.95" customHeight="1" x14ac:dyDescent="0.25">
      <c r="A13" s="2152" t="s">
        <v>529</v>
      </c>
      <c r="B13" s="2268" t="s">
        <v>1627</v>
      </c>
      <c r="C13" s="2279" t="s">
        <v>531</v>
      </c>
      <c r="D13" s="2111">
        <f>'BS old'!D13</f>
        <v>0</v>
      </c>
      <c r="E13" s="2111"/>
      <c r="F13" s="2111"/>
      <c r="G13" s="2108">
        <f>'BS old'!F13</f>
        <v>0</v>
      </c>
      <c r="H13" s="2109"/>
      <c r="I13" s="2110"/>
      <c r="J13" s="528"/>
    </row>
    <row r="14" spans="1:13" s="527" customFormat="1" ht="27.95" customHeight="1" x14ac:dyDescent="0.25">
      <c r="A14" s="2158"/>
      <c r="B14" s="2129"/>
      <c r="C14" s="2131"/>
      <c r="D14" s="2111">
        <f>'BS old'!E13</f>
        <v>0</v>
      </c>
      <c r="E14" s="2111"/>
      <c r="F14" s="2111"/>
      <c r="G14" s="828"/>
      <c r="H14" s="2108">
        <f>'BS old'!G13</f>
        <v>0</v>
      </c>
      <c r="I14" s="2109"/>
      <c r="J14" s="2112"/>
    </row>
    <row r="15" spans="1:13" s="527" customFormat="1" ht="27.95" customHeight="1" x14ac:dyDescent="0.25">
      <c r="A15" s="2128" t="s">
        <v>532</v>
      </c>
      <c r="B15" s="2268" t="s">
        <v>1628</v>
      </c>
      <c r="C15" s="2279" t="s">
        <v>534</v>
      </c>
      <c r="D15" s="2111">
        <f>'BS old'!D14</f>
        <v>0</v>
      </c>
      <c r="E15" s="2111"/>
      <c r="F15" s="2111"/>
      <c r="G15" s="2108">
        <f>'BS old'!F14</f>
        <v>0</v>
      </c>
      <c r="H15" s="2109"/>
      <c r="I15" s="2110"/>
      <c r="J15" s="528"/>
    </row>
    <row r="16" spans="1:13" s="527" customFormat="1" ht="27.95" customHeight="1" x14ac:dyDescent="0.25">
      <c r="A16" s="2128"/>
      <c r="B16" s="2129"/>
      <c r="C16" s="2131"/>
      <c r="D16" s="2111">
        <f>'BS old'!E14</f>
        <v>0</v>
      </c>
      <c r="E16" s="2111"/>
      <c r="F16" s="2111"/>
      <c r="G16" s="828"/>
      <c r="H16" s="2108">
        <f>'BS old'!G14</f>
        <v>0</v>
      </c>
      <c r="I16" s="2109"/>
      <c r="J16" s="2112"/>
    </row>
    <row r="17" spans="1:10" s="527" customFormat="1" ht="27.95" customHeight="1" x14ac:dyDescent="0.25">
      <c r="A17" s="2128" t="s">
        <v>535</v>
      </c>
      <c r="B17" s="2268" t="s">
        <v>1629</v>
      </c>
      <c r="C17" s="2279" t="s">
        <v>537</v>
      </c>
      <c r="D17" s="2111">
        <f>'BS old'!D15</f>
        <v>0</v>
      </c>
      <c r="E17" s="2111"/>
      <c r="F17" s="2111"/>
      <c r="G17" s="2108">
        <f>'BS old'!F15</f>
        <v>0</v>
      </c>
      <c r="H17" s="2109"/>
      <c r="I17" s="2110"/>
      <c r="J17" s="528"/>
    </row>
    <row r="18" spans="1:10" s="527" customFormat="1" ht="27.95" customHeight="1" x14ac:dyDescent="0.25">
      <c r="A18" s="2128"/>
      <c r="B18" s="2129"/>
      <c r="C18" s="2131"/>
      <c r="D18" s="2111">
        <f>'BS old'!E15</f>
        <v>0</v>
      </c>
      <c r="E18" s="2111"/>
      <c r="F18" s="2111"/>
      <c r="G18" s="828"/>
      <c r="H18" s="2108">
        <f>'BS old'!G15</f>
        <v>0</v>
      </c>
      <c r="I18" s="2109"/>
      <c r="J18" s="2112"/>
    </row>
    <row r="19" spans="1:10" s="527" customFormat="1" ht="27.95" customHeight="1" x14ac:dyDescent="0.25">
      <c r="A19" s="2128" t="s">
        <v>538</v>
      </c>
      <c r="B19" s="2268" t="s">
        <v>1630</v>
      </c>
      <c r="C19" s="2279" t="s">
        <v>540</v>
      </c>
      <c r="D19" s="2111">
        <f>'BS old'!D16</f>
        <v>0</v>
      </c>
      <c r="E19" s="2111"/>
      <c r="F19" s="2111"/>
      <c r="G19" s="2108">
        <f>'BS old'!F16</f>
        <v>0</v>
      </c>
      <c r="H19" s="2109"/>
      <c r="I19" s="2110"/>
      <c r="J19" s="528"/>
    </row>
    <row r="20" spans="1:10" s="527" customFormat="1" ht="27.95" customHeight="1" x14ac:dyDescent="0.25">
      <c r="A20" s="2128"/>
      <c r="B20" s="2129"/>
      <c r="C20" s="2131"/>
      <c r="D20" s="2111">
        <f>'BS old'!E16</f>
        <v>0</v>
      </c>
      <c r="E20" s="2111"/>
      <c r="F20" s="2111"/>
      <c r="G20" s="828"/>
      <c r="H20" s="2108">
        <f>'BS old'!G16</f>
        <v>0</v>
      </c>
      <c r="I20" s="2109"/>
      <c r="J20" s="2112"/>
    </row>
    <row r="21" spans="1:10" s="527" customFormat="1" ht="27.95" customHeight="1" x14ac:dyDescent="0.25">
      <c r="A21" s="2128" t="s">
        <v>541</v>
      </c>
      <c r="B21" s="2268" t="s">
        <v>1631</v>
      </c>
      <c r="C21" s="2279" t="s">
        <v>543</v>
      </c>
      <c r="D21" s="2111">
        <f>'BS old'!D17</f>
        <v>0</v>
      </c>
      <c r="E21" s="2111"/>
      <c r="F21" s="2111"/>
      <c r="G21" s="2108">
        <f>'BS old'!F17</f>
        <v>0</v>
      </c>
      <c r="H21" s="2109"/>
      <c r="I21" s="2110"/>
      <c r="J21" s="528"/>
    </row>
    <row r="22" spans="1:10" s="527" customFormat="1" ht="27.95" customHeight="1" x14ac:dyDescent="0.25">
      <c r="A22" s="2128"/>
      <c r="B22" s="2129"/>
      <c r="C22" s="2131"/>
      <c r="D22" s="2111">
        <f>'BS old'!E17</f>
        <v>0</v>
      </c>
      <c r="E22" s="2111"/>
      <c r="F22" s="2111"/>
      <c r="G22" s="828"/>
      <c r="H22" s="2108">
        <f>'BS old'!G17</f>
        <v>0</v>
      </c>
      <c r="I22" s="2109"/>
      <c r="J22" s="2112"/>
    </row>
    <row r="23" spans="1:10" s="527" customFormat="1" ht="27.95" customHeight="1" x14ac:dyDescent="0.25">
      <c r="A23" s="2128" t="s">
        <v>544</v>
      </c>
      <c r="B23" s="2268" t="s">
        <v>1632</v>
      </c>
      <c r="C23" s="2279" t="s">
        <v>546</v>
      </c>
      <c r="D23" s="2111">
        <f>'BS old'!D18</f>
        <v>0</v>
      </c>
      <c r="E23" s="2111"/>
      <c r="F23" s="2111"/>
      <c r="G23" s="2108">
        <f>'BS old'!F18</f>
        <v>0</v>
      </c>
      <c r="H23" s="2109"/>
      <c r="I23" s="2110"/>
      <c r="J23" s="528"/>
    </row>
    <row r="24" spans="1:10" s="527" customFormat="1" ht="27.95" customHeight="1" x14ac:dyDescent="0.25">
      <c r="A24" s="2128"/>
      <c r="B24" s="2129"/>
      <c r="C24" s="2131"/>
      <c r="D24" s="2111">
        <f>'BS old'!E18</f>
        <v>0</v>
      </c>
      <c r="E24" s="2111"/>
      <c r="F24" s="2111"/>
      <c r="G24" s="828"/>
      <c r="H24" s="2108">
        <f>'BS old'!G18</f>
        <v>0</v>
      </c>
      <c r="I24" s="2109"/>
      <c r="J24" s="2112"/>
    </row>
    <row r="25" spans="1:10" s="527" customFormat="1" ht="27.95" customHeight="1" x14ac:dyDescent="0.25">
      <c r="A25" s="2128" t="s">
        <v>547</v>
      </c>
      <c r="B25" s="2268" t="s">
        <v>1633</v>
      </c>
      <c r="C25" s="2279" t="s">
        <v>549</v>
      </c>
      <c r="D25" s="2111">
        <f>'BS old'!D19</f>
        <v>0</v>
      </c>
      <c r="E25" s="2111"/>
      <c r="F25" s="2111"/>
      <c r="G25" s="2108">
        <f>'BS old'!F19</f>
        <v>0</v>
      </c>
      <c r="H25" s="2109"/>
      <c r="I25" s="2110"/>
      <c r="J25" s="528"/>
    </row>
    <row r="26" spans="1:10" s="527" customFormat="1" ht="27.95" customHeight="1" x14ac:dyDescent="0.25">
      <c r="A26" s="2128"/>
      <c r="B26" s="2129"/>
      <c r="C26" s="2131"/>
      <c r="D26" s="2111">
        <f>'BS old'!E19</f>
        <v>0</v>
      </c>
      <c r="E26" s="2111"/>
      <c r="F26" s="2111"/>
      <c r="G26" s="828"/>
      <c r="H26" s="2108">
        <f>'BS old'!G19</f>
        <v>0</v>
      </c>
      <c r="I26" s="2109"/>
      <c r="J26" s="2112"/>
    </row>
    <row r="27" spans="1:10" s="529" customFormat="1" ht="27.95" customHeight="1" x14ac:dyDescent="0.25">
      <c r="A27" s="2153" t="s">
        <v>550</v>
      </c>
      <c r="B27" s="2698" t="s">
        <v>1634</v>
      </c>
      <c r="C27" s="2283" t="s">
        <v>552</v>
      </c>
      <c r="D27" s="2111">
        <f>'BS old'!D20</f>
        <v>0</v>
      </c>
      <c r="E27" s="2111"/>
      <c r="F27" s="2111"/>
      <c r="G27" s="2108">
        <f>'BS old'!F20</f>
        <v>0</v>
      </c>
      <c r="H27" s="2109"/>
      <c r="I27" s="2110"/>
      <c r="J27" s="528"/>
    </row>
    <row r="28" spans="1:10" s="529" customFormat="1" ht="27.95" customHeight="1" x14ac:dyDescent="0.25">
      <c r="A28" s="2140"/>
      <c r="B28" s="2287"/>
      <c r="C28" s="2284"/>
      <c r="D28" s="2111">
        <f>'BS old'!E20</f>
        <v>0</v>
      </c>
      <c r="E28" s="2111"/>
      <c r="F28" s="2111"/>
      <c r="G28" s="828"/>
      <c r="H28" s="2108">
        <f>'BS old'!G20</f>
        <v>0</v>
      </c>
      <c r="I28" s="2109"/>
      <c r="J28" s="2112"/>
    </row>
    <row r="29" spans="1:10" s="527" customFormat="1" ht="27.95" customHeight="1" x14ac:dyDescent="0.25">
      <c r="A29" s="2152" t="s">
        <v>553</v>
      </c>
      <c r="B29" s="2268" t="s">
        <v>1635</v>
      </c>
      <c r="C29" s="2279" t="s">
        <v>555</v>
      </c>
      <c r="D29" s="2111">
        <f>'BS old'!D21</f>
        <v>0</v>
      </c>
      <c r="E29" s="2111"/>
      <c r="F29" s="2111"/>
      <c r="G29" s="2108">
        <f>'BS old'!F21</f>
        <v>0</v>
      </c>
      <c r="H29" s="2109"/>
      <c r="I29" s="2110"/>
      <c r="J29" s="528"/>
    </row>
    <row r="30" spans="1:10" s="527" customFormat="1" ht="27.95" customHeight="1" x14ac:dyDescent="0.25">
      <c r="A30" s="2139"/>
      <c r="B30" s="2129"/>
      <c r="C30" s="2131"/>
      <c r="D30" s="2111">
        <f>'BS old'!E21</f>
        <v>0</v>
      </c>
      <c r="E30" s="2111"/>
      <c r="F30" s="2111"/>
      <c r="G30" s="828"/>
      <c r="H30" s="2108">
        <f>'BS old'!G21</f>
        <v>0</v>
      </c>
      <c r="I30" s="2109"/>
      <c r="J30" s="2112"/>
    </row>
    <row r="31" spans="1:10" s="527" customFormat="1" ht="27.95" customHeight="1" x14ac:dyDescent="0.25">
      <c r="A31" s="2128" t="s">
        <v>532</v>
      </c>
      <c r="B31" s="2268" t="s">
        <v>1636</v>
      </c>
      <c r="C31" s="2279" t="s">
        <v>557</v>
      </c>
      <c r="D31" s="2111">
        <f>'BS old'!D22</f>
        <v>0</v>
      </c>
      <c r="E31" s="2111"/>
      <c r="F31" s="2111"/>
      <c r="G31" s="2280">
        <f>'BS old'!F22</f>
        <v>0</v>
      </c>
      <c r="H31" s="2281"/>
      <c r="I31" s="2282"/>
      <c r="J31" s="528"/>
    </row>
    <row r="32" spans="1:10" s="527" customFormat="1" ht="27.95" customHeight="1" thickBot="1" x14ac:dyDescent="0.3">
      <c r="A32" s="2128"/>
      <c r="B32" s="2129"/>
      <c r="C32" s="2131"/>
      <c r="D32" s="2111">
        <f>'BS old'!E22</f>
        <v>0</v>
      </c>
      <c r="E32" s="2111"/>
      <c r="F32" s="2111"/>
      <c r="G32" s="828"/>
      <c r="H32" s="2108">
        <f>'BS old'!G22</f>
        <v>0</v>
      </c>
      <c r="I32" s="2109"/>
      <c r="J32" s="2112"/>
    </row>
    <row r="33" spans="1:10" s="527" customFormat="1" ht="11.25" customHeight="1" x14ac:dyDescent="0.25">
      <c r="A33" s="2293" t="s">
        <v>1618</v>
      </c>
      <c r="B33" s="2294" t="s">
        <v>1619</v>
      </c>
      <c r="C33" s="2295" t="s">
        <v>1620</v>
      </c>
      <c r="D33" s="2113" t="s">
        <v>1621</v>
      </c>
      <c r="E33" s="2172"/>
      <c r="F33" s="2172"/>
      <c r="G33" s="2172"/>
      <c r="H33" s="2117"/>
      <c r="I33" s="2175" t="s">
        <v>1599</v>
      </c>
      <c r="J33" s="2176"/>
    </row>
    <row r="34" spans="1:10" s="527" customFormat="1" ht="11.25" customHeight="1" x14ac:dyDescent="0.25">
      <c r="A34" s="2262"/>
      <c r="B34" s="2263"/>
      <c r="C34" s="2264"/>
      <c r="D34" s="2155">
        <v>1</v>
      </c>
      <c r="E34" s="2123" t="s">
        <v>1622</v>
      </c>
      <c r="F34" s="2183"/>
      <c r="G34" s="2699" t="s">
        <v>1178</v>
      </c>
      <c r="H34" s="2700"/>
      <c r="I34" s="2115"/>
      <c r="J34" s="2116"/>
    </row>
    <row r="35" spans="1:10" s="527" customFormat="1" ht="12" customHeight="1" x14ac:dyDescent="0.25">
      <c r="A35" s="2125"/>
      <c r="B35" s="2133"/>
      <c r="C35" s="2135"/>
      <c r="D35" s="2265"/>
      <c r="E35" s="2123" t="s">
        <v>1623</v>
      </c>
      <c r="F35" s="2183"/>
      <c r="G35" s="2701"/>
      <c r="H35" s="2702"/>
      <c r="I35" s="2123" t="s">
        <v>1176</v>
      </c>
      <c r="J35" s="2124"/>
    </row>
    <row r="36" spans="1:10" ht="27.95" customHeight="1" x14ac:dyDescent="0.25">
      <c r="A36" s="2127" t="s">
        <v>535</v>
      </c>
      <c r="B36" s="2268" t="s">
        <v>1637</v>
      </c>
      <c r="C36" s="2131" t="s">
        <v>559</v>
      </c>
      <c r="D36" s="2267">
        <f>'BS old'!D23</f>
        <v>0</v>
      </c>
      <c r="E36" s="2267"/>
      <c r="F36" s="2267"/>
      <c r="G36" s="2177">
        <f>'BS old'!F23</f>
        <v>0</v>
      </c>
      <c r="H36" s="2178"/>
      <c r="I36" s="2278"/>
      <c r="J36" s="855"/>
    </row>
    <row r="37" spans="1:10" ht="27.95" customHeight="1" x14ac:dyDescent="0.25">
      <c r="A37" s="2128"/>
      <c r="B37" s="2129"/>
      <c r="C37" s="2132"/>
      <c r="D37" s="2111">
        <f>'BS old'!E23</f>
        <v>0</v>
      </c>
      <c r="E37" s="2111"/>
      <c r="F37" s="2111"/>
      <c r="G37" s="856"/>
      <c r="H37" s="2108">
        <f>'BS old'!G23</f>
        <v>0</v>
      </c>
      <c r="I37" s="2109"/>
      <c r="J37" s="2112"/>
    </row>
    <row r="38" spans="1:10" ht="27.95" customHeight="1" x14ac:dyDescent="0.25">
      <c r="A38" s="2128" t="s">
        <v>538</v>
      </c>
      <c r="B38" s="2268" t="s">
        <v>1638</v>
      </c>
      <c r="C38" s="2132" t="s">
        <v>561</v>
      </c>
      <c r="D38" s="2111">
        <f>'BS old'!D24</f>
        <v>0</v>
      </c>
      <c r="E38" s="2111"/>
      <c r="F38" s="2111"/>
      <c r="G38" s="2108">
        <f>'BS old'!F24</f>
        <v>0</v>
      </c>
      <c r="H38" s="2109"/>
      <c r="I38" s="2110"/>
      <c r="J38" s="855"/>
    </row>
    <row r="39" spans="1:10" ht="27.95" customHeight="1" x14ac:dyDescent="0.25">
      <c r="A39" s="2128"/>
      <c r="B39" s="2129"/>
      <c r="C39" s="2132"/>
      <c r="D39" s="2111">
        <f>'BS old'!E24</f>
        <v>0</v>
      </c>
      <c r="E39" s="2111"/>
      <c r="F39" s="2111"/>
      <c r="G39" s="856"/>
      <c r="H39" s="2108">
        <f>'BS old'!G24</f>
        <v>0</v>
      </c>
      <c r="I39" s="2109"/>
      <c r="J39" s="2112"/>
    </row>
    <row r="40" spans="1:10" ht="27.95" customHeight="1" x14ac:dyDescent="0.25">
      <c r="A40" s="2128" t="s">
        <v>541</v>
      </c>
      <c r="B40" s="2268" t="s">
        <v>1639</v>
      </c>
      <c r="C40" s="2131" t="s">
        <v>563</v>
      </c>
      <c r="D40" s="2111">
        <f>'BS old'!D25</f>
        <v>0</v>
      </c>
      <c r="E40" s="2111"/>
      <c r="F40" s="2111"/>
      <c r="G40" s="2108">
        <f>'BS old'!F25</f>
        <v>0</v>
      </c>
      <c r="H40" s="2109"/>
      <c r="I40" s="2110"/>
      <c r="J40" s="855"/>
    </row>
    <row r="41" spans="1:10" ht="27.95" customHeight="1" x14ac:dyDescent="0.25">
      <c r="A41" s="2128"/>
      <c r="B41" s="2129"/>
      <c r="C41" s="2132"/>
      <c r="D41" s="2111">
        <f>'BS old'!E25</f>
        <v>0</v>
      </c>
      <c r="E41" s="2111"/>
      <c r="F41" s="2111"/>
      <c r="G41" s="856"/>
      <c r="H41" s="2108">
        <f>'BS old'!G25</f>
        <v>0</v>
      </c>
      <c r="I41" s="2109"/>
      <c r="J41" s="2112"/>
    </row>
    <row r="42" spans="1:10" ht="27.95" customHeight="1" x14ac:dyDescent="0.25">
      <c r="A42" s="2128" t="s">
        <v>544</v>
      </c>
      <c r="B42" s="2268" t="s">
        <v>1640</v>
      </c>
      <c r="C42" s="2132" t="s">
        <v>565</v>
      </c>
      <c r="D42" s="2111">
        <f>'BS old'!D26</f>
        <v>0</v>
      </c>
      <c r="E42" s="2111"/>
      <c r="F42" s="2111"/>
      <c r="G42" s="2108">
        <f>'BS old'!F26</f>
        <v>0</v>
      </c>
      <c r="H42" s="2109"/>
      <c r="I42" s="2110"/>
      <c r="J42" s="855"/>
    </row>
    <row r="43" spans="1:10" ht="27.95" customHeight="1" x14ac:dyDescent="0.25">
      <c r="A43" s="2128"/>
      <c r="B43" s="2129"/>
      <c r="C43" s="2132"/>
      <c r="D43" s="2111">
        <f>'BS old'!E26</f>
        <v>0</v>
      </c>
      <c r="E43" s="2111"/>
      <c r="F43" s="2111"/>
      <c r="G43" s="856"/>
      <c r="H43" s="2108">
        <f>'BS old'!G26</f>
        <v>0</v>
      </c>
      <c r="I43" s="2109"/>
      <c r="J43" s="2112"/>
    </row>
    <row r="44" spans="1:10" ht="27.95" customHeight="1" x14ac:dyDescent="0.25">
      <c r="A44" s="2128" t="s">
        <v>547</v>
      </c>
      <c r="B44" s="2268" t="s">
        <v>1641</v>
      </c>
      <c r="C44" s="2131" t="s">
        <v>567</v>
      </c>
      <c r="D44" s="2111">
        <f>'BS old'!D27</f>
        <v>0</v>
      </c>
      <c r="E44" s="2111"/>
      <c r="F44" s="2111"/>
      <c r="G44" s="2108">
        <f>'BS old'!F27</f>
        <v>0</v>
      </c>
      <c r="H44" s="2109"/>
      <c r="I44" s="2110"/>
      <c r="J44" s="855"/>
    </row>
    <row r="45" spans="1:10" ht="27.95" customHeight="1" x14ac:dyDescent="0.25">
      <c r="A45" s="2128"/>
      <c r="B45" s="2129"/>
      <c r="C45" s="2132"/>
      <c r="D45" s="2111">
        <f>'BS old'!E27</f>
        <v>0</v>
      </c>
      <c r="E45" s="2111"/>
      <c r="F45" s="2111"/>
      <c r="G45" s="856"/>
      <c r="H45" s="2108">
        <f>'BS old'!G27</f>
        <v>0</v>
      </c>
      <c r="I45" s="2109"/>
      <c r="J45" s="2112"/>
    </row>
    <row r="46" spans="1:10" ht="27.95" customHeight="1" x14ac:dyDescent="0.25">
      <c r="A46" s="2128" t="s">
        <v>568</v>
      </c>
      <c r="B46" s="2268" t="s">
        <v>1642</v>
      </c>
      <c r="C46" s="2132" t="s">
        <v>570</v>
      </c>
      <c r="D46" s="2111">
        <f>'BS old'!D28</f>
        <v>0</v>
      </c>
      <c r="E46" s="2111"/>
      <c r="F46" s="2111"/>
      <c r="G46" s="2108">
        <f>'BS old'!F28</f>
        <v>0</v>
      </c>
      <c r="H46" s="2109"/>
      <c r="I46" s="2110"/>
      <c r="J46" s="855"/>
    </row>
    <row r="47" spans="1:10" ht="27.95" customHeight="1" x14ac:dyDescent="0.25">
      <c r="A47" s="2128"/>
      <c r="B47" s="2129"/>
      <c r="C47" s="2132"/>
      <c r="D47" s="2111">
        <f>'BS old'!E28</f>
        <v>0</v>
      </c>
      <c r="E47" s="2111"/>
      <c r="F47" s="2111"/>
      <c r="G47" s="856"/>
      <c r="H47" s="2108">
        <f>'BS old'!G28</f>
        <v>0</v>
      </c>
      <c r="I47" s="2109"/>
      <c r="J47" s="2112"/>
    </row>
    <row r="48" spans="1:10" ht="27.95" customHeight="1" x14ac:dyDescent="0.25">
      <c r="A48" s="2128" t="s">
        <v>571</v>
      </c>
      <c r="B48" s="2268" t="s">
        <v>1643</v>
      </c>
      <c r="C48" s="2131" t="s">
        <v>573</v>
      </c>
      <c r="D48" s="2111">
        <f>'BS old'!D29</f>
        <v>0</v>
      </c>
      <c r="E48" s="2111"/>
      <c r="F48" s="2111"/>
      <c r="G48" s="2108">
        <f>'BS old'!F29</f>
        <v>0</v>
      </c>
      <c r="H48" s="2109"/>
      <c r="I48" s="2110"/>
      <c r="J48" s="855"/>
    </row>
    <row r="49" spans="1:10" ht="27.95" customHeight="1" x14ac:dyDescent="0.25">
      <c r="A49" s="2128"/>
      <c r="B49" s="2129"/>
      <c r="C49" s="2132"/>
      <c r="D49" s="2111">
        <f>'BS old'!E29</f>
        <v>0</v>
      </c>
      <c r="E49" s="2111"/>
      <c r="F49" s="2111"/>
      <c r="G49" s="857"/>
      <c r="H49" s="2108">
        <f>'BS old'!G29</f>
        <v>0</v>
      </c>
      <c r="I49" s="2109"/>
      <c r="J49" s="2112"/>
    </row>
    <row r="50" spans="1:10" ht="27.95" customHeight="1" x14ac:dyDescent="0.25">
      <c r="A50" s="2153" t="s">
        <v>574</v>
      </c>
      <c r="B50" s="2703" t="s">
        <v>1644</v>
      </c>
      <c r="C50" s="2132" t="s">
        <v>576</v>
      </c>
      <c r="D50" s="2111">
        <f>'BS old'!D30</f>
        <v>0</v>
      </c>
      <c r="E50" s="2111"/>
      <c r="F50" s="2111"/>
      <c r="G50" s="2108">
        <f>'BS old'!F30</f>
        <v>0</v>
      </c>
      <c r="H50" s="2109"/>
      <c r="I50" s="2110"/>
      <c r="J50" s="855"/>
    </row>
    <row r="51" spans="1:10" ht="27.95" customHeight="1" x14ac:dyDescent="0.25">
      <c r="A51" s="2153"/>
      <c r="B51" s="2141"/>
      <c r="C51" s="2132"/>
      <c r="D51" s="2111">
        <f>'BS old'!E30</f>
        <v>0</v>
      </c>
      <c r="E51" s="2111"/>
      <c r="F51" s="2111"/>
      <c r="G51" s="857"/>
      <c r="H51" s="2108">
        <f>'BS old'!G30</f>
        <v>0</v>
      </c>
      <c r="I51" s="2109"/>
      <c r="J51" s="2112"/>
    </row>
    <row r="52" spans="1:10" s="458" customFormat="1" ht="27.95" customHeight="1" x14ac:dyDescent="0.25">
      <c r="A52" s="2157" t="s">
        <v>577</v>
      </c>
      <c r="B52" s="2268" t="s">
        <v>1645</v>
      </c>
      <c r="C52" s="2131" t="s">
        <v>579</v>
      </c>
      <c r="D52" s="2111">
        <f>'BS old'!D31</f>
        <v>0</v>
      </c>
      <c r="E52" s="2111"/>
      <c r="F52" s="2111"/>
      <c r="G52" s="2108">
        <f>'BS old'!F31</f>
        <v>0</v>
      </c>
      <c r="H52" s="2109"/>
      <c r="I52" s="2110"/>
      <c r="J52" s="855"/>
    </row>
    <row r="53" spans="1:10" s="458" customFormat="1" ht="27.95" customHeight="1" x14ac:dyDescent="0.25">
      <c r="A53" s="2157"/>
      <c r="B53" s="2129"/>
      <c r="C53" s="2132"/>
      <c r="D53" s="2111">
        <f>'BS old'!E31</f>
        <v>0</v>
      </c>
      <c r="E53" s="2111"/>
      <c r="F53" s="2111"/>
      <c r="G53" s="857"/>
      <c r="H53" s="2108">
        <f>'BS old'!G31</f>
        <v>0</v>
      </c>
      <c r="I53" s="2109"/>
      <c r="J53" s="2112"/>
    </row>
    <row r="54" spans="1:10" ht="27.95" customHeight="1" x14ac:dyDescent="0.25">
      <c r="A54" s="2128" t="s">
        <v>532</v>
      </c>
      <c r="B54" s="2268" t="s">
        <v>1646</v>
      </c>
      <c r="C54" s="2132" t="s">
        <v>581</v>
      </c>
      <c r="D54" s="2111">
        <f>'BS old'!D32</f>
        <v>0</v>
      </c>
      <c r="E54" s="2111"/>
      <c r="F54" s="2111"/>
      <c r="G54" s="2108">
        <f>'BS old'!F32</f>
        <v>0</v>
      </c>
      <c r="H54" s="2109"/>
      <c r="I54" s="2110"/>
      <c r="J54" s="855"/>
    </row>
    <row r="55" spans="1:10" ht="27.95" customHeight="1" x14ac:dyDescent="0.25">
      <c r="A55" s="2128"/>
      <c r="B55" s="2129"/>
      <c r="C55" s="2132"/>
      <c r="D55" s="2111">
        <f>'BS old'!E32</f>
        <v>0</v>
      </c>
      <c r="E55" s="2111"/>
      <c r="F55" s="2111"/>
      <c r="G55" s="857"/>
      <c r="H55" s="2108">
        <f>'BS old'!G32</f>
        <v>0</v>
      </c>
      <c r="I55" s="2109"/>
      <c r="J55" s="2112"/>
    </row>
    <row r="56" spans="1:10" ht="27.95" customHeight="1" x14ac:dyDescent="0.25">
      <c r="A56" s="2128" t="s">
        <v>535</v>
      </c>
      <c r="B56" s="2268" t="s">
        <v>1647</v>
      </c>
      <c r="C56" s="2131" t="s">
        <v>583</v>
      </c>
      <c r="D56" s="2111">
        <f>'BS old'!D33</f>
        <v>0</v>
      </c>
      <c r="E56" s="2111"/>
      <c r="F56" s="2111"/>
      <c r="G56" s="2108">
        <f>'BS old'!F33</f>
        <v>0</v>
      </c>
      <c r="H56" s="2109"/>
      <c r="I56" s="2110"/>
      <c r="J56" s="855"/>
    </row>
    <row r="57" spans="1:10" ht="27.95" customHeight="1" x14ac:dyDescent="0.25">
      <c r="A57" s="2128"/>
      <c r="B57" s="2129"/>
      <c r="C57" s="2132"/>
      <c r="D57" s="2111">
        <f>'BS old'!E33</f>
        <v>0</v>
      </c>
      <c r="E57" s="2111"/>
      <c r="F57" s="2111"/>
      <c r="G57" s="857"/>
      <c r="H57" s="2108">
        <f>'BS old'!G33</f>
        <v>0</v>
      </c>
      <c r="I57" s="2109"/>
      <c r="J57" s="2112"/>
    </row>
    <row r="58" spans="1:10" ht="27.95" customHeight="1" x14ac:dyDescent="0.25">
      <c r="A58" s="2128" t="s">
        <v>538</v>
      </c>
      <c r="B58" s="2268" t="s">
        <v>1648</v>
      </c>
      <c r="C58" s="2132" t="s">
        <v>585</v>
      </c>
      <c r="D58" s="2111">
        <f>'BS old'!D34</f>
        <v>0</v>
      </c>
      <c r="E58" s="2111"/>
      <c r="F58" s="2111"/>
      <c r="G58" s="2108">
        <f>'BS old'!F34</f>
        <v>0</v>
      </c>
      <c r="H58" s="2109"/>
      <c r="I58" s="2110"/>
      <c r="J58" s="855"/>
    </row>
    <row r="59" spans="1:10" ht="27.95" customHeight="1" x14ac:dyDescent="0.25">
      <c r="A59" s="2128"/>
      <c r="B59" s="2129"/>
      <c r="C59" s="2132"/>
      <c r="D59" s="2111">
        <f>'BS old'!E34</f>
        <v>0</v>
      </c>
      <c r="E59" s="2111"/>
      <c r="F59" s="2111"/>
      <c r="G59" s="857"/>
      <c r="H59" s="2108">
        <f>'BS old'!G34</f>
        <v>0</v>
      </c>
      <c r="I59" s="2109"/>
      <c r="J59" s="2112"/>
    </row>
    <row r="60" spans="1:10" ht="27.95" customHeight="1" x14ac:dyDescent="0.25">
      <c r="A60" s="2128" t="s">
        <v>541</v>
      </c>
      <c r="B60" s="2268" t="s">
        <v>1649</v>
      </c>
      <c r="C60" s="2131" t="s">
        <v>587</v>
      </c>
      <c r="D60" s="2111">
        <f>'BS old'!D35</f>
        <v>0</v>
      </c>
      <c r="E60" s="2111"/>
      <c r="F60" s="2111"/>
      <c r="G60" s="2108">
        <f>'BS old'!F35</f>
        <v>0</v>
      </c>
      <c r="H60" s="2109"/>
      <c r="I60" s="2110"/>
      <c r="J60" s="855"/>
    </row>
    <row r="61" spans="1:10" ht="27.95" customHeight="1" x14ac:dyDescent="0.25">
      <c r="A61" s="2128"/>
      <c r="B61" s="2129"/>
      <c r="C61" s="2132"/>
      <c r="D61" s="2111">
        <f>'BS old'!E35</f>
        <v>0</v>
      </c>
      <c r="E61" s="2111"/>
      <c r="F61" s="2111"/>
      <c r="G61" s="857"/>
      <c r="H61" s="2108">
        <f>'BS old'!G35</f>
        <v>0</v>
      </c>
      <c r="I61" s="2109"/>
      <c r="J61" s="2112"/>
    </row>
    <row r="62" spans="1:10" ht="27.95" customHeight="1" x14ac:dyDescent="0.25">
      <c r="A62" s="2128" t="s">
        <v>544</v>
      </c>
      <c r="B62" s="2268" t="s">
        <v>1650</v>
      </c>
      <c r="C62" s="2132" t="s">
        <v>589</v>
      </c>
      <c r="D62" s="2111">
        <f>'BS old'!D36</f>
        <v>0</v>
      </c>
      <c r="E62" s="2111"/>
      <c r="F62" s="2111"/>
      <c r="G62" s="2108">
        <f>'BS old'!F36</f>
        <v>0</v>
      </c>
      <c r="H62" s="2109"/>
      <c r="I62" s="2110"/>
      <c r="J62" s="855"/>
    </row>
    <row r="63" spans="1:10" ht="27.95" customHeight="1" thickBot="1" x14ac:dyDescent="0.3">
      <c r="A63" s="2128"/>
      <c r="B63" s="2129"/>
      <c r="C63" s="2132"/>
      <c r="D63" s="2111">
        <f>'BS old'!E36</f>
        <v>0</v>
      </c>
      <c r="E63" s="2111"/>
      <c r="F63" s="2111"/>
      <c r="G63" s="828"/>
      <c r="H63" s="2108">
        <f>'BS old'!G36</f>
        <v>0</v>
      </c>
      <c r="I63" s="2109"/>
      <c r="J63" s="2112"/>
    </row>
    <row r="64" spans="1:10" ht="11.25" customHeight="1" x14ac:dyDescent="0.25">
      <c r="A64" s="2293" t="s">
        <v>1618</v>
      </c>
      <c r="B64" s="2294" t="s">
        <v>1619</v>
      </c>
      <c r="C64" s="2295" t="s">
        <v>1620</v>
      </c>
      <c r="D64" s="2113" t="s">
        <v>1621</v>
      </c>
      <c r="E64" s="2172"/>
      <c r="F64" s="2172"/>
      <c r="G64" s="2172"/>
      <c r="H64" s="2117"/>
      <c r="I64" s="2175" t="s">
        <v>1599</v>
      </c>
      <c r="J64" s="2176"/>
    </row>
    <row r="65" spans="1:10" ht="11.25" customHeight="1" x14ac:dyDescent="0.25">
      <c r="A65" s="2262"/>
      <c r="B65" s="2263"/>
      <c r="C65" s="2264"/>
      <c r="D65" s="2155">
        <v>1</v>
      </c>
      <c r="E65" s="2123" t="s">
        <v>1622</v>
      </c>
      <c r="F65" s="2183"/>
      <c r="G65" s="2699" t="s">
        <v>1178</v>
      </c>
      <c r="H65" s="2700"/>
      <c r="I65" s="2115"/>
      <c r="J65" s="2116"/>
    </row>
    <row r="66" spans="1:10" ht="11.25" customHeight="1" x14ac:dyDescent="0.25">
      <c r="A66" s="2125"/>
      <c r="B66" s="2133"/>
      <c r="C66" s="2135"/>
      <c r="D66" s="2265"/>
      <c r="E66" s="2123" t="s">
        <v>1623</v>
      </c>
      <c r="F66" s="2183"/>
      <c r="G66" s="2701"/>
      <c r="H66" s="2702"/>
      <c r="I66" s="2123" t="s">
        <v>1176</v>
      </c>
      <c r="J66" s="2124"/>
    </row>
    <row r="67" spans="1:10" ht="27.95" customHeight="1" x14ac:dyDescent="0.25">
      <c r="A67" s="2128" t="s">
        <v>547</v>
      </c>
      <c r="B67" s="2268" t="s">
        <v>1651</v>
      </c>
      <c r="C67" s="2132" t="s">
        <v>888</v>
      </c>
      <c r="D67" s="2111">
        <f>'BS old'!D37</f>
        <v>0</v>
      </c>
      <c r="E67" s="2111"/>
      <c r="F67" s="2108"/>
      <c r="G67" s="2108">
        <f>'BS old'!F37</f>
        <v>0</v>
      </c>
      <c r="H67" s="2109"/>
      <c r="I67" s="2110"/>
      <c r="J67" s="855"/>
    </row>
    <row r="68" spans="1:10" ht="27.95" customHeight="1" x14ac:dyDescent="0.25">
      <c r="A68" s="2128"/>
      <c r="B68" s="2129"/>
      <c r="C68" s="2132"/>
      <c r="D68" s="2111">
        <f>'BS old'!E37</f>
        <v>0</v>
      </c>
      <c r="E68" s="2111"/>
      <c r="F68" s="2111"/>
      <c r="G68" s="858"/>
      <c r="H68" s="2108">
        <f>'BS old'!G37</f>
        <v>0</v>
      </c>
      <c r="I68" s="2109"/>
      <c r="J68" s="2112"/>
    </row>
    <row r="69" spans="1:10" ht="27.95" customHeight="1" x14ac:dyDescent="0.25">
      <c r="A69" s="2128" t="s">
        <v>568</v>
      </c>
      <c r="B69" s="2268" t="s">
        <v>1652</v>
      </c>
      <c r="C69" s="2132" t="s">
        <v>891</v>
      </c>
      <c r="D69" s="2111">
        <f>'BS old'!D38</f>
        <v>0</v>
      </c>
      <c r="E69" s="2111"/>
      <c r="F69" s="2108"/>
      <c r="G69" s="2108">
        <f>'BS old'!F38</f>
        <v>0</v>
      </c>
      <c r="H69" s="2109"/>
      <c r="I69" s="2110"/>
      <c r="J69" s="855"/>
    </row>
    <row r="70" spans="1:10" ht="27.95" customHeight="1" x14ac:dyDescent="0.25">
      <c r="A70" s="2128"/>
      <c r="B70" s="2129"/>
      <c r="C70" s="2132"/>
      <c r="D70" s="2111">
        <f>'BS old'!E38</f>
        <v>0</v>
      </c>
      <c r="E70" s="2111"/>
      <c r="F70" s="2111"/>
      <c r="G70" s="858"/>
      <c r="H70" s="2108">
        <f>'BS old'!G38</f>
        <v>0</v>
      </c>
      <c r="I70" s="2109"/>
      <c r="J70" s="2112"/>
    </row>
    <row r="71" spans="1:10" ht="27.95" customHeight="1" x14ac:dyDescent="0.25">
      <c r="A71" s="2140" t="s">
        <v>594</v>
      </c>
      <c r="B71" s="2703" t="s">
        <v>1653</v>
      </c>
      <c r="C71" s="2132" t="s">
        <v>894</v>
      </c>
      <c r="D71" s="2111">
        <f>'BS old'!D39</f>
        <v>0</v>
      </c>
      <c r="E71" s="2111"/>
      <c r="F71" s="2108"/>
      <c r="G71" s="2108">
        <f>'BS old'!F39</f>
        <v>0</v>
      </c>
      <c r="H71" s="2109"/>
      <c r="I71" s="2110"/>
      <c r="J71" s="855"/>
    </row>
    <row r="72" spans="1:10" ht="27.95" customHeight="1" x14ac:dyDescent="0.25">
      <c r="A72" s="2140"/>
      <c r="B72" s="2141"/>
      <c r="C72" s="2132"/>
      <c r="D72" s="2111">
        <f>'BS old'!E39</f>
        <v>0</v>
      </c>
      <c r="E72" s="2111"/>
      <c r="F72" s="2111"/>
      <c r="G72" s="858"/>
      <c r="H72" s="2108">
        <f>'BS old'!G39</f>
        <v>0</v>
      </c>
      <c r="I72" s="2109"/>
      <c r="J72" s="2112"/>
    </row>
    <row r="73" spans="1:10" s="458" customFormat="1" ht="27.95" customHeight="1" x14ac:dyDescent="0.25">
      <c r="A73" s="2153" t="s">
        <v>597</v>
      </c>
      <c r="B73" s="2703" t="s">
        <v>1654</v>
      </c>
      <c r="C73" s="2132" t="s">
        <v>897</v>
      </c>
      <c r="D73" s="2111">
        <f>'BS old'!D40</f>
        <v>0</v>
      </c>
      <c r="E73" s="2111"/>
      <c r="F73" s="2108"/>
      <c r="G73" s="2108">
        <f>'BS old'!F40</f>
        <v>0</v>
      </c>
      <c r="H73" s="2109"/>
      <c r="I73" s="2110"/>
      <c r="J73" s="855"/>
    </row>
    <row r="74" spans="1:10" s="458" customFormat="1" ht="27.95" customHeight="1" x14ac:dyDescent="0.25">
      <c r="A74" s="2140"/>
      <c r="B74" s="2141"/>
      <c r="C74" s="2132"/>
      <c r="D74" s="2111">
        <f>'BS old'!E40</f>
        <v>0</v>
      </c>
      <c r="E74" s="2111"/>
      <c r="F74" s="2111"/>
      <c r="G74" s="858"/>
      <c r="H74" s="2108">
        <f>'BS old'!G40</f>
        <v>0</v>
      </c>
      <c r="I74" s="2109"/>
      <c r="J74" s="2112"/>
    </row>
    <row r="75" spans="1:10" s="458" customFormat="1" ht="27.95" customHeight="1" x14ac:dyDescent="0.25">
      <c r="A75" s="2152" t="s">
        <v>600</v>
      </c>
      <c r="B75" s="2268" t="s">
        <v>1655</v>
      </c>
      <c r="C75" s="2132" t="s">
        <v>900</v>
      </c>
      <c r="D75" s="2111">
        <f>'BS old'!D41</f>
        <v>0</v>
      </c>
      <c r="E75" s="2111"/>
      <c r="F75" s="2108"/>
      <c r="G75" s="2108">
        <f>'BS old'!F41</f>
        <v>0</v>
      </c>
      <c r="H75" s="2109"/>
      <c r="I75" s="2110"/>
      <c r="J75" s="855"/>
    </row>
    <row r="76" spans="1:10" s="458" customFormat="1" ht="27.95" customHeight="1" x14ac:dyDescent="0.25">
      <c r="A76" s="2139"/>
      <c r="B76" s="2129"/>
      <c r="C76" s="2132"/>
      <c r="D76" s="2111">
        <f>'BS old'!E41</f>
        <v>0</v>
      </c>
      <c r="E76" s="2111"/>
      <c r="F76" s="2111"/>
      <c r="G76" s="858"/>
      <c r="H76" s="2108">
        <f>'BS old'!G41</f>
        <v>0</v>
      </c>
      <c r="I76" s="2109"/>
      <c r="J76" s="2112"/>
    </row>
    <row r="77" spans="1:10" ht="27.95" customHeight="1" x14ac:dyDescent="0.25">
      <c r="A77" s="2128" t="s">
        <v>532</v>
      </c>
      <c r="B77" s="2268" t="s">
        <v>1656</v>
      </c>
      <c r="C77" s="2132" t="s">
        <v>903</v>
      </c>
      <c r="D77" s="2111">
        <f>'BS old'!D42</f>
        <v>0</v>
      </c>
      <c r="E77" s="2111"/>
      <c r="F77" s="2108"/>
      <c r="G77" s="2108">
        <f>'BS old'!F42</f>
        <v>0</v>
      </c>
      <c r="H77" s="2109"/>
      <c r="I77" s="2110"/>
      <c r="J77" s="855"/>
    </row>
    <row r="78" spans="1:10" ht="27.95" customHeight="1" x14ac:dyDescent="0.25">
      <c r="A78" s="2128"/>
      <c r="B78" s="2129"/>
      <c r="C78" s="2132"/>
      <c r="D78" s="2111">
        <f>'BS old'!E42</f>
        <v>0</v>
      </c>
      <c r="E78" s="2111"/>
      <c r="F78" s="2111"/>
      <c r="G78" s="858"/>
      <c r="H78" s="2108">
        <f>'BS old'!G42</f>
        <v>0</v>
      </c>
      <c r="I78" s="2109"/>
      <c r="J78" s="2112"/>
    </row>
    <row r="79" spans="1:10" ht="27.95" customHeight="1" x14ac:dyDescent="0.25">
      <c r="A79" s="2128" t="s">
        <v>535</v>
      </c>
      <c r="B79" s="2268" t="s">
        <v>1657</v>
      </c>
      <c r="C79" s="2132" t="s">
        <v>906</v>
      </c>
      <c r="D79" s="2111">
        <f>'BS old'!D43</f>
        <v>0</v>
      </c>
      <c r="E79" s="2111"/>
      <c r="F79" s="2108"/>
      <c r="G79" s="2108">
        <f>'BS old'!F43</f>
        <v>0</v>
      </c>
      <c r="H79" s="2109"/>
      <c r="I79" s="2110"/>
      <c r="J79" s="855"/>
    </row>
    <row r="80" spans="1:10" ht="27.95" customHeight="1" x14ac:dyDescent="0.25">
      <c r="A80" s="2128"/>
      <c r="B80" s="2129"/>
      <c r="C80" s="2132"/>
      <c r="D80" s="2111">
        <f>'BS old'!E43</f>
        <v>0</v>
      </c>
      <c r="E80" s="2111"/>
      <c r="F80" s="2111"/>
      <c r="G80" s="858"/>
      <c r="H80" s="2108">
        <f>'BS old'!G43</f>
        <v>0</v>
      </c>
      <c r="I80" s="2109"/>
      <c r="J80" s="2112"/>
    </row>
    <row r="81" spans="1:10" ht="27.95" customHeight="1" x14ac:dyDescent="0.25">
      <c r="A81" s="2128" t="s">
        <v>538</v>
      </c>
      <c r="B81" s="2268" t="s">
        <v>1658</v>
      </c>
      <c r="C81" s="2132" t="s">
        <v>909</v>
      </c>
      <c r="D81" s="2111">
        <f>'BS old'!D44</f>
        <v>0</v>
      </c>
      <c r="E81" s="2111"/>
      <c r="F81" s="2108"/>
      <c r="G81" s="2108">
        <f>'BS old'!F44</f>
        <v>0</v>
      </c>
      <c r="H81" s="2109"/>
      <c r="I81" s="2110"/>
      <c r="J81" s="855"/>
    </row>
    <row r="82" spans="1:10" ht="27.95" customHeight="1" x14ac:dyDescent="0.25">
      <c r="A82" s="2128"/>
      <c r="B82" s="2129"/>
      <c r="C82" s="2132"/>
      <c r="D82" s="2111">
        <f>'BS old'!E44</f>
        <v>0</v>
      </c>
      <c r="E82" s="2111"/>
      <c r="F82" s="2111"/>
      <c r="G82" s="858"/>
      <c r="H82" s="2108">
        <f>'BS old'!G44</f>
        <v>0</v>
      </c>
      <c r="I82" s="2109"/>
      <c r="J82" s="2112"/>
    </row>
    <row r="83" spans="1:10" ht="27.95" customHeight="1" x14ac:dyDescent="0.25">
      <c r="A83" s="2128" t="s">
        <v>541</v>
      </c>
      <c r="B83" s="2268" t="s">
        <v>1659</v>
      </c>
      <c r="C83" s="2132" t="s">
        <v>912</v>
      </c>
      <c r="D83" s="2111">
        <f>'BS old'!D45</f>
        <v>0</v>
      </c>
      <c r="E83" s="2111"/>
      <c r="F83" s="2108"/>
      <c r="G83" s="2108">
        <f>'BS old'!F45</f>
        <v>0</v>
      </c>
      <c r="H83" s="2109"/>
      <c r="I83" s="2110"/>
      <c r="J83" s="855"/>
    </row>
    <row r="84" spans="1:10" ht="27.95" customHeight="1" x14ac:dyDescent="0.25">
      <c r="A84" s="2128"/>
      <c r="B84" s="2129"/>
      <c r="C84" s="2132"/>
      <c r="D84" s="2111">
        <f>'BS old'!E45</f>
        <v>0</v>
      </c>
      <c r="E84" s="2111"/>
      <c r="F84" s="2111"/>
      <c r="G84" s="858"/>
      <c r="H84" s="2108">
        <f>'BS old'!G45</f>
        <v>0</v>
      </c>
      <c r="I84" s="2109"/>
      <c r="J84" s="2112"/>
    </row>
    <row r="85" spans="1:10" ht="27.95" customHeight="1" x14ac:dyDescent="0.25">
      <c r="A85" s="2128" t="s">
        <v>544</v>
      </c>
      <c r="B85" s="2268" t="s">
        <v>1660</v>
      </c>
      <c r="C85" s="2132" t="s">
        <v>915</v>
      </c>
      <c r="D85" s="2111">
        <f>'BS old'!D46</f>
        <v>0</v>
      </c>
      <c r="E85" s="2111"/>
      <c r="F85" s="2108"/>
      <c r="G85" s="2108">
        <f>'BS old'!F46</f>
        <v>0</v>
      </c>
      <c r="H85" s="2109"/>
      <c r="I85" s="2110"/>
      <c r="J85" s="855"/>
    </row>
    <row r="86" spans="1:10" ht="27.95" customHeight="1" x14ac:dyDescent="0.25">
      <c r="A86" s="2128"/>
      <c r="B86" s="2129"/>
      <c r="C86" s="2132"/>
      <c r="D86" s="2111">
        <f>'BS old'!E46</f>
        <v>0</v>
      </c>
      <c r="E86" s="2111"/>
      <c r="F86" s="2111"/>
      <c r="G86" s="858"/>
      <c r="H86" s="2108">
        <f>'BS old'!G46</f>
        <v>0</v>
      </c>
      <c r="I86" s="2109"/>
      <c r="J86" s="2112"/>
    </row>
    <row r="87" spans="1:10" ht="27.95" customHeight="1" x14ac:dyDescent="0.25">
      <c r="A87" s="2153" t="s">
        <v>613</v>
      </c>
      <c r="B87" s="2698" t="s">
        <v>1661</v>
      </c>
      <c r="C87" s="2132" t="s">
        <v>918</v>
      </c>
      <c r="D87" s="2111">
        <f>'BS old'!D47</f>
        <v>0</v>
      </c>
      <c r="E87" s="2111"/>
      <c r="F87" s="2108"/>
      <c r="G87" s="2108">
        <f>'BS old'!F47</f>
        <v>0</v>
      </c>
      <c r="H87" s="2109"/>
      <c r="I87" s="2110"/>
      <c r="J87" s="855"/>
    </row>
    <row r="88" spans="1:10" ht="27.95" customHeight="1" x14ac:dyDescent="0.25">
      <c r="A88" s="2140"/>
      <c r="B88" s="2287"/>
      <c r="C88" s="2132"/>
      <c r="D88" s="2111">
        <f>'BS old'!E47</f>
        <v>0</v>
      </c>
      <c r="E88" s="2111"/>
      <c r="F88" s="2111"/>
      <c r="G88" s="858"/>
      <c r="H88" s="2108">
        <f>'BS old'!G47</f>
        <v>0</v>
      </c>
      <c r="I88" s="2109"/>
      <c r="J88" s="2112"/>
    </row>
    <row r="89" spans="1:10" s="458" customFormat="1" ht="27.95" customHeight="1" x14ac:dyDescent="0.25">
      <c r="A89" s="2152" t="s">
        <v>616</v>
      </c>
      <c r="B89" s="2268" t="s">
        <v>1662</v>
      </c>
      <c r="C89" s="2132" t="s">
        <v>921</v>
      </c>
      <c r="D89" s="2111">
        <f>'BS old'!D48</f>
        <v>0</v>
      </c>
      <c r="E89" s="2111"/>
      <c r="F89" s="2108"/>
      <c r="G89" s="2108">
        <f>'BS old'!F48</f>
        <v>0</v>
      </c>
      <c r="H89" s="2109"/>
      <c r="I89" s="2110"/>
      <c r="J89" s="855"/>
    </row>
    <row r="90" spans="1:10" s="458" customFormat="1" ht="27.95" customHeight="1" x14ac:dyDescent="0.25">
      <c r="A90" s="2139"/>
      <c r="B90" s="2129"/>
      <c r="C90" s="2132"/>
      <c r="D90" s="2111">
        <f>'BS old'!E48</f>
        <v>0</v>
      </c>
      <c r="E90" s="2111"/>
      <c r="F90" s="2111"/>
      <c r="G90" s="858"/>
      <c r="H90" s="2108">
        <f>'BS old'!G48</f>
        <v>0</v>
      </c>
      <c r="I90" s="2109"/>
      <c r="J90" s="2112"/>
    </row>
    <row r="91" spans="1:10" s="458" customFormat="1" ht="27.95" customHeight="1" x14ac:dyDescent="0.25">
      <c r="A91" s="2128" t="s">
        <v>532</v>
      </c>
      <c r="B91" s="2130" t="s">
        <v>1663</v>
      </c>
      <c r="C91" s="2132" t="s">
        <v>924</v>
      </c>
      <c r="D91" s="2111">
        <f>'BS old'!D49</f>
        <v>0</v>
      </c>
      <c r="E91" s="2111"/>
      <c r="F91" s="2108"/>
      <c r="G91" s="2108">
        <f>'BS old'!F49</f>
        <v>0</v>
      </c>
      <c r="H91" s="2109"/>
      <c r="I91" s="2110"/>
      <c r="J91" s="855"/>
    </row>
    <row r="92" spans="1:10" s="458" customFormat="1" ht="27.95" customHeight="1" x14ac:dyDescent="0.25">
      <c r="A92" s="2128"/>
      <c r="B92" s="2130"/>
      <c r="C92" s="2132"/>
      <c r="D92" s="2111">
        <f>'BS old'!E49</f>
        <v>0</v>
      </c>
      <c r="E92" s="2111"/>
      <c r="F92" s="2111"/>
      <c r="G92" s="858"/>
      <c r="H92" s="2108">
        <f>'BS old'!G49</f>
        <v>0</v>
      </c>
      <c r="I92" s="2109"/>
      <c r="J92" s="2112"/>
    </row>
    <row r="93" spans="1:10" ht="27.95" customHeight="1" x14ac:dyDescent="0.25">
      <c r="A93" s="2128" t="s">
        <v>535</v>
      </c>
      <c r="B93" s="2268" t="s">
        <v>1664</v>
      </c>
      <c r="C93" s="2132" t="s">
        <v>927</v>
      </c>
      <c r="D93" s="2111">
        <f>'BS old'!D50</f>
        <v>0</v>
      </c>
      <c r="E93" s="2111"/>
      <c r="F93" s="2108"/>
      <c r="G93" s="2108">
        <f>'BS old'!F50</f>
        <v>0</v>
      </c>
      <c r="H93" s="2109"/>
      <c r="I93" s="2110"/>
      <c r="J93" s="855"/>
    </row>
    <row r="94" spans="1:10" ht="27.95" customHeight="1" thickBot="1" x14ac:dyDescent="0.3">
      <c r="A94" s="2128"/>
      <c r="B94" s="2129"/>
      <c r="C94" s="2132"/>
      <c r="D94" s="2111">
        <f>'BS old'!E50</f>
        <v>0</v>
      </c>
      <c r="E94" s="2111"/>
      <c r="F94" s="2111"/>
      <c r="G94" s="827"/>
      <c r="H94" s="2108">
        <f>'BS old'!G50</f>
        <v>0</v>
      </c>
      <c r="I94" s="2109"/>
      <c r="J94" s="2112"/>
    </row>
    <row r="95" spans="1:10" ht="11.25" customHeight="1" x14ac:dyDescent="0.25">
      <c r="A95" s="2293" t="s">
        <v>1618</v>
      </c>
      <c r="B95" s="2294" t="s">
        <v>1619</v>
      </c>
      <c r="C95" s="2295" t="s">
        <v>1620</v>
      </c>
      <c r="D95" s="2113" t="s">
        <v>1621</v>
      </c>
      <c r="E95" s="2172"/>
      <c r="F95" s="2172"/>
      <c r="G95" s="2172"/>
      <c r="H95" s="2117"/>
      <c r="I95" s="2175" t="s">
        <v>1599</v>
      </c>
      <c r="J95" s="2176"/>
    </row>
    <row r="96" spans="1:10" ht="11.25" customHeight="1" x14ac:dyDescent="0.25">
      <c r="A96" s="2262"/>
      <c r="B96" s="2263"/>
      <c r="C96" s="2264"/>
      <c r="D96" s="2155">
        <v>1</v>
      </c>
      <c r="E96" s="2123" t="s">
        <v>1622</v>
      </c>
      <c r="F96" s="2183"/>
      <c r="G96" s="2699" t="s">
        <v>1178</v>
      </c>
      <c r="H96" s="2700"/>
      <c r="I96" s="2115"/>
      <c r="J96" s="2116"/>
    </row>
    <row r="97" spans="1:12" ht="12" customHeight="1" x14ac:dyDescent="0.25">
      <c r="A97" s="2125"/>
      <c r="B97" s="2133"/>
      <c r="C97" s="2135"/>
      <c r="D97" s="2265"/>
      <c r="E97" s="2123" t="s">
        <v>1623</v>
      </c>
      <c r="F97" s="2183"/>
      <c r="G97" s="2701"/>
      <c r="H97" s="2702"/>
      <c r="I97" s="2123" t="s">
        <v>1176</v>
      </c>
      <c r="J97" s="2124"/>
    </row>
    <row r="98" spans="1:12" ht="27.95" customHeight="1" x14ac:dyDescent="0.25">
      <c r="A98" s="2128" t="s">
        <v>538</v>
      </c>
      <c r="B98" s="2268" t="s">
        <v>1665</v>
      </c>
      <c r="C98" s="2131" t="s">
        <v>930</v>
      </c>
      <c r="D98" s="2111">
        <f>'BS old'!D51</f>
        <v>0</v>
      </c>
      <c r="E98" s="2111"/>
      <c r="F98" s="2111"/>
      <c r="G98" s="2108">
        <f>'BS old'!F51</f>
        <v>0</v>
      </c>
      <c r="H98" s="2109"/>
      <c r="I98" s="2110"/>
      <c r="J98" s="855"/>
      <c r="L98" s="510" t="s">
        <v>1093</v>
      </c>
    </row>
    <row r="99" spans="1:12" ht="27.95" customHeight="1" x14ac:dyDescent="0.25">
      <c r="A99" s="2128"/>
      <c r="B99" s="2129"/>
      <c r="C99" s="2132"/>
      <c r="D99" s="2111">
        <f>'BS old'!E51</f>
        <v>0</v>
      </c>
      <c r="E99" s="2111"/>
      <c r="F99" s="2111"/>
      <c r="G99" s="856"/>
      <c r="H99" s="2108">
        <f>'BS old'!G51</f>
        <v>0</v>
      </c>
      <c r="I99" s="2109"/>
      <c r="J99" s="2112"/>
    </row>
    <row r="100" spans="1:12" ht="27.95" customHeight="1" x14ac:dyDescent="0.25">
      <c r="A100" s="2128" t="s">
        <v>541</v>
      </c>
      <c r="B100" s="2268" t="s">
        <v>1666</v>
      </c>
      <c r="C100" s="2132" t="s">
        <v>933</v>
      </c>
      <c r="D100" s="2111">
        <f>'BS old'!D52</f>
        <v>0</v>
      </c>
      <c r="E100" s="2111"/>
      <c r="F100" s="2111"/>
      <c r="G100" s="2108">
        <f>'BS old'!F52</f>
        <v>0</v>
      </c>
      <c r="H100" s="2109"/>
      <c r="I100" s="2110"/>
      <c r="J100" s="855"/>
    </row>
    <row r="101" spans="1:12" ht="27.95" customHeight="1" x14ac:dyDescent="0.25">
      <c r="A101" s="2128"/>
      <c r="B101" s="2129"/>
      <c r="C101" s="2132"/>
      <c r="D101" s="2111">
        <f>'BS old'!E52</f>
        <v>0</v>
      </c>
      <c r="E101" s="2111"/>
      <c r="F101" s="2111"/>
      <c r="G101" s="856"/>
      <c r="H101" s="2108">
        <f>'BS old'!G52</f>
        <v>0</v>
      </c>
      <c r="I101" s="2109"/>
      <c r="J101" s="2112"/>
    </row>
    <row r="102" spans="1:12" ht="27.95" customHeight="1" x14ac:dyDescent="0.25">
      <c r="A102" s="2128" t="s">
        <v>544</v>
      </c>
      <c r="B102" s="2268" t="s">
        <v>1667</v>
      </c>
      <c r="C102" s="2131" t="s">
        <v>936</v>
      </c>
      <c r="D102" s="2111">
        <f>'BS old'!D53</f>
        <v>0</v>
      </c>
      <c r="E102" s="2111"/>
      <c r="F102" s="2111"/>
      <c r="G102" s="2108">
        <f>'BS old'!F53</f>
        <v>0</v>
      </c>
      <c r="H102" s="2109"/>
      <c r="I102" s="2110"/>
      <c r="J102" s="855"/>
    </row>
    <row r="103" spans="1:12" ht="27.95" customHeight="1" x14ac:dyDescent="0.25">
      <c r="A103" s="2128"/>
      <c r="B103" s="2129"/>
      <c r="C103" s="2132"/>
      <c r="D103" s="2111">
        <f>'BS old'!E53</f>
        <v>0</v>
      </c>
      <c r="E103" s="2111"/>
      <c r="F103" s="2111"/>
      <c r="G103" s="856"/>
      <c r="H103" s="2108">
        <f>'BS old'!G53</f>
        <v>0</v>
      </c>
      <c r="I103" s="2109"/>
      <c r="J103" s="2112"/>
    </row>
    <row r="104" spans="1:12" ht="27.95" customHeight="1" x14ac:dyDescent="0.25">
      <c r="A104" s="2128" t="s">
        <v>547</v>
      </c>
      <c r="B104" s="2268" t="s">
        <v>1668</v>
      </c>
      <c r="C104" s="2132" t="s">
        <v>939</v>
      </c>
      <c r="D104" s="2111">
        <f>'BS old'!D54</f>
        <v>0</v>
      </c>
      <c r="E104" s="2111"/>
      <c r="F104" s="2111"/>
      <c r="G104" s="2108">
        <f>'BS old'!F54</f>
        <v>0</v>
      </c>
      <c r="H104" s="2109"/>
      <c r="I104" s="2110"/>
      <c r="J104" s="855"/>
    </row>
    <row r="105" spans="1:12" ht="27.95" customHeight="1" x14ac:dyDescent="0.25">
      <c r="A105" s="2128"/>
      <c r="B105" s="2129"/>
      <c r="C105" s="2132"/>
      <c r="D105" s="2111">
        <f>'BS old'!E54</f>
        <v>0</v>
      </c>
      <c r="E105" s="2111"/>
      <c r="F105" s="2111"/>
      <c r="G105" s="856"/>
      <c r="H105" s="2108">
        <f>'BS old'!G54</f>
        <v>0</v>
      </c>
      <c r="I105" s="2109"/>
      <c r="J105" s="2112"/>
    </row>
    <row r="106" spans="1:12" ht="27.95" customHeight="1" x14ac:dyDescent="0.25">
      <c r="A106" s="2146" t="s">
        <v>631</v>
      </c>
      <c r="B106" s="2703" t="s">
        <v>1669</v>
      </c>
      <c r="C106" s="2131" t="s">
        <v>941</v>
      </c>
      <c r="D106" s="2111">
        <f>'BS old'!D55</f>
        <v>0</v>
      </c>
      <c r="E106" s="2111"/>
      <c r="F106" s="2111"/>
      <c r="G106" s="2108">
        <f>'BS old'!F55</f>
        <v>0</v>
      </c>
      <c r="H106" s="2109"/>
      <c r="I106" s="2110"/>
      <c r="J106" s="855"/>
    </row>
    <row r="107" spans="1:12" ht="27.95" customHeight="1" x14ac:dyDescent="0.25">
      <c r="A107" s="2144"/>
      <c r="B107" s="2141"/>
      <c r="C107" s="2132"/>
      <c r="D107" s="2111">
        <f>'BS old'!E55</f>
        <v>0</v>
      </c>
      <c r="E107" s="2111"/>
      <c r="F107" s="2111"/>
      <c r="G107" s="856"/>
      <c r="H107" s="2108">
        <f>'BS old'!G55</f>
        <v>0</v>
      </c>
      <c r="I107" s="2109"/>
      <c r="J107" s="2112"/>
    </row>
    <row r="108" spans="1:12" s="458" customFormat="1" ht="27.95" customHeight="1" x14ac:dyDescent="0.25">
      <c r="A108" s="2156" t="s">
        <v>634</v>
      </c>
      <c r="B108" s="2268" t="s">
        <v>1670</v>
      </c>
      <c r="C108" s="2132" t="s">
        <v>944</v>
      </c>
      <c r="D108" s="2111">
        <f>'BS old'!D56</f>
        <v>0</v>
      </c>
      <c r="E108" s="2111"/>
      <c r="F108" s="2111"/>
      <c r="G108" s="2108">
        <f>'BS old'!F56</f>
        <v>0</v>
      </c>
      <c r="H108" s="2109"/>
      <c r="I108" s="2110"/>
      <c r="J108" s="855"/>
    </row>
    <row r="109" spans="1:12" s="458" customFormat="1" ht="27.95" customHeight="1" x14ac:dyDescent="0.25">
      <c r="A109" s="2156"/>
      <c r="B109" s="2129"/>
      <c r="C109" s="2132"/>
      <c r="D109" s="2111">
        <f>'BS old'!E56</f>
        <v>0</v>
      </c>
      <c r="E109" s="2111"/>
      <c r="F109" s="2111"/>
      <c r="G109" s="856"/>
      <c r="H109" s="2108">
        <f>'BS old'!G56</f>
        <v>0</v>
      </c>
      <c r="I109" s="2109"/>
      <c r="J109" s="2112"/>
    </row>
    <row r="110" spans="1:12" s="458" customFormat="1" ht="27.95" customHeight="1" x14ac:dyDescent="0.25">
      <c r="A110" s="2128" t="s">
        <v>532</v>
      </c>
      <c r="B110" s="2130" t="s">
        <v>1663</v>
      </c>
      <c r="C110" s="2131" t="s">
        <v>947</v>
      </c>
      <c r="D110" s="2111">
        <f>'BS old'!D57</f>
        <v>0</v>
      </c>
      <c r="E110" s="2111"/>
      <c r="F110" s="2111"/>
      <c r="G110" s="2108">
        <f>'BS old'!F57</f>
        <v>0</v>
      </c>
      <c r="H110" s="2109"/>
      <c r="I110" s="2110"/>
      <c r="J110" s="855"/>
    </row>
    <row r="111" spans="1:12" s="458" customFormat="1" ht="27.95" customHeight="1" x14ac:dyDescent="0.25">
      <c r="A111" s="2128"/>
      <c r="B111" s="2130"/>
      <c r="C111" s="2132"/>
      <c r="D111" s="2111">
        <f>'BS old'!E57</f>
        <v>0</v>
      </c>
      <c r="E111" s="2111"/>
      <c r="F111" s="2111"/>
      <c r="G111" s="856"/>
      <c r="H111" s="2108">
        <f>'BS old'!G57</f>
        <v>0</v>
      </c>
      <c r="I111" s="2109"/>
      <c r="J111" s="2112"/>
    </row>
    <row r="112" spans="1:12" ht="27.95" customHeight="1" x14ac:dyDescent="0.25">
      <c r="A112" s="2128" t="s">
        <v>535</v>
      </c>
      <c r="B112" s="2268" t="s">
        <v>1664</v>
      </c>
      <c r="C112" s="2132" t="s">
        <v>950</v>
      </c>
      <c r="D112" s="2111">
        <f>'BS old'!D58</f>
        <v>0</v>
      </c>
      <c r="E112" s="2111"/>
      <c r="F112" s="2111"/>
      <c r="G112" s="2108">
        <f>'BS old'!F58</f>
        <v>0</v>
      </c>
      <c r="H112" s="2109"/>
      <c r="I112" s="2110"/>
      <c r="J112" s="855"/>
    </row>
    <row r="113" spans="1:10" ht="27.95" customHeight="1" x14ac:dyDescent="0.25">
      <c r="A113" s="2128"/>
      <c r="B113" s="2129"/>
      <c r="C113" s="2132"/>
      <c r="D113" s="2111">
        <f>'BS old'!E58</f>
        <v>0</v>
      </c>
      <c r="E113" s="2111"/>
      <c r="F113" s="2111"/>
      <c r="G113" s="856"/>
      <c r="H113" s="2108">
        <f>'BS old'!G58</f>
        <v>0</v>
      </c>
      <c r="I113" s="2109"/>
      <c r="J113" s="2112"/>
    </row>
    <row r="114" spans="1:10" ht="27.95" customHeight="1" x14ac:dyDescent="0.25">
      <c r="A114" s="2128" t="s">
        <v>538</v>
      </c>
      <c r="B114" s="2268" t="s">
        <v>1665</v>
      </c>
      <c r="C114" s="2131" t="s">
        <v>952</v>
      </c>
      <c r="D114" s="2111">
        <f>'BS old'!D59</f>
        <v>0</v>
      </c>
      <c r="E114" s="2111"/>
      <c r="F114" s="2111"/>
      <c r="G114" s="2108">
        <f>'BS old'!F59</f>
        <v>0</v>
      </c>
      <c r="H114" s="2109"/>
      <c r="I114" s="2110"/>
      <c r="J114" s="855"/>
    </row>
    <row r="115" spans="1:10" ht="27.95" customHeight="1" x14ac:dyDescent="0.25">
      <c r="A115" s="2128"/>
      <c r="B115" s="2129"/>
      <c r="C115" s="2132"/>
      <c r="D115" s="2111">
        <f>'BS old'!E59</f>
        <v>0</v>
      </c>
      <c r="E115" s="2111"/>
      <c r="F115" s="2111"/>
      <c r="G115" s="856"/>
      <c r="H115" s="2108">
        <f>'BS old'!G59</f>
        <v>0</v>
      </c>
      <c r="I115" s="2109"/>
      <c r="J115" s="2112"/>
    </row>
    <row r="116" spans="1:10" ht="27.95" customHeight="1" x14ac:dyDescent="0.25">
      <c r="A116" s="2128" t="s">
        <v>541</v>
      </c>
      <c r="B116" s="2268" t="s">
        <v>1671</v>
      </c>
      <c r="C116" s="2132" t="s">
        <v>954</v>
      </c>
      <c r="D116" s="2111">
        <f>'BS old'!D60</f>
        <v>0</v>
      </c>
      <c r="E116" s="2111"/>
      <c r="F116" s="2111"/>
      <c r="G116" s="2108">
        <f>'BS old'!F60</f>
        <v>0</v>
      </c>
      <c r="H116" s="2109"/>
      <c r="I116" s="2110"/>
      <c r="J116" s="855"/>
    </row>
    <row r="117" spans="1:10" ht="27.95" customHeight="1" x14ac:dyDescent="0.25">
      <c r="A117" s="2128"/>
      <c r="B117" s="2129"/>
      <c r="C117" s="2132"/>
      <c r="D117" s="2111">
        <f>'BS old'!E60</f>
        <v>0</v>
      </c>
      <c r="E117" s="2111"/>
      <c r="F117" s="2111"/>
      <c r="G117" s="856"/>
      <c r="H117" s="2108">
        <f>'BS old'!G60</f>
        <v>0</v>
      </c>
      <c r="I117" s="2109"/>
      <c r="J117" s="2112"/>
    </row>
    <row r="118" spans="1:10" ht="27.95" customHeight="1" x14ac:dyDescent="0.25">
      <c r="A118" s="2128" t="s">
        <v>544</v>
      </c>
      <c r="B118" s="2268" t="s">
        <v>1672</v>
      </c>
      <c r="C118" s="2131" t="s">
        <v>957</v>
      </c>
      <c r="D118" s="2111">
        <f>'BS old'!D61</f>
        <v>0</v>
      </c>
      <c r="E118" s="2111"/>
      <c r="F118" s="2111"/>
      <c r="G118" s="2108">
        <f>'BS old'!F61</f>
        <v>0</v>
      </c>
      <c r="H118" s="2109"/>
      <c r="I118" s="2110"/>
      <c r="J118" s="855"/>
    </row>
    <row r="119" spans="1:10" ht="27.95" customHeight="1" x14ac:dyDescent="0.25">
      <c r="A119" s="2128"/>
      <c r="B119" s="2129"/>
      <c r="C119" s="2132"/>
      <c r="D119" s="2111">
        <f>'BS old'!E61</f>
        <v>0</v>
      </c>
      <c r="E119" s="2111"/>
      <c r="F119" s="2111"/>
      <c r="G119" s="856"/>
      <c r="H119" s="2108">
        <f>'BS old'!G61</f>
        <v>0</v>
      </c>
      <c r="I119" s="2109"/>
      <c r="J119" s="2112"/>
    </row>
    <row r="120" spans="1:10" ht="27.95" customHeight="1" x14ac:dyDescent="0.25">
      <c r="A120" s="2128" t="s">
        <v>547</v>
      </c>
      <c r="B120" s="2268" t="s">
        <v>1673</v>
      </c>
      <c r="C120" s="2132" t="s">
        <v>960</v>
      </c>
      <c r="D120" s="2111">
        <f>'BS old'!D62</f>
        <v>0</v>
      </c>
      <c r="E120" s="2111"/>
      <c r="F120" s="2111"/>
      <c r="G120" s="2108">
        <f>'BS old'!F62</f>
        <v>0</v>
      </c>
      <c r="H120" s="2109"/>
      <c r="I120" s="2110"/>
      <c r="J120" s="855"/>
    </row>
    <row r="121" spans="1:10" ht="27.95" customHeight="1" x14ac:dyDescent="0.25">
      <c r="A121" s="2128"/>
      <c r="B121" s="2129"/>
      <c r="C121" s="2132"/>
      <c r="D121" s="2111">
        <f>'BS old'!E62</f>
        <v>0</v>
      </c>
      <c r="E121" s="2111"/>
      <c r="F121" s="2111"/>
      <c r="G121" s="856"/>
      <c r="H121" s="2108">
        <f>'BS old'!G62</f>
        <v>0</v>
      </c>
      <c r="I121" s="2109"/>
      <c r="J121" s="2112"/>
    </row>
    <row r="122" spans="1:10" ht="27.95" customHeight="1" x14ac:dyDescent="0.25">
      <c r="A122" s="2128" t="s">
        <v>568</v>
      </c>
      <c r="B122" s="2268" t="s">
        <v>1667</v>
      </c>
      <c r="C122" s="2131" t="s">
        <v>962</v>
      </c>
      <c r="D122" s="2111">
        <f>'BS old'!D63</f>
        <v>0</v>
      </c>
      <c r="E122" s="2111"/>
      <c r="F122" s="2111"/>
      <c r="G122" s="2108">
        <f>'BS old'!F63</f>
        <v>0</v>
      </c>
      <c r="H122" s="2109"/>
      <c r="I122" s="2110"/>
      <c r="J122" s="855"/>
    </row>
    <row r="123" spans="1:10" ht="27.95" customHeight="1" x14ac:dyDescent="0.25">
      <c r="A123" s="2128"/>
      <c r="B123" s="2129"/>
      <c r="C123" s="2132"/>
      <c r="D123" s="2111">
        <f>'BS old'!E63</f>
        <v>0</v>
      </c>
      <c r="E123" s="2111"/>
      <c r="F123" s="2111"/>
      <c r="G123" s="856"/>
      <c r="H123" s="2108">
        <f>'BS old'!G63</f>
        <v>0</v>
      </c>
      <c r="I123" s="2109"/>
      <c r="J123" s="2112"/>
    </row>
    <row r="124" spans="1:10" ht="27.95" customHeight="1" x14ac:dyDescent="0.25">
      <c r="A124" s="2143" t="s">
        <v>649</v>
      </c>
      <c r="B124" s="2703" t="s">
        <v>1674</v>
      </c>
      <c r="C124" s="2132" t="s">
        <v>965</v>
      </c>
      <c r="D124" s="2267">
        <f>'BS old'!D64</f>
        <v>0</v>
      </c>
      <c r="E124" s="2267"/>
      <c r="F124" s="2267"/>
      <c r="G124" s="2108">
        <f>'BS old'!F64</f>
        <v>0</v>
      </c>
      <c r="H124" s="2109"/>
      <c r="I124" s="2110"/>
      <c r="J124" s="855"/>
    </row>
    <row r="125" spans="1:10" ht="27.95" customHeight="1" x14ac:dyDescent="0.25">
      <c r="A125" s="2144"/>
      <c r="B125" s="2141"/>
      <c r="C125" s="2132"/>
      <c r="D125" s="2111">
        <f>'BS old'!E64</f>
        <v>0</v>
      </c>
      <c r="E125" s="2111"/>
      <c r="F125" s="2111"/>
      <c r="G125" s="856"/>
      <c r="H125" s="2108">
        <f>'BS old'!G64</f>
        <v>0</v>
      </c>
      <c r="I125" s="2109"/>
      <c r="J125" s="2112"/>
    </row>
    <row r="126" spans="1:10" s="458" customFormat="1" ht="27.95" customHeight="1" x14ac:dyDescent="0.25">
      <c r="A126" s="2139" t="s">
        <v>652</v>
      </c>
      <c r="B126" s="2268" t="s">
        <v>1675</v>
      </c>
      <c r="C126" s="2131" t="s">
        <v>968</v>
      </c>
      <c r="D126" s="2111">
        <f>'BS old'!D65</f>
        <v>0</v>
      </c>
      <c r="E126" s="2111"/>
      <c r="F126" s="2111"/>
      <c r="G126" s="2108">
        <f>'BS old'!F65</f>
        <v>0</v>
      </c>
      <c r="H126" s="2109"/>
      <c r="I126" s="2110"/>
      <c r="J126" s="855"/>
    </row>
    <row r="127" spans="1:10" s="458" customFormat="1" ht="27.95" customHeight="1" thickBot="1" x14ac:dyDescent="0.3">
      <c r="A127" s="2139"/>
      <c r="B127" s="2129"/>
      <c r="C127" s="2132"/>
      <c r="D127" s="2111">
        <f>'BS old'!E65</f>
        <v>0</v>
      </c>
      <c r="E127" s="2111"/>
      <c r="F127" s="2111"/>
      <c r="G127" s="828"/>
      <c r="H127" s="2108">
        <f>'BS old'!G65</f>
        <v>0</v>
      </c>
      <c r="I127" s="2109"/>
      <c r="J127" s="2112"/>
    </row>
    <row r="128" spans="1:10" ht="11.25" customHeight="1" x14ac:dyDescent="0.25">
      <c r="A128" s="2293" t="s">
        <v>1618</v>
      </c>
      <c r="B128" s="2294" t="s">
        <v>1619</v>
      </c>
      <c r="C128" s="2295" t="s">
        <v>1620</v>
      </c>
      <c r="D128" s="2113" t="s">
        <v>1621</v>
      </c>
      <c r="E128" s="2172"/>
      <c r="F128" s="2172"/>
      <c r="G128" s="2172"/>
      <c r="H128" s="2117"/>
      <c r="I128" s="2175" t="s">
        <v>1599</v>
      </c>
      <c r="J128" s="2176"/>
    </row>
    <row r="129" spans="1:10" ht="11.25" customHeight="1" x14ac:dyDescent="0.25">
      <c r="A129" s="2262"/>
      <c r="B129" s="2263"/>
      <c r="C129" s="2264"/>
      <c r="D129" s="2155">
        <v>1</v>
      </c>
      <c r="E129" s="2123" t="s">
        <v>1622</v>
      </c>
      <c r="F129" s="2183"/>
      <c r="G129" s="2699" t="s">
        <v>1178</v>
      </c>
      <c r="H129" s="2700"/>
      <c r="I129" s="2115"/>
      <c r="J129" s="2116"/>
    </row>
    <row r="130" spans="1:10" ht="11.25" customHeight="1" x14ac:dyDescent="0.25">
      <c r="A130" s="2125"/>
      <c r="B130" s="2133"/>
      <c r="C130" s="2135"/>
      <c r="D130" s="2265"/>
      <c r="E130" s="2123" t="s">
        <v>1623</v>
      </c>
      <c r="F130" s="2183"/>
      <c r="G130" s="2701"/>
      <c r="H130" s="2702"/>
      <c r="I130" s="2123" t="s">
        <v>1176</v>
      </c>
      <c r="J130" s="2124"/>
    </row>
    <row r="131" spans="1:10" s="527" customFormat="1" ht="27.95" customHeight="1" x14ac:dyDescent="0.25">
      <c r="A131" s="2128" t="s">
        <v>532</v>
      </c>
      <c r="B131" s="2268" t="s">
        <v>1676</v>
      </c>
      <c r="C131" s="2132" t="s">
        <v>656</v>
      </c>
      <c r="D131" s="2111">
        <f>'BS old'!D66</f>
        <v>0</v>
      </c>
      <c r="E131" s="2111"/>
      <c r="F131" s="2111"/>
      <c r="G131" s="2108">
        <f>'BS old'!F66</f>
        <v>0</v>
      </c>
      <c r="H131" s="2109"/>
      <c r="I131" s="2110"/>
      <c r="J131" s="528"/>
    </row>
    <row r="132" spans="1:10" s="527" customFormat="1" ht="27.95" customHeight="1" x14ac:dyDescent="0.25">
      <c r="A132" s="2128"/>
      <c r="B132" s="2129"/>
      <c r="C132" s="2132"/>
      <c r="D132" s="2111">
        <f>'BS old'!E66</f>
        <v>0</v>
      </c>
      <c r="E132" s="2111"/>
      <c r="F132" s="2111"/>
      <c r="G132" s="857"/>
      <c r="H132" s="2108">
        <f>'BS old'!G66</f>
        <v>0</v>
      </c>
      <c r="I132" s="2109"/>
      <c r="J132" s="2112"/>
    </row>
    <row r="133" spans="1:10" s="527" customFormat="1" ht="27.95" customHeight="1" x14ac:dyDescent="0.25">
      <c r="A133" s="2128" t="s">
        <v>535</v>
      </c>
      <c r="B133" s="2268" t="s">
        <v>1677</v>
      </c>
      <c r="C133" s="2132" t="s">
        <v>658</v>
      </c>
      <c r="D133" s="2111">
        <f>'BS old'!D67</f>
        <v>0</v>
      </c>
      <c r="E133" s="2111"/>
      <c r="F133" s="2111"/>
      <c r="G133" s="2108">
        <f>'BS old'!F67</f>
        <v>0</v>
      </c>
      <c r="H133" s="2109"/>
      <c r="I133" s="2110"/>
      <c r="J133" s="528"/>
    </row>
    <row r="134" spans="1:10" ht="27.95" customHeight="1" x14ac:dyDescent="0.25">
      <c r="A134" s="2128"/>
      <c r="B134" s="2129"/>
      <c r="C134" s="2132"/>
      <c r="D134" s="2111">
        <f>'BS old'!E67</f>
        <v>0</v>
      </c>
      <c r="E134" s="2111"/>
      <c r="F134" s="2111"/>
      <c r="G134" s="857"/>
      <c r="H134" s="2108">
        <f>'BS old'!G67</f>
        <v>0</v>
      </c>
      <c r="I134" s="2109"/>
      <c r="J134" s="2112"/>
    </row>
    <row r="135" spans="1:10" ht="27.95" customHeight="1" x14ac:dyDescent="0.25">
      <c r="A135" s="2128" t="s">
        <v>538</v>
      </c>
      <c r="B135" s="2268" t="s">
        <v>1678</v>
      </c>
      <c r="C135" s="2132" t="s">
        <v>660</v>
      </c>
      <c r="D135" s="2111">
        <f>'BS old'!D68</f>
        <v>0</v>
      </c>
      <c r="E135" s="2111"/>
      <c r="F135" s="2111"/>
      <c r="G135" s="2108">
        <f>'BS old'!F68</f>
        <v>0</v>
      </c>
      <c r="H135" s="2109"/>
      <c r="I135" s="2110"/>
      <c r="J135" s="855"/>
    </row>
    <row r="136" spans="1:10" ht="27.95" customHeight="1" x14ac:dyDescent="0.25">
      <c r="A136" s="2128"/>
      <c r="B136" s="2129"/>
      <c r="C136" s="2132"/>
      <c r="D136" s="2111">
        <f>'BS old'!E68</f>
        <v>0</v>
      </c>
      <c r="E136" s="2111"/>
      <c r="F136" s="2111"/>
      <c r="G136" s="857"/>
      <c r="H136" s="2108">
        <f>'BS old'!G68</f>
        <v>0</v>
      </c>
      <c r="I136" s="2109"/>
      <c r="J136" s="2112"/>
    </row>
    <row r="137" spans="1:10" ht="27.95" customHeight="1" x14ac:dyDescent="0.25">
      <c r="A137" s="2128" t="s">
        <v>541</v>
      </c>
      <c r="B137" s="2268" t="s">
        <v>1679</v>
      </c>
      <c r="C137" s="2132" t="s">
        <v>662</v>
      </c>
      <c r="D137" s="2111">
        <f>'BS old'!D69</f>
        <v>0</v>
      </c>
      <c r="E137" s="2111"/>
      <c r="F137" s="2111"/>
      <c r="G137" s="2108">
        <f>'BS old'!F69</f>
        <v>0</v>
      </c>
      <c r="H137" s="2109"/>
      <c r="I137" s="2110"/>
      <c r="J137" s="855"/>
    </row>
    <row r="138" spans="1:10" ht="27.95" customHeight="1" x14ac:dyDescent="0.25">
      <c r="A138" s="2128"/>
      <c r="B138" s="2129"/>
      <c r="C138" s="2132"/>
      <c r="D138" s="2111">
        <f>'BS old'!E69</f>
        <v>0</v>
      </c>
      <c r="E138" s="2111"/>
      <c r="F138" s="2111"/>
      <c r="G138" s="857"/>
      <c r="H138" s="2108">
        <f>'BS old'!G69</f>
        <v>0</v>
      </c>
      <c r="I138" s="2109"/>
      <c r="J138" s="2112"/>
    </row>
    <row r="139" spans="1:10" ht="27.95" customHeight="1" x14ac:dyDescent="0.25">
      <c r="A139" s="2140" t="s">
        <v>663</v>
      </c>
      <c r="B139" s="2698" t="s">
        <v>1680</v>
      </c>
      <c r="C139" s="2145" t="s">
        <v>665</v>
      </c>
      <c r="D139" s="2111">
        <f>'BS old'!D70</f>
        <v>0</v>
      </c>
      <c r="E139" s="2111"/>
      <c r="F139" s="2111"/>
      <c r="G139" s="2108">
        <f>'BS old'!F70</f>
        <v>0</v>
      </c>
      <c r="H139" s="2109"/>
      <c r="I139" s="2110"/>
      <c r="J139" s="855"/>
    </row>
    <row r="140" spans="1:10" ht="27.95" customHeight="1" x14ac:dyDescent="0.25">
      <c r="A140" s="2140"/>
      <c r="B140" s="2287"/>
      <c r="C140" s="2145"/>
      <c r="D140" s="2111">
        <f>'BS old'!E70</f>
        <v>0</v>
      </c>
      <c r="E140" s="2111"/>
      <c r="F140" s="2111"/>
      <c r="G140" s="857"/>
      <c r="H140" s="2108">
        <f>'BS old'!G70</f>
        <v>0</v>
      </c>
      <c r="I140" s="2109"/>
      <c r="J140" s="2112"/>
    </row>
    <row r="141" spans="1:10" ht="27.95" customHeight="1" x14ac:dyDescent="0.25">
      <c r="A141" s="2139" t="s">
        <v>666</v>
      </c>
      <c r="B141" s="2268" t="s">
        <v>1681</v>
      </c>
      <c r="C141" s="2132" t="s">
        <v>668</v>
      </c>
      <c r="D141" s="2111">
        <f>'BS old'!D71</f>
        <v>0</v>
      </c>
      <c r="E141" s="2111"/>
      <c r="F141" s="2111"/>
      <c r="G141" s="2108">
        <f>'BS old'!F71</f>
        <v>0</v>
      </c>
      <c r="H141" s="2109"/>
      <c r="I141" s="2110"/>
      <c r="J141" s="855"/>
    </row>
    <row r="142" spans="1:10" ht="27.95" customHeight="1" x14ac:dyDescent="0.25">
      <c r="A142" s="2139"/>
      <c r="B142" s="2129"/>
      <c r="C142" s="2132"/>
      <c r="D142" s="2111">
        <f>'BS old'!E71</f>
        <v>0</v>
      </c>
      <c r="E142" s="2111"/>
      <c r="F142" s="2111"/>
      <c r="G142" s="857"/>
      <c r="H142" s="2108">
        <f>'BS old'!G71</f>
        <v>0</v>
      </c>
      <c r="I142" s="2109"/>
      <c r="J142" s="2112"/>
    </row>
    <row r="143" spans="1:10" ht="27.95" customHeight="1" x14ac:dyDescent="0.25">
      <c r="A143" s="2128" t="s">
        <v>532</v>
      </c>
      <c r="B143" s="2268" t="s">
        <v>1682</v>
      </c>
      <c r="C143" s="2132" t="s">
        <v>670</v>
      </c>
      <c r="D143" s="2111">
        <f>'BS old'!D72</f>
        <v>0</v>
      </c>
      <c r="E143" s="2111"/>
      <c r="F143" s="2111"/>
      <c r="G143" s="2108">
        <f>'BS old'!F72</f>
        <v>0</v>
      </c>
      <c r="H143" s="2109"/>
      <c r="I143" s="2110"/>
      <c r="J143" s="855"/>
    </row>
    <row r="144" spans="1:10" s="458" customFormat="1" ht="27.95" customHeight="1" x14ac:dyDescent="0.25">
      <c r="A144" s="2128"/>
      <c r="B144" s="2129"/>
      <c r="C144" s="2132"/>
      <c r="D144" s="2111">
        <f>'BS old'!E72</f>
        <v>0</v>
      </c>
      <c r="E144" s="2111"/>
      <c r="F144" s="2111"/>
      <c r="G144" s="857"/>
      <c r="H144" s="2108">
        <f>'BS old'!G72</f>
        <v>0</v>
      </c>
      <c r="I144" s="2109"/>
      <c r="J144" s="2112"/>
    </row>
    <row r="145" spans="1:10" s="458" customFormat="1" ht="27.95" customHeight="1" x14ac:dyDescent="0.25">
      <c r="A145" s="2128" t="s">
        <v>535</v>
      </c>
      <c r="B145" s="2268" t="s">
        <v>1683</v>
      </c>
      <c r="C145" s="2132" t="s">
        <v>672</v>
      </c>
      <c r="D145" s="2111">
        <f>'BS old'!D73</f>
        <v>0</v>
      </c>
      <c r="E145" s="2111"/>
      <c r="F145" s="2111"/>
      <c r="G145" s="2108">
        <f>'BS old'!F73</f>
        <v>0</v>
      </c>
      <c r="H145" s="2109"/>
      <c r="I145" s="2110"/>
      <c r="J145" s="855"/>
    </row>
    <row r="146" spans="1:10" ht="27.95" customHeight="1" x14ac:dyDescent="0.25">
      <c r="A146" s="2128"/>
      <c r="B146" s="2129"/>
      <c r="C146" s="2132"/>
      <c r="D146" s="2111">
        <f>'BS old'!E73</f>
        <v>0</v>
      </c>
      <c r="E146" s="2111"/>
      <c r="F146" s="2111"/>
      <c r="G146" s="857"/>
      <c r="H146" s="2108">
        <f>'BS old'!G73</f>
        <v>0</v>
      </c>
      <c r="I146" s="2109"/>
      <c r="J146" s="2112"/>
    </row>
    <row r="147" spans="1:10" ht="27.95" customHeight="1" x14ac:dyDescent="0.25">
      <c r="A147" s="2128" t="s">
        <v>538</v>
      </c>
      <c r="B147" s="2268" t="s">
        <v>1684</v>
      </c>
      <c r="C147" s="2132" t="s">
        <v>674</v>
      </c>
      <c r="D147" s="2111">
        <f>'BS old'!D74</f>
        <v>0</v>
      </c>
      <c r="E147" s="2111"/>
      <c r="F147" s="2111"/>
      <c r="G147" s="2108">
        <f>'BS old'!F74</f>
        <v>0</v>
      </c>
      <c r="H147" s="2109"/>
      <c r="I147" s="2110"/>
      <c r="J147" s="855"/>
    </row>
    <row r="148" spans="1:10" s="523" customFormat="1" ht="27.95" customHeight="1" x14ac:dyDescent="0.2">
      <c r="A148" s="2128"/>
      <c r="B148" s="2129"/>
      <c r="C148" s="2132"/>
      <c r="D148" s="2111">
        <f>'BS old'!E74</f>
        <v>0</v>
      </c>
      <c r="E148" s="2111"/>
      <c r="F148" s="2111"/>
      <c r="G148" s="828"/>
      <c r="H148" s="2108">
        <f>'BS old'!G74</f>
        <v>0</v>
      </c>
      <c r="I148" s="2109"/>
      <c r="J148" s="2112"/>
    </row>
    <row r="149" spans="1:10" s="523" customFormat="1" ht="30" customHeight="1" x14ac:dyDescent="0.2">
      <c r="A149" s="526" t="s">
        <v>1618</v>
      </c>
      <c r="B149" s="2123" t="s">
        <v>1685</v>
      </c>
      <c r="C149" s="2182"/>
      <c r="D149" s="2182"/>
      <c r="E149" s="2183"/>
      <c r="F149" s="525" t="s">
        <v>1620</v>
      </c>
      <c r="G149" s="2123" t="s">
        <v>1686</v>
      </c>
      <c r="H149" s="2183"/>
      <c r="I149" s="2115" t="s">
        <v>1687</v>
      </c>
      <c r="J149" s="2116"/>
    </row>
    <row r="150" spans="1:10" s="523" customFormat="1" ht="27.75" customHeight="1" x14ac:dyDescent="0.2">
      <c r="A150" s="524"/>
      <c r="B150" s="2250" t="s">
        <v>1688</v>
      </c>
      <c r="C150" s="2251"/>
      <c r="D150" s="2251"/>
      <c r="E150" s="2252"/>
      <c r="F150" s="832" t="s">
        <v>681</v>
      </c>
      <c r="G150" s="2108">
        <f>'BS old'!D81</f>
        <v>0</v>
      </c>
      <c r="H150" s="2110"/>
      <c r="I150" s="2108">
        <f>'BS old'!E81</f>
        <v>0</v>
      </c>
      <c r="J150" s="2112"/>
    </row>
    <row r="151" spans="1:10" s="523" customFormat="1" ht="27.75" customHeight="1" x14ac:dyDescent="0.2">
      <c r="A151" s="831" t="s">
        <v>523</v>
      </c>
      <c r="B151" s="2250" t="s">
        <v>1689</v>
      </c>
      <c r="C151" s="2251"/>
      <c r="D151" s="2251"/>
      <c r="E151" s="2252"/>
      <c r="F151" s="832" t="s">
        <v>683</v>
      </c>
      <c r="G151" s="2108">
        <f>'BS old'!D82</f>
        <v>0</v>
      </c>
      <c r="H151" s="2110"/>
      <c r="I151" s="2108">
        <f>'BS old'!E82</f>
        <v>0</v>
      </c>
      <c r="J151" s="2112"/>
    </row>
    <row r="152" spans="1:10" ht="27.75" customHeight="1" x14ac:dyDescent="0.25">
      <c r="A152" s="831" t="s">
        <v>526</v>
      </c>
      <c r="B152" s="2250" t="s">
        <v>1690</v>
      </c>
      <c r="C152" s="2251"/>
      <c r="D152" s="2251"/>
      <c r="E152" s="2252"/>
      <c r="F152" s="832" t="s">
        <v>685</v>
      </c>
      <c r="G152" s="2108">
        <f>'BS old'!D83</f>
        <v>0</v>
      </c>
      <c r="H152" s="2110"/>
      <c r="I152" s="2108">
        <f>'BS old'!E83</f>
        <v>0</v>
      </c>
      <c r="J152" s="2112"/>
    </row>
    <row r="153" spans="1:10" s="458" customFormat="1" ht="27.75" customHeight="1" x14ac:dyDescent="0.25">
      <c r="A153" s="834" t="s">
        <v>529</v>
      </c>
      <c r="B153" s="2241" t="s">
        <v>1691</v>
      </c>
      <c r="C153" s="2242"/>
      <c r="D153" s="2242"/>
      <c r="E153" s="2243"/>
      <c r="F153" s="829" t="s">
        <v>687</v>
      </c>
      <c r="G153" s="2108">
        <f>'BS old'!D84</f>
        <v>0</v>
      </c>
      <c r="H153" s="2110"/>
      <c r="I153" s="2108">
        <f>'BS old'!E84</f>
        <v>0</v>
      </c>
      <c r="J153" s="2112"/>
    </row>
    <row r="154" spans="1:10" s="458" customFormat="1" ht="27.75" customHeight="1" x14ac:dyDescent="0.25">
      <c r="A154" s="830" t="s">
        <v>532</v>
      </c>
      <c r="B154" s="2241" t="s">
        <v>1692</v>
      </c>
      <c r="C154" s="2242"/>
      <c r="D154" s="2242"/>
      <c r="E154" s="2243"/>
      <c r="F154" s="829" t="s">
        <v>689</v>
      </c>
      <c r="G154" s="2108">
        <f>'BS old'!D85</f>
        <v>0</v>
      </c>
      <c r="H154" s="2110"/>
      <c r="I154" s="2108">
        <f>'BS old'!E85</f>
        <v>0</v>
      </c>
      <c r="J154" s="2112"/>
    </row>
    <row r="155" spans="1:10" s="458" customFormat="1" ht="27.75" customHeight="1" x14ac:dyDescent="0.25">
      <c r="A155" s="830" t="s">
        <v>535</v>
      </c>
      <c r="B155" s="2241" t="s">
        <v>1693</v>
      </c>
      <c r="C155" s="2242"/>
      <c r="D155" s="2242"/>
      <c r="E155" s="2243"/>
      <c r="F155" s="829" t="s">
        <v>691</v>
      </c>
      <c r="G155" s="2108">
        <f>'BS old'!D86</f>
        <v>0</v>
      </c>
      <c r="H155" s="2110"/>
      <c r="I155" s="2108">
        <f>'BS old'!E86</f>
        <v>0</v>
      </c>
      <c r="J155" s="2112"/>
    </row>
    <row r="156" spans="1:10" ht="27.75" customHeight="1" x14ac:dyDescent="0.25">
      <c r="A156" s="830" t="s">
        <v>538</v>
      </c>
      <c r="B156" s="2241" t="s">
        <v>692</v>
      </c>
      <c r="C156" s="2242"/>
      <c r="D156" s="2242"/>
      <c r="E156" s="2243"/>
      <c r="F156" s="829" t="s">
        <v>693</v>
      </c>
      <c r="G156" s="2108">
        <f>'BS old'!D87</f>
        <v>0</v>
      </c>
      <c r="H156" s="2110"/>
      <c r="I156" s="2108">
        <f>'BS old'!E87</f>
        <v>0</v>
      </c>
      <c r="J156" s="2112"/>
    </row>
    <row r="157" spans="1:10" ht="27.75" customHeight="1" x14ac:dyDescent="0.25">
      <c r="A157" s="831" t="s">
        <v>550</v>
      </c>
      <c r="B157" s="2250" t="s">
        <v>1694</v>
      </c>
      <c r="C157" s="2251"/>
      <c r="D157" s="2251"/>
      <c r="E157" s="2252"/>
      <c r="F157" s="832" t="s">
        <v>695</v>
      </c>
      <c r="G157" s="2108">
        <f>'BS old'!D88</f>
        <v>0</v>
      </c>
      <c r="H157" s="2110"/>
      <c r="I157" s="2108">
        <f>'BS old'!E88</f>
        <v>0</v>
      </c>
      <c r="J157" s="2112"/>
    </row>
    <row r="158" spans="1:10" ht="27.75" customHeight="1" x14ac:dyDescent="0.25">
      <c r="A158" s="834" t="s">
        <v>553</v>
      </c>
      <c r="B158" s="2241" t="s">
        <v>1695</v>
      </c>
      <c r="C158" s="2242"/>
      <c r="D158" s="2242"/>
      <c r="E158" s="2243"/>
      <c r="F158" s="829" t="s">
        <v>697</v>
      </c>
      <c r="G158" s="2108">
        <f>'BS old'!D89</f>
        <v>0</v>
      </c>
      <c r="H158" s="2110"/>
      <c r="I158" s="2108">
        <f>'BS old'!E89</f>
        <v>0</v>
      </c>
      <c r="J158" s="2112"/>
    </row>
    <row r="159" spans="1:10" ht="27.75" customHeight="1" x14ac:dyDescent="0.25">
      <c r="A159" s="830" t="s">
        <v>532</v>
      </c>
      <c r="B159" s="2241" t="s">
        <v>1696</v>
      </c>
      <c r="C159" s="2242"/>
      <c r="D159" s="2242"/>
      <c r="E159" s="2243"/>
      <c r="F159" s="829" t="s">
        <v>699</v>
      </c>
      <c r="G159" s="2108">
        <f>'BS old'!D90</f>
        <v>0</v>
      </c>
      <c r="H159" s="2110"/>
      <c r="I159" s="2108">
        <f>'BS old'!E90</f>
        <v>0</v>
      </c>
      <c r="J159" s="2112"/>
    </row>
    <row r="160" spans="1:10" s="458" customFormat="1" ht="27.75" customHeight="1" x14ac:dyDescent="0.25">
      <c r="A160" s="830" t="s">
        <v>535</v>
      </c>
      <c r="B160" s="2241" t="s">
        <v>1697</v>
      </c>
      <c r="C160" s="2242"/>
      <c r="D160" s="2242"/>
      <c r="E160" s="2243"/>
      <c r="F160" s="829" t="s">
        <v>701</v>
      </c>
      <c r="G160" s="2108">
        <f>'BS old'!D91</f>
        <v>0</v>
      </c>
      <c r="H160" s="2110"/>
      <c r="I160" s="2108">
        <f>'BS old'!E91</f>
        <v>0</v>
      </c>
      <c r="J160" s="2112"/>
    </row>
    <row r="161" spans="1:10" ht="27.75" customHeight="1" x14ac:dyDescent="0.25">
      <c r="A161" s="830" t="s">
        <v>538</v>
      </c>
      <c r="B161" s="2241" t="s">
        <v>1698</v>
      </c>
      <c r="C161" s="2242"/>
      <c r="D161" s="2242"/>
      <c r="E161" s="2243"/>
      <c r="F161" s="829" t="s">
        <v>703</v>
      </c>
      <c r="G161" s="2108">
        <f>'BS old'!D92</f>
        <v>0</v>
      </c>
      <c r="H161" s="2110"/>
      <c r="I161" s="2108">
        <f>'BS old'!E92</f>
        <v>0</v>
      </c>
      <c r="J161" s="2112"/>
    </row>
    <row r="162" spans="1:10" ht="27.75" customHeight="1" x14ac:dyDescent="0.25">
      <c r="A162" s="830" t="s">
        <v>541</v>
      </c>
      <c r="B162" s="2241" t="s">
        <v>1699</v>
      </c>
      <c r="C162" s="2242"/>
      <c r="D162" s="2242"/>
      <c r="E162" s="2243"/>
      <c r="F162" s="829" t="s">
        <v>705</v>
      </c>
      <c r="G162" s="2108">
        <f>'BS old'!D93</f>
        <v>0</v>
      </c>
      <c r="H162" s="2110"/>
      <c r="I162" s="2108">
        <f>'BS old'!E93</f>
        <v>0</v>
      </c>
      <c r="J162" s="2112"/>
    </row>
    <row r="163" spans="1:10" ht="27.75" customHeight="1" x14ac:dyDescent="0.25">
      <c r="A163" s="830" t="s">
        <v>544</v>
      </c>
      <c r="B163" s="2241" t="s">
        <v>1700</v>
      </c>
      <c r="C163" s="2242"/>
      <c r="D163" s="2242"/>
      <c r="E163" s="2243"/>
      <c r="F163" s="829" t="s">
        <v>707</v>
      </c>
      <c r="G163" s="2108">
        <f>'BS old'!D94</f>
        <v>0</v>
      </c>
      <c r="H163" s="2110"/>
      <c r="I163" s="2108">
        <f>'BS old'!E94</f>
        <v>0</v>
      </c>
      <c r="J163" s="2112"/>
    </row>
    <row r="164" spans="1:10" ht="27.75" customHeight="1" x14ac:dyDescent="0.25">
      <c r="A164" s="831" t="s">
        <v>574</v>
      </c>
      <c r="B164" s="2250" t="s">
        <v>1701</v>
      </c>
      <c r="C164" s="2251"/>
      <c r="D164" s="2251"/>
      <c r="E164" s="2252"/>
      <c r="F164" s="832" t="s">
        <v>709</v>
      </c>
      <c r="G164" s="2108">
        <f>'BS old'!D95</f>
        <v>0</v>
      </c>
      <c r="H164" s="2110"/>
      <c r="I164" s="2108">
        <f>'BS old'!E95</f>
        <v>0</v>
      </c>
      <c r="J164" s="2112"/>
    </row>
    <row r="165" spans="1:10" ht="27.75" customHeight="1" x14ac:dyDescent="0.25">
      <c r="A165" s="830" t="s">
        <v>577</v>
      </c>
      <c r="B165" s="2241" t="s">
        <v>1702</v>
      </c>
      <c r="C165" s="2242"/>
      <c r="D165" s="2242"/>
      <c r="E165" s="2243"/>
      <c r="F165" s="829" t="s">
        <v>711</v>
      </c>
      <c r="G165" s="2108">
        <f>'BS old'!D96</f>
        <v>0</v>
      </c>
      <c r="H165" s="2110"/>
      <c r="I165" s="2108">
        <f>'BS old'!E96</f>
        <v>0</v>
      </c>
      <c r="J165" s="2112"/>
    </row>
    <row r="166" spans="1:10" ht="27.75" customHeight="1" x14ac:dyDescent="0.25">
      <c r="A166" s="830" t="s">
        <v>532</v>
      </c>
      <c r="B166" s="2241" t="s">
        <v>1703</v>
      </c>
      <c r="C166" s="2242"/>
      <c r="D166" s="2242"/>
      <c r="E166" s="2243"/>
      <c r="F166" s="829" t="s">
        <v>713</v>
      </c>
      <c r="G166" s="2108">
        <f>'BS old'!D97</f>
        <v>0</v>
      </c>
      <c r="H166" s="2110"/>
      <c r="I166" s="2108">
        <f>'BS old'!E97</f>
        <v>0</v>
      </c>
      <c r="J166" s="2112"/>
    </row>
    <row r="167" spans="1:10" s="458" customFormat="1" ht="27.75" customHeight="1" x14ac:dyDescent="0.25">
      <c r="A167" s="830" t="s">
        <v>535</v>
      </c>
      <c r="B167" s="2241" t="s">
        <v>1704</v>
      </c>
      <c r="C167" s="2242"/>
      <c r="D167" s="2242"/>
      <c r="E167" s="2243"/>
      <c r="F167" s="829" t="s">
        <v>715</v>
      </c>
      <c r="G167" s="2108">
        <f>'BS old'!D98</f>
        <v>0</v>
      </c>
      <c r="H167" s="2110"/>
      <c r="I167" s="2108">
        <f>'BS old'!E98</f>
        <v>0</v>
      </c>
      <c r="J167" s="2112"/>
    </row>
    <row r="168" spans="1:10" ht="27.75" customHeight="1" x14ac:dyDescent="0.25">
      <c r="A168" s="831" t="s">
        <v>716</v>
      </c>
      <c r="B168" s="2250" t="s">
        <v>1705</v>
      </c>
      <c r="C168" s="2251"/>
      <c r="D168" s="2251"/>
      <c r="E168" s="2252"/>
      <c r="F168" s="832" t="s">
        <v>718</v>
      </c>
      <c r="G168" s="2108">
        <f>'BS old'!D99</f>
        <v>0</v>
      </c>
      <c r="H168" s="2110"/>
      <c r="I168" s="2108">
        <f>'BS old'!E99</f>
        <v>0</v>
      </c>
      <c r="J168" s="2112"/>
    </row>
    <row r="169" spans="1:10" ht="27.75" customHeight="1" x14ac:dyDescent="0.25">
      <c r="A169" s="522" t="s">
        <v>719</v>
      </c>
      <c r="B169" s="2241" t="s">
        <v>1706</v>
      </c>
      <c r="C169" s="2242"/>
      <c r="D169" s="2242"/>
      <c r="E169" s="2243"/>
      <c r="F169" s="829" t="s">
        <v>721</v>
      </c>
      <c r="G169" s="2108">
        <f>'BS old'!D100</f>
        <v>0</v>
      </c>
      <c r="H169" s="2110"/>
      <c r="I169" s="2108">
        <f>'BS old'!E100</f>
        <v>0</v>
      </c>
      <c r="J169" s="2112"/>
    </row>
    <row r="170" spans="1:10" ht="27.75" customHeight="1" x14ac:dyDescent="0.25">
      <c r="A170" s="830" t="s">
        <v>532</v>
      </c>
      <c r="B170" s="2241" t="s">
        <v>1707</v>
      </c>
      <c r="C170" s="2242"/>
      <c r="D170" s="2242"/>
      <c r="E170" s="2243"/>
      <c r="F170" s="829" t="s">
        <v>723</v>
      </c>
      <c r="G170" s="2108">
        <f>'BS old'!D101</f>
        <v>0</v>
      </c>
      <c r="H170" s="2110"/>
      <c r="I170" s="2108">
        <f>'BS old'!E101</f>
        <v>0</v>
      </c>
      <c r="J170" s="2112"/>
    </row>
    <row r="171" spans="1:10" s="458" customFormat="1" ht="31.5" customHeight="1" x14ac:dyDescent="0.25">
      <c r="A171" s="831" t="s">
        <v>724</v>
      </c>
      <c r="B171" s="2250" t="s">
        <v>1708</v>
      </c>
      <c r="C171" s="2251"/>
      <c r="D171" s="2251"/>
      <c r="E171" s="2252"/>
      <c r="F171" s="832" t="s">
        <v>726</v>
      </c>
      <c r="G171" s="2108">
        <f>'BS old'!D102</f>
        <v>0</v>
      </c>
      <c r="H171" s="2110"/>
      <c r="I171" s="2108">
        <f>'BS old'!E102</f>
        <v>0</v>
      </c>
      <c r="J171" s="2112"/>
    </row>
    <row r="172" spans="1:10" ht="27.75" customHeight="1" x14ac:dyDescent="0.25">
      <c r="A172" s="831" t="s">
        <v>594</v>
      </c>
      <c r="B172" s="2250" t="s">
        <v>1709</v>
      </c>
      <c r="C172" s="2251"/>
      <c r="D172" s="2251"/>
      <c r="E172" s="2252"/>
      <c r="F172" s="832" t="s">
        <v>728</v>
      </c>
      <c r="G172" s="2108">
        <f>'BS old'!D103</f>
        <v>0</v>
      </c>
      <c r="H172" s="2110"/>
      <c r="I172" s="2108">
        <f>'BS old'!E103</f>
        <v>0</v>
      </c>
      <c r="J172" s="2112"/>
    </row>
    <row r="173" spans="1:10" ht="27.75" customHeight="1" x14ac:dyDescent="0.25">
      <c r="A173" s="831" t="s">
        <v>597</v>
      </c>
      <c r="B173" s="2250" t="s">
        <v>1710</v>
      </c>
      <c r="C173" s="2251"/>
      <c r="D173" s="2251"/>
      <c r="E173" s="2252"/>
      <c r="F173" s="832" t="s">
        <v>730</v>
      </c>
      <c r="G173" s="2108">
        <f>'BS old'!D104</f>
        <v>0</v>
      </c>
      <c r="H173" s="2110"/>
      <c r="I173" s="2108">
        <f>'BS old'!E104</f>
        <v>0</v>
      </c>
      <c r="J173" s="2112"/>
    </row>
    <row r="174" spans="1:10" s="458" customFormat="1" ht="27.75" customHeight="1" x14ac:dyDescent="0.25">
      <c r="A174" s="834" t="s">
        <v>600</v>
      </c>
      <c r="B174" s="2241" t="s">
        <v>1711</v>
      </c>
      <c r="C174" s="2242"/>
      <c r="D174" s="2242"/>
      <c r="E174" s="2243"/>
      <c r="F174" s="829" t="s">
        <v>732</v>
      </c>
      <c r="G174" s="2108">
        <f>'BS old'!D105</f>
        <v>0</v>
      </c>
      <c r="H174" s="2110"/>
      <c r="I174" s="2108">
        <f>'BS old'!E105</f>
        <v>0</v>
      </c>
      <c r="J174" s="2112"/>
    </row>
    <row r="175" spans="1:10" s="458" customFormat="1" ht="27.75" customHeight="1" x14ac:dyDescent="0.25">
      <c r="A175" s="830" t="s">
        <v>532</v>
      </c>
      <c r="B175" s="2241" t="s">
        <v>1712</v>
      </c>
      <c r="C175" s="2242"/>
      <c r="D175" s="2242"/>
      <c r="E175" s="2243"/>
      <c r="F175" s="829" t="s">
        <v>734</v>
      </c>
      <c r="G175" s="2108">
        <f>'BS old'!D106</f>
        <v>0</v>
      </c>
      <c r="H175" s="2110"/>
      <c r="I175" s="2108">
        <f>'BS old'!E106</f>
        <v>0</v>
      </c>
      <c r="J175" s="2112"/>
    </row>
    <row r="176" spans="1:10" s="458" customFormat="1" ht="27.75" customHeight="1" x14ac:dyDescent="0.25">
      <c r="A176" s="830" t="s">
        <v>535</v>
      </c>
      <c r="B176" s="2241" t="s">
        <v>1713</v>
      </c>
      <c r="C176" s="2242"/>
      <c r="D176" s="2242"/>
      <c r="E176" s="2243"/>
      <c r="F176" s="829" t="s">
        <v>736</v>
      </c>
      <c r="G176" s="2108">
        <f>'BS old'!D107</f>
        <v>0</v>
      </c>
      <c r="H176" s="2110"/>
      <c r="I176" s="2108">
        <f>'BS old'!E107</f>
        <v>0</v>
      </c>
      <c r="J176" s="2112"/>
    </row>
    <row r="177" spans="1:10" ht="27.75" customHeight="1" x14ac:dyDescent="0.25">
      <c r="A177" s="830" t="s">
        <v>538</v>
      </c>
      <c r="B177" s="2241" t="s">
        <v>1714</v>
      </c>
      <c r="C177" s="2242"/>
      <c r="D177" s="2242"/>
      <c r="E177" s="2243"/>
      <c r="F177" s="829" t="s">
        <v>738</v>
      </c>
      <c r="G177" s="2108">
        <f>'BS old'!D108</f>
        <v>0</v>
      </c>
      <c r="H177" s="2110"/>
      <c r="I177" s="2108">
        <f>'BS old'!E108</f>
        <v>0</v>
      </c>
      <c r="J177" s="2112"/>
    </row>
    <row r="178" spans="1:10" ht="25.5" customHeight="1" thickBot="1" x14ac:dyDescent="0.3">
      <c r="A178" s="520" t="s">
        <v>613</v>
      </c>
      <c r="B178" s="2704" t="s">
        <v>1715</v>
      </c>
      <c r="C178" s="2705"/>
      <c r="D178" s="2705"/>
      <c r="E178" s="2706"/>
      <c r="F178" s="519" t="s">
        <v>740</v>
      </c>
      <c r="G178" s="2247">
        <f>'BS old'!D109</f>
        <v>0</v>
      </c>
      <c r="H178" s="2248"/>
      <c r="I178" s="2247">
        <f>'BS old'!E109</f>
        <v>0</v>
      </c>
      <c r="J178" s="2249"/>
    </row>
    <row r="179" spans="1:10" ht="30" customHeight="1" x14ac:dyDescent="0.15">
      <c r="A179" s="526" t="s">
        <v>1618</v>
      </c>
      <c r="B179" s="2123" t="s">
        <v>1685</v>
      </c>
      <c r="C179" s="2182"/>
      <c r="D179" s="2182"/>
      <c r="E179" s="2183"/>
      <c r="F179" s="525" t="s">
        <v>1620</v>
      </c>
      <c r="G179" s="2123" t="s">
        <v>1686</v>
      </c>
      <c r="H179" s="2183"/>
      <c r="I179" s="2115" t="s">
        <v>1687</v>
      </c>
      <c r="J179" s="2116"/>
    </row>
    <row r="180" spans="1:10" ht="27.75" customHeight="1" x14ac:dyDescent="0.25">
      <c r="A180" s="834" t="s">
        <v>616</v>
      </c>
      <c r="B180" s="2241" t="s">
        <v>1716</v>
      </c>
      <c r="C180" s="2242"/>
      <c r="D180" s="2242"/>
      <c r="E180" s="2243"/>
      <c r="F180" s="829" t="s">
        <v>742</v>
      </c>
      <c r="G180" s="2108">
        <f>'BS old'!D110</f>
        <v>0</v>
      </c>
      <c r="H180" s="2110"/>
      <c r="I180" s="2108">
        <f>'BS old'!E110</f>
        <v>0</v>
      </c>
      <c r="J180" s="2112"/>
    </row>
    <row r="181" spans="1:10" ht="27.75" customHeight="1" x14ac:dyDescent="0.25">
      <c r="A181" s="830" t="s">
        <v>532</v>
      </c>
      <c r="B181" s="2130" t="s">
        <v>1663</v>
      </c>
      <c r="C181" s="2166"/>
      <c r="D181" s="2166"/>
      <c r="E181" s="2166"/>
      <c r="F181" s="829" t="s">
        <v>743</v>
      </c>
      <c r="G181" s="2108">
        <f>'BS old'!D111</f>
        <v>0</v>
      </c>
      <c r="H181" s="2110"/>
      <c r="I181" s="2108">
        <f>'BS old'!E111</f>
        <v>0</v>
      </c>
      <c r="J181" s="2112"/>
    </row>
    <row r="182" spans="1:10" s="458" customFormat="1" ht="27.75" customHeight="1" x14ac:dyDescent="0.25">
      <c r="A182" s="830" t="s">
        <v>535</v>
      </c>
      <c r="B182" s="2241" t="s">
        <v>1717</v>
      </c>
      <c r="C182" s="2242"/>
      <c r="D182" s="2242"/>
      <c r="E182" s="2243"/>
      <c r="F182" s="829" t="s">
        <v>745</v>
      </c>
      <c r="G182" s="2108">
        <f>'BS old'!D112</f>
        <v>0</v>
      </c>
      <c r="H182" s="2110"/>
      <c r="I182" s="2108">
        <f>'BS old'!E112</f>
        <v>0</v>
      </c>
      <c r="J182" s="2112"/>
    </row>
    <row r="183" spans="1:10" ht="27.75" customHeight="1" x14ac:dyDescent="0.25">
      <c r="A183" s="830" t="s">
        <v>538</v>
      </c>
      <c r="B183" s="2241" t="s">
        <v>1718</v>
      </c>
      <c r="C183" s="2242"/>
      <c r="D183" s="2242"/>
      <c r="E183" s="2243"/>
      <c r="F183" s="829" t="s">
        <v>747</v>
      </c>
      <c r="G183" s="2108">
        <f>'BS old'!D113</f>
        <v>0</v>
      </c>
      <c r="H183" s="2110"/>
      <c r="I183" s="2108">
        <f>'BS old'!E113</f>
        <v>0</v>
      </c>
      <c r="J183" s="2112"/>
    </row>
    <row r="184" spans="1:10" ht="27.75" customHeight="1" x14ac:dyDescent="0.25">
      <c r="A184" s="830" t="s">
        <v>541</v>
      </c>
      <c r="B184" s="2241" t="s">
        <v>1719</v>
      </c>
      <c r="C184" s="2242"/>
      <c r="D184" s="2242"/>
      <c r="E184" s="2243"/>
      <c r="F184" s="829" t="s">
        <v>749</v>
      </c>
      <c r="G184" s="2108">
        <f>'BS old'!D114</f>
        <v>0</v>
      </c>
      <c r="H184" s="2110"/>
      <c r="I184" s="2108">
        <f>'BS old'!E114</f>
        <v>0</v>
      </c>
      <c r="J184" s="2112"/>
    </row>
    <row r="185" spans="1:10" ht="27.75" customHeight="1" x14ac:dyDescent="0.25">
      <c r="A185" s="830" t="s">
        <v>544</v>
      </c>
      <c r="B185" s="2241" t="s">
        <v>1720</v>
      </c>
      <c r="C185" s="2242"/>
      <c r="D185" s="2242"/>
      <c r="E185" s="2243"/>
      <c r="F185" s="829" t="s">
        <v>751</v>
      </c>
      <c r="G185" s="2108">
        <f>'BS old'!D115</f>
        <v>0</v>
      </c>
      <c r="H185" s="2110"/>
      <c r="I185" s="2108">
        <f>'BS old'!E115</f>
        <v>0</v>
      </c>
      <c r="J185" s="2112"/>
    </row>
    <row r="186" spans="1:10" ht="27.75" customHeight="1" x14ac:dyDescent="0.25">
      <c r="A186" s="830" t="s">
        <v>547</v>
      </c>
      <c r="B186" s="2241" t="s">
        <v>1721</v>
      </c>
      <c r="C186" s="2242"/>
      <c r="D186" s="2242"/>
      <c r="E186" s="2243"/>
      <c r="F186" s="829" t="s">
        <v>753</v>
      </c>
      <c r="G186" s="2108">
        <f>'BS old'!D116</f>
        <v>0</v>
      </c>
      <c r="H186" s="2110"/>
      <c r="I186" s="2108">
        <f>'BS old'!E116</f>
        <v>0</v>
      </c>
      <c r="J186" s="2112"/>
    </row>
    <row r="187" spans="1:10" ht="27.75" customHeight="1" x14ac:dyDescent="0.25">
      <c r="A187" s="830" t="s">
        <v>568</v>
      </c>
      <c r="B187" s="2241" t="s">
        <v>1722</v>
      </c>
      <c r="C187" s="2242"/>
      <c r="D187" s="2242"/>
      <c r="E187" s="2243"/>
      <c r="F187" s="829" t="s">
        <v>755</v>
      </c>
      <c r="G187" s="2108">
        <f>'BS old'!D117</f>
        <v>0</v>
      </c>
      <c r="H187" s="2110"/>
      <c r="I187" s="2108">
        <f>'BS old'!E117</f>
        <v>0</v>
      </c>
      <c r="J187" s="2112"/>
    </row>
    <row r="188" spans="1:10" ht="27.75" customHeight="1" x14ac:dyDescent="0.25">
      <c r="A188" s="830" t="s">
        <v>571</v>
      </c>
      <c r="B188" s="2241" t="s">
        <v>1723</v>
      </c>
      <c r="C188" s="2242"/>
      <c r="D188" s="2242"/>
      <c r="E188" s="2243"/>
      <c r="F188" s="829" t="s">
        <v>757</v>
      </c>
      <c r="G188" s="2108">
        <f>'BS old'!D118</f>
        <v>0</v>
      </c>
      <c r="H188" s="2110"/>
      <c r="I188" s="2108">
        <f>'BS old'!E118</f>
        <v>0</v>
      </c>
      <c r="J188" s="2112"/>
    </row>
    <row r="189" spans="1:10" ht="27.75" customHeight="1" x14ac:dyDescent="0.25">
      <c r="A189" s="830" t="s">
        <v>758</v>
      </c>
      <c r="B189" s="2241" t="s">
        <v>1724</v>
      </c>
      <c r="C189" s="2242"/>
      <c r="D189" s="2242"/>
      <c r="E189" s="2243"/>
      <c r="F189" s="829" t="s">
        <v>760</v>
      </c>
      <c r="G189" s="2108">
        <f>'BS old'!D119</f>
        <v>0</v>
      </c>
      <c r="H189" s="2110"/>
      <c r="I189" s="2108">
        <f>'BS old'!E119</f>
        <v>0</v>
      </c>
      <c r="J189" s="2112"/>
    </row>
    <row r="190" spans="1:10" ht="27.75" customHeight="1" x14ac:dyDescent="0.25">
      <c r="A190" s="830" t="s">
        <v>761</v>
      </c>
      <c r="B190" s="2241" t="s">
        <v>1725</v>
      </c>
      <c r="C190" s="2242"/>
      <c r="D190" s="2242"/>
      <c r="E190" s="2243"/>
      <c r="F190" s="829" t="s">
        <v>763</v>
      </c>
      <c r="G190" s="2108">
        <f>'BS old'!D120</f>
        <v>0</v>
      </c>
      <c r="H190" s="2110"/>
      <c r="I190" s="2108">
        <f>'BS old'!E120</f>
        <v>0</v>
      </c>
      <c r="J190" s="2112"/>
    </row>
    <row r="191" spans="1:10" ht="27.75" customHeight="1" x14ac:dyDescent="0.25">
      <c r="A191" s="831" t="s">
        <v>631</v>
      </c>
      <c r="B191" s="2250" t="s">
        <v>1726</v>
      </c>
      <c r="C191" s="2251"/>
      <c r="D191" s="2251"/>
      <c r="E191" s="2252"/>
      <c r="F191" s="829" t="s">
        <v>765</v>
      </c>
      <c r="G191" s="2108">
        <f>'BS old'!D121</f>
        <v>0</v>
      </c>
      <c r="H191" s="2110"/>
      <c r="I191" s="2108">
        <f>'BS old'!E121</f>
        <v>0</v>
      </c>
      <c r="J191" s="2112"/>
    </row>
    <row r="192" spans="1:10" ht="27.75" customHeight="1" x14ac:dyDescent="0.25">
      <c r="A192" s="830" t="s">
        <v>634</v>
      </c>
      <c r="B192" s="2241" t="s">
        <v>1727</v>
      </c>
      <c r="C192" s="2242"/>
      <c r="D192" s="2242"/>
      <c r="E192" s="2243"/>
      <c r="F192" s="829" t="s">
        <v>767</v>
      </c>
      <c r="G192" s="2108">
        <f>'BS old'!D122</f>
        <v>0</v>
      </c>
      <c r="H192" s="2110"/>
      <c r="I192" s="2108">
        <f>'BS old'!E122</f>
        <v>0</v>
      </c>
      <c r="J192" s="2112"/>
    </row>
    <row r="193" spans="1:10" ht="27.75" customHeight="1" x14ac:dyDescent="0.25">
      <c r="A193" s="830" t="s">
        <v>532</v>
      </c>
      <c r="B193" s="2130" t="s">
        <v>1663</v>
      </c>
      <c r="C193" s="2166"/>
      <c r="D193" s="2166"/>
      <c r="E193" s="2166"/>
      <c r="F193" s="829" t="s">
        <v>768</v>
      </c>
      <c r="G193" s="2108">
        <f>'BS old'!D123</f>
        <v>0</v>
      </c>
      <c r="H193" s="2110"/>
      <c r="I193" s="2108">
        <f>'BS old'!E123</f>
        <v>0</v>
      </c>
      <c r="J193" s="2112"/>
    </row>
    <row r="194" spans="1:10" ht="27.75" customHeight="1" x14ac:dyDescent="0.25">
      <c r="A194" s="830" t="s">
        <v>535</v>
      </c>
      <c r="B194" s="2241" t="s">
        <v>1728</v>
      </c>
      <c r="C194" s="2242"/>
      <c r="D194" s="2242"/>
      <c r="E194" s="2243"/>
      <c r="F194" s="829" t="s">
        <v>770</v>
      </c>
      <c r="G194" s="2108">
        <f>'BS old'!D124</f>
        <v>0</v>
      </c>
      <c r="H194" s="2110"/>
      <c r="I194" s="2108">
        <f>'BS old'!E124</f>
        <v>0</v>
      </c>
      <c r="J194" s="2112"/>
    </row>
    <row r="195" spans="1:10" s="458" customFormat="1" ht="27.75" customHeight="1" x14ac:dyDescent="0.25">
      <c r="A195" s="830" t="s">
        <v>538</v>
      </c>
      <c r="B195" s="2241" t="s">
        <v>1729</v>
      </c>
      <c r="C195" s="2242"/>
      <c r="D195" s="2242"/>
      <c r="E195" s="2243"/>
      <c r="F195" s="829" t="s">
        <v>772</v>
      </c>
      <c r="G195" s="2108">
        <f>'BS old'!D125</f>
        <v>0</v>
      </c>
      <c r="H195" s="2110"/>
      <c r="I195" s="2108">
        <f>'BS old'!E125</f>
        <v>0</v>
      </c>
      <c r="J195" s="2112"/>
    </row>
    <row r="196" spans="1:10" ht="27.75" customHeight="1" x14ac:dyDescent="0.25">
      <c r="A196" s="830" t="s">
        <v>541</v>
      </c>
      <c r="B196" s="2241" t="s">
        <v>1730</v>
      </c>
      <c r="C196" s="2242"/>
      <c r="D196" s="2242"/>
      <c r="E196" s="2243"/>
      <c r="F196" s="829" t="s">
        <v>774</v>
      </c>
      <c r="G196" s="2108">
        <f>'BS old'!D126</f>
        <v>0</v>
      </c>
      <c r="H196" s="2110"/>
      <c r="I196" s="2108">
        <f>'BS old'!E126</f>
        <v>0</v>
      </c>
      <c r="J196" s="2112"/>
    </row>
    <row r="197" spans="1:10" ht="28.5" customHeight="1" x14ac:dyDescent="0.25">
      <c r="A197" s="830" t="s">
        <v>544</v>
      </c>
      <c r="B197" s="2241" t="s">
        <v>1731</v>
      </c>
      <c r="C197" s="2242"/>
      <c r="D197" s="2242"/>
      <c r="E197" s="2243"/>
      <c r="F197" s="829" t="s">
        <v>776</v>
      </c>
      <c r="G197" s="2108">
        <f>'BS old'!D127</f>
        <v>0</v>
      </c>
      <c r="H197" s="2110"/>
      <c r="I197" s="2108">
        <f>'BS old'!E127</f>
        <v>0</v>
      </c>
      <c r="J197" s="2112"/>
    </row>
    <row r="198" spans="1:10" ht="27.75" customHeight="1" x14ac:dyDescent="0.25">
      <c r="A198" s="830" t="s">
        <v>547</v>
      </c>
      <c r="B198" s="2241" t="s">
        <v>1732</v>
      </c>
      <c r="C198" s="2242"/>
      <c r="D198" s="2242"/>
      <c r="E198" s="2243"/>
      <c r="F198" s="829" t="s">
        <v>778</v>
      </c>
      <c r="G198" s="2108">
        <f>'BS old'!D128</f>
        <v>0</v>
      </c>
      <c r="H198" s="2110"/>
      <c r="I198" s="2108">
        <f>'BS old'!E128</f>
        <v>0</v>
      </c>
      <c r="J198" s="2112"/>
    </row>
    <row r="199" spans="1:10" ht="27.75" customHeight="1" x14ac:dyDescent="0.25">
      <c r="A199" s="830" t="s">
        <v>568</v>
      </c>
      <c r="B199" s="2241" t="s">
        <v>1733</v>
      </c>
      <c r="C199" s="2242"/>
      <c r="D199" s="2242"/>
      <c r="E199" s="2243"/>
      <c r="F199" s="829" t="s">
        <v>780</v>
      </c>
      <c r="G199" s="2108">
        <f>'BS old'!D129</f>
        <v>0</v>
      </c>
      <c r="H199" s="2110"/>
      <c r="I199" s="2108">
        <f>'BS old'!E129</f>
        <v>0</v>
      </c>
      <c r="J199" s="2112"/>
    </row>
    <row r="200" spans="1:10" ht="27.75" customHeight="1" x14ac:dyDescent="0.25">
      <c r="A200" s="830" t="s">
        <v>571</v>
      </c>
      <c r="B200" s="2241" t="s">
        <v>1734</v>
      </c>
      <c r="C200" s="2242"/>
      <c r="D200" s="2242"/>
      <c r="E200" s="2243"/>
      <c r="F200" s="829" t="s">
        <v>782</v>
      </c>
      <c r="G200" s="2108">
        <f>'BS old'!D130</f>
        <v>0</v>
      </c>
      <c r="H200" s="2110"/>
      <c r="I200" s="2108">
        <f>'BS old'!E130</f>
        <v>0</v>
      </c>
      <c r="J200" s="2112"/>
    </row>
    <row r="201" spans="1:10" ht="27.75" customHeight="1" x14ac:dyDescent="0.25">
      <c r="A201" s="830" t="s">
        <v>758</v>
      </c>
      <c r="B201" s="2241" t="s">
        <v>1735</v>
      </c>
      <c r="C201" s="2242"/>
      <c r="D201" s="2242"/>
      <c r="E201" s="2243"/>
      <c r="F201" s="829" t="s">
        <v>784</v>
      </c>
      <c r="G201" s="2108">
        <f>'BS old'!D131</f>
        <v>0</v>
      </c>
      <c r="H201" s="2110"/>
      <c r="I201" s="2108">
        <f>'BS old'!E131</f>
        <v>0</v>
      </c>
      <c r="J201" s="2112"/>
    </row>
    <row r="202" spans="1:10" ht="27.75" customHeight="1" x14ac:dyDescent="0.25">
      <c r="A202" s="831" t="s">
        <v>649</v>
      </c>
      <c r="B202" s="2250" t="s">
        <v>1736</v>
      </c>
      <c r="C202" s="2251"/>
      <c r="D202" s="2251"/>
      <c r="E202" s="2252"/>
      <c r="F202" s="829" t="s">
        <v>786</v>
      </c>
      <c r="G202" s="2108">
        <f>'BS old'!D132</f>
        <v>0</v>
      </c>
      <c r="H202" s="2110"/>
      <c r="I202" s="2108">
        <f>'BS old'!E132</f>
        <v>0</v>
      </c>
      <c r="J202" s="2112"/>
    </row>
    <row r="203" spans="1:10" ht="27.75" customHeight="1" x14ac:dyDescent="0.25">
      <c r="A203" s="833" t="s">
        <v>787</v>
      </c>
      <c r="B203" s="2250" t="s">
        <v>1737</v>
      </c>
      <c r="C203" s="2251"/>
      <c r="D203" s="2251"/>
      <c r="E203" s="2252"/>
      <c r="F203" s="829" t="s">
        <v>789</v>
      </c>
      <c r="G203" s="2108">
        <f>'BS old'!D133</f>
        <v>0</v>
      </c>
      <c r="H203" s="2110"/>
      <c r="I203" s="2108">
        <f>'BS old'!E133</f>
        <v>0</v>
      </c>
      <c r="J203" s="2112"/>
    </row>
    <row r="204" spans="1:10" ht="27.75" customHeight="1" x14ac:dyDescent="0.25">
      <c r="A204" s="830" t="s">
        <v>790</v>
      </c>
      <c r="B204" s="2241" t="s">
        <v>1738</v>
      </c>
      <c r="C204" s="2242"/>
      <c r="D204" s="2242"/>
      <c r="E204" s="2243"/>
      <c r="F204" s="829" t="s">
        <v>792</v>
      </c>
      <c r="G204" s="2108">
        <f>'BS old'!D134</f>
        <v>0</v>
      </c>
      <c r="H204" s="2110"/>
      <c r="I204" s="2108">
        <f>'BS old'!E134</f>
        <v>0</v>
      </c>
      <c r="J204" s="2112"/>
    </row>
    <row r="205" spans="1:10" s="458" customFormat="1" ht="27.75" customHeight="1" x14ac:dyDescent="0.25">
      <c r="A205" s="830" t="s">
        <v>532</v>
      </c>
      <c r="B205" s="2241" t="s">
        <v>1739</v>
      </c>
      <c r="C205" s="2242"/>
      <c r="D205" s="2242"/>
      <c r="E205" s="2243"/>
      <c r="F205" s="829" t="s">
        <v>794</v>
      </c>
      <c r="G205" s="2108">
        <f>'BS old'!D135</f>
        <v>0</v>
      </c>
      <c r="H205" s="2110"/>
      <c r="I205" s="2108">
        <f>'BS old'!E135</f>
        <v>0</v>
      </c>
      <c r="J205" s="2112"/>
    </row>
    <row r="206" spans="1:10" ht="27.75" customHeight="1" x14ac:dyDescent="0.25">
      <c r="A206" s="831" t="s">
        <v>663</v>
      </c>
      <c r="B206" s="2250" t="s">
        <v>1740</v>
      </c>
      <c r="C206" s="2251"/>
      <c r="D206" s="2251"/>
      <c r="E206" s="2252"/>
      <c r="F206" s="829" t="s">
        <v>796</v>
      </c>
      <c r="G206" s="2108">
        <f>'BS old'!D136</f>
        <v>0</v>
      </c>
      <c r="H206" s="2110"/>
      <c r="I206" s="2108">
        <f>'BS old'!E136</f>
        <v>0</v>
      </c>
      <c r="J206" s="2112"/>
    </row>
    <row r="207" spans="1:10" ht="27.75" customHeight="1" x14ac:dyDescent="0.25">
      <c r="A207" s="834" t="s">
        <v>666</v>
      </c>
      <c r="B207" s="2241" t="s">
        <v>1741</v>
      </c>
      <c r="C207" s="2242"/>
      <c r="D207" s="2242"/>
      <c r="E207" s="2243"/>
      <c r="F207" s="829" t="s">
        <v>798</v>
      </c>
      <c r="G207" s="2108">
        <f>'BS old'!D137</f>
        <v>0</v>
      </c>
      <c r="H207" s="2110"/>
      <c r="I207" s="2108">
        <f>'BS old'!E137</f>
        <v>0</v>
      </c>
      <c r="J207" s="2112"/>
    </row>
    <row r="208" spans="1:10" ht="27.75" customHeight="1" x14ac:dyDescent="0.25">
      <c r="A208" s="830" t="s">
        <v>532</v>
      </c>
      <c r="B208" s="2241" t="s">
        <v>1742</v>
      </c>
      <c r="C208" s="2242"/>
      <c r="D208" s="2242"/>
      <c r="E208" s="2243"/>
      <c r="F208" s="829" t="s">
        <v>800</v>
      </c>
      <c r="G208" s="2108">
        <f>'BS old'!D138</f>
        <v>0</v>
      </c>
      <c r="H208" s="2110"/>
      <c r="I208" s="2108">
        <f>'BS old'!E138</f>
        <v>0</v>
      </c>
      <c r="J208" s="2112"/>
    </row>
    <row r="209" spans="1:10" s="458" customFormat="1" ht="27.75" customHeight="1" x14ac:dyDescent="0.25">
      <c r="A209" s="830" t="s">
        <v>535</v>
      </c>
      <c r="B209" s="2241" t="s">
        <v>1743</v>
      </c>
      <c r="C209" s="2242"/>
      <c r="D209" s="2242"/>
      <c r="E209" s="2243"/>
      <c r="F209" s="829" t="s">
        <v>802</v>
      </c>
      <c r="G209" s="2108">
        <f>'BS old'!D139</f>
        <v>0</v>
      </c>
      <c r="H209" s="2110"/>
      <c r="I209" s="2108">
        <f>'BS old'!E139</f>
        <v>0</v>
      </c>
      <c r="J209" s="2112"/>
    </row>
    <row r="210" spans="1:10" ht="27.75" customHeight="1" thickBot="1" x14ac:dyDescent="0.3">
      <c r="A210" s="512" t="s">
        <v>538</v>
      </c>
      <c r="B210" s="2244" t="s">
        <v>1744</v>
      </c>
      <c r="C210" s="2245"/>
      <c r="D210" s="2245"/>
      <c r="E210" s="2246"/>
      <c r="F210" s="829" t="s">
        <v>804</v>
      </c>
      <c r="G210" s="2247">
        <f>'BS old'!D140</f>
        <v>0</v>
      </c>
      <c r="H210" s="2248"/>
      <c r="I210" s="2247">
        <f>'BS old'!E140</f>
        <v>0</v>
      </c>
      <c r="J210" s="2249"/>
    </row>
    <row r="211" spans="1:10" ht="24.75" customHeight="1" x14ac:dyDescent="0.25"/>
    <row r="212" spans="1:10" ht="24.75" customHeight="1" x14ac:dyDescent="0.25"/>
    <row r="213" spans="1:10" ht="24.75" customHeight="1" x14ac:dyDescent="0.25"/>
  </sheetData>
  <mergeCells count="692">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30"/>
    <mergeCell ref="E130:F130"/>
    <mergeCell ref="I130:J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6"/>
    <mergeCell ref="E66:F66"/>
    <mergeCell ref="I66:J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5"/>
    <mergeCell ref="E35:F35"/>
    <mergeCell ref="I35:J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RowHeight="12.75" x14ac:dyDescent="0.25"/>
  <cols>
    <col min="1" max="10" width="2.5703125" style="836" customWidth="1"/>
    <col min="11" max="11" width="3.42578125" style="836" customWidth="1"/>
    <col min="12" max="36" width="2.5703125" style="836" customWidth="1"/>
    <col min="37" max="37" width="2.140625" style="836" customWidth="1"/>
    <col min="38" max="38" width="1.85546875" style="836" customWidth="1"/>
    <col min="39" max="39" width="2.140625" style="836" customWidth="1"/>
    <col min="40" max="45" width="2.5703125" style="836" customWidth="1"/>
    <col min="46" max="46" width="7.7109375" style="836" customWidth="1"/>
    <col min="47" max="61" width="2.5703125" style="836" customWidth="1"/>
    <col min="62" max="16384" width="9.140625" style="836"/>
  </cols>
  <sheetData>
    <row r="1" spans="1:38" x14ac:dyDescent="0.25">
      <c r="B1" s="835" t="s">
        <v>1234</v>
      </c>
    </row>
    <row r="2" spans="1:38" s="508" customFormat="1" ht="18.75" thickBot="1" x14ac:dyDescent="0.3">
      <c r="C2" s="835"/>
      <c r="N2" s="504" t="s">
        <v>1745</v>
      </c>
    </row>
    <row r="3" spans="1:38" s="405" customFormat="1" ht="21" customHeight="1" thickBot="1" x14ac:dyDescent="0.3">
      <c r="B3" s="894" t="s">
        <v>1746</v>
      </c>
      <c r="C3" s="837"/>
      <c r="D3" s="838"/>
      <c r="E3" s="838"/>
      <c r="F3" s="838"/>
      <c r="G3" s="838"/>
      <c r="H3" s="838"/>
      <c r="I3" s="838"/>
      <c r="J3" s="839"/>
      <c r="K3" s="838"/>
      <c r="L3" s="840"/>
      <c r="N3" s="504" t="s">
        <v>1747</v>
      </c>
      <c r="Q3" s="504"/>
    </row>
    <row r="4" spans="1:38" ht="13.5" thickBot="1" x14ac:dyDescent="0.3"/>
    <row r="5" spans="1:38" ht="28.5" customHeight="1" thickBot="1" x14ac:dyDescent="0.3">
      <c r="K5" s="874" t="s">
        <v>1580</v>
      </c>
      <c r="L5" s="502" t="str">
        <f>+MID('Input data'!$B$11,1,1)</f>
        <v>3</v>
      </c>
      <c r="M5" s="502" t="str">
        <f>+MID('Input data'!$B$11,2,1)</f>
        <v>1</v>
      </c>
      <c r="N5" s="502" t="s">
        <v>1063</v>
      </c>
      <c r="O5" s="502" t="str">
        <f>LEFT('Input data'!B13,1)</f>
        <v>1</v>
      </c>
      <c r="P5" s="502" t="str">
        <f>RIGHT('Input data'!B13,1)</f>
        <v>2</v>
      </c>
      <c r="Q5" s="502" t="s">
        <v>1063</v>
      </c>
      <c r="R5" s="502" t="str">
        <f>+LEFT('Input data'!$B$14,1)</f>
        <v>2</v>
      </c>
      <c r="S5" s="502" t="str">
        <f>+MID('Input data'!$B$14,2,1)</f>
        <v>0</v>
      </c>
      <c r="T5" s="502" t="str">
        <f>+MID('Input data'!$B$14,3,1)</f>
        <v>1</v>
      </c>
      <c r="U5" s="502" t="str">
        <f>+MID('Input data'!$B$14,4,1)</f>
        <v>4</v>
      </c>
      <c r="V5" s="2695" t="s">
        <v>1581</v>
      </c>
      <c r="W5" s="2696"/>
      <c r="X5" s="2696"/>
      <c r="Y5" s="2696"/>
      <c r="Z5" s="2696"/>
      <c r="AA5" s="2697"/>
    </row>
    <row r="6" spans="1:38" ht="7.5" customHeight="1" thickBot="1" x14ac:dyDescent="0.3"/>
    <row r="7" spans="1:38" s="495" customFormat="1" ht="14.25" customHeight="1" x14ac:dyDescent="0.25">
      <c r="A7" s="498" t="s">
        <v>1582</v>
      </c>
      <c r="B7" s="498"/>
      <c r="C7" s="497"/>
      <c r="D7" s="497"/>
      <c r="E7" s="497"/>
      <c r="F7" s="497"/>
      <c r="G7" s="497"/>
      <c r="H7" s="497"/>
      <c r="I7" s="497"/>
      <c r="J7" s="497"/>
      <c r="K7" s="497"/>
      <c r="L7" s="497"/>
      <c r="M7" s="497"/>
      <c r="N7" s="497"/>
      <c r="O7" s="497"/>
      <c r="P7" s="497"/>
      <c r="Q7" s="497"/>
      <c r="R7" s="497"/>
      <c r="S7" s="496"/>
      <c r="T7" s="497"/>
      <c r="U7" s="497"/>
      <c r="V7" s="497"/>
      <c r="W7" s="497"/>
      <c r="X7" s="497"/>
      <c r="Y7" s="497"/>
      <c r="Z7" s="497"/>
      <c r="AA7" s="497"/>
      <c r="AB7" s="497"/>
      <c r="AC7" s="497"/>
      <c r="AD7" s="497"/>
      <c r="AE7" s="497"/>
      <c r="AF7" s="497"/>
      <c r="AG7" s="497"/>
      <c r="AH7" s="497"/>
      <c r="AI7" s="497"/>
      <c r="AJ7" s="497"/>
      <c r="AK7" s="497"/>
      <c r="AL7" s="496"/>
    </row>
    <row r="8" spans="1:38" s="495" customFormat="1" ht="14.25" customHeight="1" x14ac:dyDescent="0.25">
      <c r="A8" s="875" t="s">
        <v>1583</v>
      </c>
      <c r="B8" s="875"/>
      <c r="C8" s="876"/>
      <c r="D8" s="876"/>
      <c r="E8" s="876"/>
      <c r="F8" s="876"/>
      <c r="G8" s="876"/>
      <c r="H8" s="876"/>
      <c r="I8" s="876"/>
      <c r="J8" s="876"/>
      <c r="K8" s="876"/>
      <c r="L8" s="876"/>
      <c r="M8" s="876"/>
      <c r="N8" s="876"/>
      <c r="O8" s="876"/>
      <c r="P8" s="876"/>
      <c r="Q8" s="876"/>
      <c r="R8" s="876"/>
      <c r="S8" s="876"/>
      <c r="T8" s="876"/>
      <c r="U8" s="876"/>
      <c r="V8" s="876"/>
      <c r="W8" s="876"/>
      <c r="X8" s="876"/>
      <c r="Y8" s="876"/>
      <c r="Z8" s="876"/>
      <c r="AA8" s="876"/>
      <c r="AB8" s="876"/>
      <c r="AC8" s="876"/>
      <c r="AD8" s="876"/>
      <c r="AE8" s="876"/>
      <c r="AF8" s="876"/>
      <c r="AG8" s="876"/>
      <c r="AH8" s="876"/>
      <c r="AI8" s="876"/>
      <c r="AJ8" s="876"/>
      <c r="AK8" s="876"/>
      <c r="AL8" s="877"/>
    </row>
    <row r="9" spans="1:38" s="881" customFormat="1" ht="15" customHeight="1" x14ac:dyDescent="0.25">
      <c r="A9" s="878" t="s">
        <v>1584</v>
      </c>
      <c r="B9" s="878"/>
      <c r="C9" s="879"/>
      <c r="D9" s="879"/>
      <c r="E9" s="879"/>
      <c r="F9" s="879"/>
      <c r="G9" s="879"/>
      <c r="H9" s="879"/>
      <c r="I9" s="879"/>
      <c r="J9" s="879"/>
      <c r="K9" s="879"/>
      <c r="L9" s="879"/>
      <c r="M9" s="879"/>
      <c r="N9" s="879"/>
      <c r="O9" s="879"/>
      <c r="P9" s="879"/>
      <c r="Q9" s="879"/>
      <c r="R9" s="879"/>
      <c r="S9" s="880"/>
      <c r="T9" s="879"/>
      <c r="U9" s="879"/>
      <c r="V9" s="879"/>
      <c r="W9" s="879"/>
      <c r="X9" s="879"/>
      <c r="Y9" s="879"/>
      <c r="Z9" s="879"/>
      <c r="AA9" s="879"/>
      <c r="AB9" s="879"/>
      <c r="AC9" s="879"/>
      <c r="AD9" s="879"/>
      <c r="AE9" s="879"/>
      <c r="AF9" s="879"/>
      <c r="AG9" s="879"/>
      <c r="AH9" s="879"/>
      <c r="AI9" s="879"/>
      <c r="AJ9" s="879"/>
      <c r="AK9" s="879"/>
      <c r="AL9" s="877"/>
    </row>
    <row r="10" spans="1:38" s="490" customFormat="1" ht="18" customHeight="1" thickBot="1" x14ac:dyDescent="0.3">
      <c r="A10" s="493" t="s">
        <v>1067</v>
      </c>
      <c r="B10" s="493"/>
      <c r="C10" s="492"/>
      <c r="D10" s="492"/>
      <c r="E10" s="493"/>
      <c r="F10" s="492"/>
      <c r="G10" s="492"/>
      <c r="H10" s="492"/>
      <c r="I10" s="492"/>
      <c r="J10" s="492"/>
      <c r="K10" s="492"/>
      <c r="L10" s="492"/>
      <c r="M10" s="492"/>
      <c r="N10" s="492"/>
      <c r="O10" s="492"/>
      <c r="P10" s="492"/>
      <c r="Q10" s="492"/>
      <c r="R10" s="492"/>
      <c r="S10" s="491"/>
      <c r="T10" s="492"/>
      <c r="U10" s="492"/>
      <c r="V10" s="492"/>
      <c r="W10" s="492"/>
      <c r="X10" s="492"/>
      <c r="Y10" s="492"/>
      <c r="Z10" s="492"/>
      <c r="AA10" s="492"/>
      <c r="AB10" s="492"/>
      <c r="AC10" s="492"/>
      <c r="AD10" s="492"/>
      <c r="AE10" s="492"/>
      <c r="AF10" s="492"/>
      <c r="AG10" s="492"/>
      <c r="AH10" s="492"/>
      <c r="AI10" s="492"/>
      <c r="AJ10" s="492"/>
      <c r="AK10" s="492"/>
      <c r="AL10" s="491"/>
    </row>
    <row r="11" spans="1:38" s="470" customFormat="1" ht="3.75" customHeight="1" thickBot="1" x14ac:dyDescent="0.3"/>
    <row r="12" spans="1:38" s="470" customFormat="1" ht="14.25" customHeight="1" x14ac:dyDescent="0.25">
      <c r="A12" s="472" t="s">
        <v>1586</v>
      </c>
      <c r="B12" s="471"/>
      <c r="C12" s="471"/>
      <c r="D12" s="471"/>
      <c r="E12" s="471"/>
      <c r="F12" s="471"/>
      <c r="G12" s="471"/>
      <c r="H12" s="471"/>
      <c r="I12" s="415"/>
      <c r="J12" s="859"/>
      <c r="K12" s="488" t="s">
        <v>1587</v>
      </c>
      <c r="L12" s="471"/>
      <c r="M12" s="489"/>
      <c r="N12" s="489"/>
      <c r="O12" s="489"/>
      <c r="P12" s="471"/>
      <c r="Q12" s="488" t="s">
        <v>1587</v>
      </c>
      <c r="R12" s="471"/>
      <c r="S12" s="415"/>
      <c r="T12" s="471"/>
      <c r="U12" s="471"/>
      <c r="V12" s="860"/>
      <c r="W12" s="471"/>
      <c r="X12" s="471"/>
      <c r="Y12" s="471"/>
      <c r="Z12" s="471"/>
      <c r="AA12" s="471"/>
      <c r="AB12" s="471"/>
      <c r="AC12" s="471"/>
      <c r="AD12" s="488" t="s">
        <v>1588</v>
      </c>
      <c r="AE12" s="488"/>
      <c r="AF12" s="488"/>
      <c r="AG12" s="488" t="s">
        <v>1589</v>
      </c>
      <c r="AH12" s="471"/>
      <c r="AI12" s="471"/>
      <c r="AJ12" s="471"/>
      <c r="AK12" s="471"/>
      <c r="AL12" s="487"/>
    </row>
    <row r="13" spans="1:38" s="470" customFormat="1" ht="19.5" customHeight="1" x14ac:dyDescent="0.2">
      <c r="A13" s="484" t="str">
        <f>LEFT('Input data'!C24,1)</f>
        <v>2</v>
      </c>
      <c r="B13" s="449" t="str">
        <f>MID('Input data'!$C$24,2,1)</f>
        <v>0</v>
      </c>
      <c r="C13" s="449" t="str">
        <f>MID('Input data'!$C$24,3,1)</f>
        <v>2</v>
      </c>
      <c r="D13" s="449" t="str">
        <f>MID('Input data'!$C$24,4,1)</f>
        <v>2</v>
      </c>
      <c r="E13" s="449" t="str">
        <f>MID('Input data'!$C$24,5,1)</f>
        <v>5</v>
      </c>
      <c r="F13" s="449" t="str">
        <f>MID('Input data'!$C$24,6,1)</f>
        <v>8</v>
      </c>
      <c r="G13" s="449" t="str">
        <f>MID('Input data'!$C$24,7,1)</f>
        <v>4</v>
      </c>
      <c r="H13" s="449" t="str">
        <f>MID('Input data'!$C$24,8,1)</f>
        <v>0</v>
      </c>
      <c r="I13" s="449" t="str">
        <f>MID('Input data'!$C$24,9,1)</f>
        <v>8</v>
      </c>
      <c r="J13" s="861" t="str">
        <f>MID('Input data'!$C$24,10,1)</f>
        <v>0</v>
      </c>
      <c r="K13" s="862"/>
      <c r="L13" s="473"/>
      <c r="M13" s="473"/>
      <c r="N13" s="473"/>
      <c r="O13" s="473"/>
      <c r="P13" s="473"/>
      <c r="Q13" s="473"/>
      <c r="R13" s="473"/>
      <c r="S13" s="473"/>
      <c r="T13" s="473"/>
      <c r="U13" s="473"/>
      <c r="V13" s="863"/>
      <c r="W13" s="478" t="s">
        <v>1590</v>
      </c>
      <c r="X13" s="473"/>
      <c r="Y13" s="473"/>
      <c r="Z13" s="473"/>
      <c r="AA13" s="473"/>
      <c r="AB13" s="478" t="s">
        <v>1591</v>
      </c>
      <c r="AC13" s="473"/>
      <c r="AD13" s="449" t="str">
        <f>MID('Input data'!$B$8,1,1)</f>
        <v>0</v>
      </c>
      <c r="AE13" s="449" t="str">
        <f>MID('Input data'!$B$8,2,1)</f>
        <v>1</v>
      </c>
      <c r="AF13" s="449"/>
      <c r="AG13" s="449" t="str">
        <f>MID('Input data'!$B$9,1,1)</f>
        <v>2</v>
      </c>
      <c r="AH13" s="449" t="str">
        <f>MID('Input data'!$B$9,2,1)</f>
        <v>0</v>
      </c>
      <c r="AI13" s="449" t="str">
        <f>MID('Input data'!$B$9,3,1)</f>
        <v>1</v>
      </c>
      <c r="AJ13" s="449" t="str">
        <f>MID('Input data'!$B$9,4,1)</f>
        <v>4</v>
      </c>
      <c r="AK13" s="473"/>
      <c r="AL13" s="479"/>
    </row>
    <row r="14" spans="1:38" s="470" customFormat="1" ht="19.5" customHeight="1" x14ac:dyDescent="0.25">
      <c r="A14" s="411" t="s">
        <v>1592</v>
      </c>
      <c r="B14" s="473"/>
      <c r="C14" s="473"/>
      <c r="D14" s="473"/>
      <c r="E14" s="473"/>
      <c r="F14" s="473"/>
      <c r="G14" s="473"/>
      <c r="H14" s="407"/>
      <c r="I14" s="407"/>
      <c r="J14" s="535"/>
      <c r="K14" s="486" t="str">
        <f>IF('Input data'!D7="x","x"," ")</f>
        <v>x</v>
      </c>
      <c r="L14" s="478" t="s">
        <v>1593</v>
      </c>
      <c r="N14" s="480"/>
      <c r="O14" s="480"/>
      <c r="P14" s="480"/>
      <c r="Q14" s="480"/>
      <c r="R14" s="486" t="str">
        <f>IF('Input data'!D17="x","x"," ")</f>
        <v xml:space="preserve"> </v>
      </c>
      <c r="S14" s="478" t="s">
        <v>1594</v>
      </c>
      <c r="T14" s="473"/>
      <c r="U14" s="473"/>
      <c r="V14" s="863"/>
      <c r="W14" s="843"/>
      <c r="X14" s="844"/>
      <c r="Y14" s="844"/>
      <c r="Z14" s="844"/>
      <c r="AA14" s="844"/>
      <c r="AB14" s="845" t="s">
        <v>1595</v>
      </c>
      <c r="AC14" s="844"/>
      <c r="AD14" s="846" t="str">
        <f>MID('Input data'!$B$13,1,1)</f>
        <v>1</v>
      </c>
      <c r="AE14" s="846" t="str">
        <f>MID('Input data'!$B$13,2,1)</f>
        <v>2</v>
      </c>
      <c r="AF14" s="846"/>
      <c r="AG14" s="846" t="str">
        <f>MID('Input data'!$B$14,1,1)</f>
        <v>2</v>
      </c>
      <c r="AH14" s="846" t="str">
        <f>MID('Input data'!$B$14,2,1)</f>
        <v>0</v>
      </c>
      <c r="AI14" s="846" t="str">
        <f>MID('Input data'!$B$14,3,1)</f>
        <v>1</v>
      </c>
      <c r="AJ14" s="846" t="str">
        <f>MID('Input data'!$B$14,4,1)</f>
        <v>4</v>
      </c>
      <c r="AK14" s="844"/>
      <c r="AL14" s="847"/>
    </row>
    <row r="15" spans="1:38" s="470" customFormat="1" ht="19.5" customHeight="1" x14ac:dyDescent="0.2">
      <c r="A15" s="882" t="str">
        <f>LEFT('Input data'!C26,1)</f>
        <v>4</v>
      </c>
      <c r="B15" s="482" t="str">
        <f>MID('Input data'!$C$26,2,1)</f>
        <v>4</v>
      </c>
      <c r="C15" s="482" t="str">
        <f>MID('Input data'!$C$26,3,1)</f>
        <v>0</v>
      </c>
      <c r="D15" s="482" t="str">
        <f>MID('Input data'!$C$26,4,1)</f>
        <v>4</v>
      </c>
      <c r="E15" s="482" t="str">
        <f>MID('Input data'!$C$26,5,1)</f>
        <v>0</v>
      </c>
      <c r="F15" s="482" t="str">
        <f>MID('Input data'!$C$26,6,1)</f>
        <v>1</v>
      </c>
      <c r="G15" s="482" t="str">
        <f>MID('Input data'!$C$26,7,1)</f>
        <v>4</v>
      </c>
      <c r="H15" s="482" t="str">
        <f>MID('Input data'!$C$26,8,1)</f>
        <v>8</v>
      </c>
      <c r="I15" s="407"/>
      <c r="J15" s="535"/>
      <c r="K15" s="407" t="str">
        <f>IF('Input data'!D8="x","x", "")</f>
        <v/>
      </c>
      <c r="L15" s="478" t="s">
        <v>1596</v>
      </c>
      <c r="M15" s="478"/>
      <c r="N15" s="480"/>
      <c r="O15" s="480"/>
      <c r="P15" s="480"/>
      <c r="Q15" s="480"/>
      <c r="R15" s="480" t="str">
        <f>IF('Input data'!D18="x","x"," ")</f>
        <v>x</v>
      </c>
      <c r="S15" s="478" t="s">
        <v>1597</v>
      </c>
      <c r="T15" s="473"/>
      <c r="U15" s="473"/>
      <c r="V15" s="863"/>
      <c r="W15" s="478"/>
      <c r="X15" s="473"/>
      <c r="Y15" s="410"/>
      <c r="Z15" s="407"/>
      <c r="AA15" s="407"/>
      <c r="AB15" s="480"/>
      <c r="AC15" s="407"/>
      <c r="AD15" s="482"/>
      <c r="AE15" s="482"/>
      <c r="AF15" s="482"/>
      <c r="AG15" s="482"/>
      <c r="AH15" s="482"/>
      <c r="AI15" s="482"/>
      <c r="AJ15" s="482"/>
      <c r="AK15" s="407"/>
      <c r="AL15" s="479"/>
    </row>
    <row r="16" spans="1:38" s="470" customFormat="1" ht="19.5" customHeight="1" x14ac:dyDescent="0.2">
      <c r="A16" s="411" t="s">
        <v>1081</v>
      </c>
      <c r="B16" s="473"/>
      <c r="C16" s="473"/>
      <c r="D16" s="473"/>
      <c r="E16" s="473"/>
      <c r="F16" s="426"/>
      <c r="G16" s="473"/>
      <c r="H16" s="473"/>
      <c r="I16" s="407"/>
      <c r="J16" s="535"/>
      <c r="K16" s="862"/>
      <c r="L16" s="407"/>
      <c r="M16" s="478"/>
      <c r="N16" s="480"/>
      <c r="O16" s="480"/>
      <c r="P16" s="480"/>
      <c r="Q16" s="480"/>
      <c r="R16" s="883" t="s">
        <v>1598</v>
      </c>
      <c r="S16" s="480"/>
      <c r="T16" s="473"/>
      <c r="U16" s="473"/>
      <c r="V16" s="863"/>
      <c r="W16" s="478" t="s">
        <v>1599</v>
      </c>
      <c r="X16" s="473"/>
      <c r="Y16" s="410"/>
      <c r="Z16" s="407"/>
      <c r="AA16" s="407"/>
      <c r="AB16" s="478" t="s">
        <v>1591</v>
      </c>
      <c r="AC16" s="407"/>
      <c r="AD16" s="449" t="str">
        <f>MID('Input data'!$B$18,1,1)</f>
        <v>0</v>
      </c>
      <c r="AE16" s="449" t="str">
        <f>MID('Input data'!$B$18,2,1)</f>
        <v>1</v>
      </c>
      <c r="AF16" s="449"/>
      <c r="AG16" s="449" t="str">
        <f>MID('Input data'!$B$19,1,1)</f>
        <v>2</v>
      </c>
      <c r="AH16" s="449" t="str">
        <f>MID('Input data'!$B$19,2,1)</f>
        <v>0</v>
      </c>
      <c r="AI16" s="449" t="str">
        <f>MID('Input data'!$B$19,3,1)</f>
        <v>1</v>
      </c>
      <c r="AJ16" s="449" t="str">
        <f>MID('Input data'!$B$19,4,1)</f>
        <v>3</v>
      </c>
      <c r="AK16" s="407"/>
      <c r="AL16" s="479"/>
    </row>
    <row r="17" spans="1:39" s="470" customFormat="1" ht="19.5" customHeight="1" thickBot="1" x14ac:dyDescent="0.25">
      <c r="A17" s="477" t="str">
        <f>'SK Cover sheet'!A15</f>
        <v>4</v>
      </c>
      <c r="B17" s="402" t="str">
        <f>'SK Cover sheet'!B15</f>
        <v>5</v>
      </c>
      <c r="C17" s="475" t="s">
        <v>1063</v>
      </c>
      <c r="D17" s="402" t="str">
        <f>'SK Cover sheet'!D15</f>
        <v>1</v>
      </c>
      <c r="E17" s="402" t="str">
        <f>'SK Cover sheet'!E15</f>
        <v>1</v>
      </c>
      <c r="F17" s="475" t="s">
        <v>1063</v>
      </c>
      <c r="G17" s="402" t="str">
        <f>'SK Cover sheet'!G15</f>
        <v>0</v>
      </c>
      <c r="H17" s="402"/>
      <c r="I17" s="402"/>
      <c r="J17" s="865"/>
      <c r="K17" s="866"/>
      <c r="L17" s="402"/>
      <c r="M17" s="402"/>
      <c r="N17" s="402"/>
      <c r="O17" s="402"/>
      <c r="P17" s="402"/>
      <c r="Q17" s="402"/>
      <c r="R17" s="402"/>
      <c r="S17" s="402"/>
      <c r="T17" s="475"/>
      <c r="U17" s="475"/>
      <c r="V17" s="867"/>
      <c r="W17" s="474"/>
      <c r="X17" s="475"/>
      <c r="Y17" s="403"/>
      <c r="Z17" s="402"/>
      <c r="AA17" s="402"/>
      <c r="AB17" s="474" t="s">
        <v>1595</v>
      </c>
      <c r="AC17" s="402"/>
      <c r="AD17" s="447" t="str">
        <f>MID('Input data'!$B$21,1,1)</f>
        <v>1</v>
      </c>
      <c r="AE17" s="447" t="str">
        <f>MID('Input data'!$B$21,2,1)</f>
        <v>2</v>
      </c>
      <c r="AF17" s="447"/>
      <c r="AG17" s="447" t="str">
        <f>MID('Input data'!$B$22,1,1)</f>
        <v>2</v>
      </c>
      <c r="AH17" s="447" t="str">
        <f>MID('Input data'!$B$22,2,1)</f>
        <v>0</v>
      </c>
      <c r="AI17" s="447" t="str">
        <f>MID('Input data'!$B$22,3,1)</f>
        <v>1</v>
      </c>
      <c r="AJ17" s="447" t="str">
        <f>MID('Input data'!$B$22,4,1)</f>
        <v>3</v>
      </c>
      <c r="AK17" s="402"/>
      <c r="AL17" s="476"/>
    </row>
    <row r="18" spans="1:39" s="470" customFormat="1" ht="4.5" customHeight="1" x14ac:dyDescent="0.25">
      <c r="A18" s="473"/>
      <c r="B18" s="473"/>
      <c r="C18" s="473"/>
      <c r="D18" s="473"/>
      <c r="E18" s="473"/>
      <c r="F18" s="473"/>
      <c r="G18" s="473"/>
      <c r="H18" s="407"/>
      <c r="I18" s="407"/>
      <c r="J18" s="407"/>
      <c r="K18" s="407"/>
      <c r="L18" s="407"/>
      <c r="M18" s="407"/>
      <c r="N18" s="407"/>
      <c r="O18" s="407"/>
      <c r="P18" s="407"/>
      <c r="Q18" s="407"/>
      <c r="R18" s="407"/>
      <c r="S18" s="407"/>
      <c r="T18" s="473"/>
      <c r="U18" s="473"/>
      <c r="V18" s="407"/>
      <c r="W18" s="407"/>
      <c r="X18" s="407"/>
      <c r="Y18" s="407"/>
      <c r="Z18" s="407"/>
      <c r="AA18" s="407"/>
      <c r="AB18" s="407"/>
      <c r="AC18" s="407"/>
      <c r="AD18" s="407"/>
      <c r="AE18" s="407"/>
      <c r="AF18" s="407"/>
      <c r="AG18" s="407"/>
      <c r="AH18" s="407"/>
      <c r="AI18" s="407"/>
      <c r="AJ18" s="407"/>
      <c r="AK18" s="407"/>
      <c r="AL18" s="473"/>
      <c r="AM18" s="473"/>
    </row>
    <row r="19" spans="1:39" s="470" customFormat="1" ht="3" customHeight="1" thickBot="1" x14ac:dyDescent="0.3">
      <c r="A19" s="884"/>
      <c r="B19" s="473"/>
      <c r="C19" s="473"/>
      <c r="D19" s="473"/>
      <c r="E19" s="473"/>
      <c r="F19" s="473"/>
      <c r="G19" s="473"/>
      <c r="H19" s="407"/>
      <c r="I19" s="407"/>
      <c r="J19" s="407"/>
      <c r="K19" s="407"/>
      <c r="L19" s="407"/>
      <c r="M19" s="407"/>
      <c r="N19" s="407"/>
      <c r="O19" s="407"/>
      <c r="P19" s="407"/>
      <c r="Q19" s="407"/>
      <c r="R19" s="407"/>
      <c r="S19" s="407"/>
      <c r="T19" s="473"/>
      <c r="U19" s="473"/>
      <c r="V19" s="473"/>
      <c r="W19" s="407"/>
      <c r="X19" s="407"/>
      <c r="Y19" s="407"/>
      <c r="Z19" s="407"/>
      <c r="AA19" s="407"/>
      <c r="AB19" s="407"/>
      <c r="AC19" s="407"/>
      <c r="AD19" s="407"/>
      <c r="AE19" s="407"/>
      <c r="AF19" s="407"/>
      <c r="AG19" s="407"/>
      <c r="AH19" s="407"/>
      <c r="AI19" s="407"/>
      <c r="AJ19" s="407"/>
      <c r="AK19" s="407"/>
      <c r="AL19" s="473"/>
      <c r="AM19" s="473"/>
    </row>
    <row r="20" spans="1:39" s="470" customFormat="1" ht="16.5" x14ac:dyDescent="0.25">
      <c r="A20" s="472" t="s">
        <v>1600</v>
      </c>
      <c r="B20" s="471"/>
      <c r="C20" s="471"/>
      <c r="D20" s="471"/>
      <c r="E20" s="471"/>
      <c r="F20" s="471"/>
      <c r="G20" s="471"/>
      <c r="H20" s="415"/>
      <c r="I20" s="415"/>
      <c r="J20" s="415"/>
      <c r="K20" s="415"/>
      <c r="L20" s="415"/>
      <c r="M20" s="415"/>
      <c r="N20" s="415"/>
      <c r="O20" s="415"/>
      <c r="P20" s="415"/>
      <c r="Q20" s="415"/>
      <c r="R20" s="415"/>
      <c r="S20" s="415"/>
      <c r="T20" s="471"/>
      <c r="U20" s="471"/>
      <c r="V20" s="471"/>
      <c r="W20" s="415"/>
      <c r="X20" s="415"/>
      <c r="Y20" s="415"/>
      <c r="Z20" s="415"/>
      <c r="AA20" s="415"/>
      <c r="AB20" s="415"/>
      <c r="AC20" s="415"/>
      <c r="AD20" s="415"/>
      <c r="AE20" s="415"/>
      <c r="AF20" s="415"/>
      <c r="AG20" s="415"/>
      <c r="AH20" s="415"/>
      <c r="AI20" s="415"/>
      <c r="AJ20" s="415"/>
      <c r="AK20" s="415"/>
      <c r="AL20" s="487"/>
    </row>
    <row r="21" spans="1:39" s="470" customFormat="1" ht="19.5" customHeight="1" x14ac:dyDescent="0.25">
      <c r="A21" s="457" t="str">
        <f>+LEFT('Input data'!$F$3,1)</f>
        <v>M</v>
      </c>
      <c r="B21" s="449" t="str">
        <f>+MID('Input data'!$F$3,2,1)</f>
        <v>o</v>
      </c>
      <c r="C21" s="449" t="str">
        <f>+MID('Input data'!$F$3,3,1)</f>
        <v>t</v>
      </c>
      <c r="D21" s="449" t="str">
        <f>+MID('Input data'!$F$3,4,1)</f>
        <v>o</v>
      </c>
      <c r="E21" s="449" t="str">
        <f>+MID('Input data'!$F$3,5,1)</f>
        <v>r</v>
      </c>
      <c r="F21" s="449" t="str">
        <f>+MID('Input data'!$F$3,6,1)</f>
        <v xml:space="preserve"> </v>
      </c>
      <c r="G21" s="449" t="str">
        <f>+MID('Input data'!$F$3,7,1)</f>
        <v>-</v>
      </c>
      <c r="H21" s="449" t="str">
        <f>+MID('Input data'!$F$3,8,1)</f>
        <v xml:space="preserve"> </v>
      </c>
      <c r="I21" s="449" t="str">
        <f>+MID('Input data'!$F$3,9,1)</f>
        <v>C</v>
      </c>
      <c r="J21" s="449" t="str">
        <f>+MID('Input data'!$F$3,10,1)</f>
        <v>a</v>
      </c>
      <c r="K21" s="449" t="str">
        <f>+MID('Input data'!$F$3,11,1)</f>
        <v>r</v>
      </c>
      <c r="L21" s="449" t="str">
        <f>+MID('Input data'!$F$3,12,1)</f>
        <v xml:space="preserve"> </v>
      </c>
      <c r="M21" s="449" t="str">
        <f>+MID('Input data'!$F$3,13,1)</f>
        <v>H</v>
      </c>
      <c r="N21" s="449" t="str">
        <f>+MID('Input data'!$F$3,14,1)</f>
        <v>u</v>
      </c>
      <c r="O21" s="449" t="str">
        <f>+MID('Input data'!$F$3,15,1)</f>
        <v>m</v>
      </c>
      <c r="P21" s="449" t="str">
        <f>+MID('Input data'!$F$3,16,1)</f>
        <v>e</v>
      </c>
      <c r="Q21" s="449" t="str">
        <f>+MID('Input data'!$F$3,17,1)</f>
        <v>n</v>
      </c>
      <c r="R21" s="449" t="str">
        <f>+MID('Input data'!$F$3,18,1)</f>
        <v>n</v>
      </c>
      <c r="S21" s="449" t="str">
        <f>+MID('Input data'!$F$3,19,1)</f>
        <v>é</v>
      </c>
      <c r="T21" s="449" t="str">
        <f>+MID('Input data'!$F$3,20,1)</f>
        <v>,</v>
      </c>
      <c r="U21" s="449" t="str">
        <f>+MID('Input data'!$F$3,21,1)</f>
        <v xml:space="preserve"> </v>
      </c>
      <c r="V21" s="449" t="str">
        <f>+MID('Input data'!$F$3,22,1)</f>
        <v>s</v>
      </c>
      <c r="W21" s="449" t="str">
        <f>+MID('Input data'!$F$3,23,1)</f>
        <v>p</v>
      </c>
      <c r="X21" s="449" t="str">
        <f>+MID('Input data'!$F$3,24,1)</f>
        <v>o</v>
      </c>
      <c r="Y21" s="449" t="str">
        <f>+MID('Input data'!$F$3,25,1)</f>
        <v>l</v>
      </c>
      <c r="Z21" s="449" t="str">
        <f>+MID('Input data'!$F$3,26,1)</f>
        <v>.</v>
      </c>
      <c r="AA21" s="449" t="str">
        <f>+MID('Input data'!$F$3,27,1)</f>
        <v xml:space="preserve"> </v>
      </c>
      <c r="AB21" s="449" t="str">
        <f>+MID('Input data'!$F$3,28,1)</f>
        <v>s</v>
      </c>
      <c r="AC21" s="449" t="str">
        <f>+MID('Input data'!$F$3,29,1)</f>
        <v xml:space="preserve"> </v>
      </c>
      <c r="AD21" s="449" t="str">
        <f>+MID('Input data'!$F$3,30,1)</f>
        <v>r</v>
      </c>
      <c r="AE21" s="449" t="str">
        <f>+MID('Input data'!$F$3,31,1)</f>
        <v>.</v>
      </c>
      <c r="AF21" s="449" t="str">
        <f>+MID('Input data'!$F$3,32,1)</f>
        <v>o</v>
      </c>
      <c r="AG21" s="449" t="str">
        <f>+MID('Input data'!$F$3,33,1)</f>
        <v>.</v>
      </c>
      <c r="AH21" s="449" t="str">
        <f>+MID('Input data'!$F$3,34,1)</f>
        <v/>
      </c>
      <c r="AI21" s="449" t="str">
        <f>+MID('Input data'!$F$3,35,1)</f>
        <v/>
      </c>
      <c r="AJ21" s="449" t="str">
        <f>+MID('Input data'!$F$3,36,1)</f>
        <v/>
      </c>
      <c r="AK21" s="456" t="str">
        <f>+MID('Input data'!$F$3,37,1)</f>
        <v/>
      </c>
      <c r="AL21" s="479"/>
    </row>
    <row r="22" spans="1:39" ht="19.5" customHeight="1" x14ac:dyDescent="0.25">
      <c r="A22" s="457" t="str">
        <f>+MID('Input data'!$F$3,38,1)</f>
        <v/>
      </c>
      <c r="B22" s="449" t="str">
        <f>+MID('Input data'!$F$3,39,1)</f>
        <v/>
      </c>
      <c r="C22" s="449" t="str">
        <f>+MID('Input data'!$F$3,40,1)</f>
        <v/>
      </c>
      <c r="D22" s="449" t="str">
        <f>+MID('Input data'!$F$3,41,1)</f>
        <v/>
      </c>
      <c r="E22" s="449" t="str">
        <f>+MID('Input data'!$F$3,42,1)</f>
        <v/>
      </c>
      <c r="F22" s="449" t="str">
        <f>+MID('Input data'!$F$3,43,1)</f>
        <v/>
      </c>
      <c r="G22" s="449" t="str">
        <f>+MID('Input data'!$F$3,44,1)</f>
        <v/>
      </c>
      <c r="H22" s="449" t="str">
        <f>+MID('Input data'!$F$3,45,1)</f>
        <v/>
      </c>
      <c r="I22" s="449" t="str">
        <f>+MID('Input data'!$F$3,46,1)</f>
        <v/>
      </c>
      <c r="J22" s="449" t="str">
        <f>+MID('Input data'!$F$3,47,1)</f>
        <v/>
      </c>
      <c r="K22" s="449" t="str">
        <f>+MID('Input data'!$F$3,48,1)</f>
        <v/>
      </c>
      <c r="L22" s="449" t="str">
        <f>+MID('Input data'!$F$3,49,1)</f>
        <v/>
      </c>
      <c r="M22" s="449" t="str">
        <f>+MID('Input data'!$F$3,50,1)</f>
        <v/>
      </c>
      <c r="N22" s="449" t="str">
        <f>+MID('Input data'!$F$3,51,1)</f>
        <v/>
      </c>
      <c r="O22" s="449" t="str">
        <f>+MID('Input data'!$F$3,52,1)</f>
        <v/>
      </c>
      <c r="P22" s="449" t="str">
        <f>+MID('Input data'!$F$3,53,1)</f>
        <v/>
      </c>
      <c r="Q22" s="449" t="str">
        <f>+MID('Input data'!$F$3,54,1)</f>
        <v/>
      </c>
      <c r="R22" s="449" t="str">
        <f>+MID('Input data'!$F$3,55,1)</f>
        <v/>
      </c>
      <c r="S22" s="449" t="str">
        <f>+MID('Input data'!$F$3,56,1)</f>
        <v/>
      </c>
      <c r="T22" s="449" t="str">
        <f>+MID('Input data'!$F$3,57,1)</f>
        <v/>
      </c>
      <c r="U22" s="449" t="str">
        <f>+MID('Input data'!$F$3,58,1)</f>
        <v/>
      </c>
      <c r="V22" s="449" t="str">
        <f>+MID('Input data'!$F$3,59,1)</f>
        <v/>
      </c>
      <c r="W22" s="449" t="str">
        <f>+MID('Input data'!$F$3,60,1)</f>
        <v/>
      </c>
      <c r="X22" s="449" t="str">
        <f>+MID('Input data'!$F$3,61,1)</f>
        <v/>
      </c>
      <c r="Y22" s="449" t="str">
        <f>+MID('Input data'!$F$3,62,1)</f>
        <v/>
      </c>
      <c r="Z22" s="449" t="str">
        <f>+MID('Input data'!$F$3,63,1)</f>
        <v/>
      </c>
      <c r="AA22" s="449" t="str">
        <f>+MID('Input data'!$F$3,64,1)</f>
        <v/>
      </c>
      <c r="AB22" s="449" t="str">
        <f>+MID('Input data'!$F$3,65,1)</f>
        <v/>
      </c>
      <c r="AC22" s="449" t="str">
        <f>+MID('Input data'!$F$3,66,1)</f>
        <v/>
      </c>
      <c r="AD22" s="449" t="str">
        <f>+MID('Input data'!$F$3,67,1)</f>
        <v/>
      </c>
      <c r="AE22" s="449" t="str">
        <f>+MID('Input data'!$F$3,68,1)</f>
        <v/>
      </c>
      <c r="AF22" s="449" t="str">
        <f>+MID('Input data'!$F$3,69,1)</f>
        <v/>
      </c>
      <c r="AG22" s="449" t="str">
        <f>+MID('Input data'!$F$3,70,1)</f>
        <v/>
      </c>
      <c r="AH22" s="449" t="str">
        <f>+MID('Input data'!$F$3,71,1)</f>
        <v/>
      </c>
      <c r="AI22" s="449" t="str">
        <f>+MID('Input data'!$F$3,72,1)</f>
        <v/>
      </c>
      <c r="AJ22" s="449" t="str">
        <f>+MID('Input data'!$F$3,73,1)</f>
        <v/>
      </c>
      <c r="AK22" s="456" t="str">
        <f>+MID('Input data'!$F$3,74,1)</f>
        <v/>
      </c>
      <c r="AL22" s="885"/>
    </row>
    <row r="23" spans="1:39" s="458" customFormat="1" ht="14.25" customHeight="1" x14ac:dyDescent="0.25">
      <c r="A23" s="886" t="s">
        <v>1601</v>
      </c>
      <c r="B23" s="887"/>
      <c r="C23" s="887"/>
      <c r="D23" s="887"/>
      <c r="E23" s="887"/>
      <c r="F23" s="887"/>
      <c r="G23" s="887"/>
      <c r="H23" s="887"/>
      <c r="I23" s="887"/>
      <c r="J23" s="887"/>
      <c r="K23" s="887"/>
      <c r="L23" s="887"/>
      <c r="M23" s="887"/>
      <c r="N23" s="887"/>
      <c r="O23" s="887"/>
      <c r="P23" s="887"/>
      <c r="Q23" s="887"/>
      <c r="R23" s="887"/>
      <c r="S23" s="887"/>
      <c r="T23" s="887"/>
      <c r="U23" s="887"/>
      <c r="V23" s="887"/>
      <c r="W23" s="467"/>
      <c r="X23" s="467"/>
      <c r="Y23" s="467"/>
      <c r="Z23" s="467"/>
      <c r="AA23" s="467"/>
      <c r="AB23" s="467"/>
      <c r="AC23" s="467"/>
      <c r="AD23" s="467"/>
      <c r="AE23" s="467"/>
      <c r="AF23" s="467"/>
      <c r="AG23" s="467"/>
      <c r="AH23" s="467"/>
      <c r="AI23" s="467"/>
      <c r="AJ23" s="467"/>
      <c r="AK23" s="467"/>
      <c r="AL23" s="888"/>
    </row>
    <row r="24" spans="1:39" x14ac:dyDescent="0.25">
      <c r="A24" s="454" t="s">
        <v>1602</v>
      </c>
      <c r="B24" s="841"/>
      <c r="C24" s="841"/>
      <c r="D24" s="841"/>
      <c r="E24" s="841"/>
      <c r="F24" s="841"/>
      <c r="G24" s="841"/>
      <c r="H24" s="841"/>
      <c r="I24" s="841"/>
      <c r="J24" s="841"/>
      <c r="K24" s="841"/>
      <c r="L24" s="841"/>
      <c r="M24" s="841"/>
      <c r="N24" s="841"/>
      <c r="O24" s="841"/>
      <c r="P24" s="841"/>
      <c r="Q24" s="841"/>
      <c r="R24" s="841"/>
      <c r="S24" s="841"/>
      <c r="T24" s="841"/>
      <c r="U24" s="841"/>
      <c r="V24" s="841"/>
      <c r="W24" s="407"/>
      <c r="X24" s="407"/>
      <c r="Y24" s="407"/>
      <c r="Z24" s="407"/>
      <c r="AA24" s="407"/>
      <c r="AB24" s="841"/>
      <c r="AC24" s="407"/>
      <c r="AD24" s="410" t="s">
        <v>1603</v>
      </c>
      <c r="AE24" s="407"/>
      <c r="AF24" s="407"/>
      <c r="AG24" s="407"/>
      <c r="AH24" s="407"/>
      <c r="AI24" s="407"/>
      <c r="AJ24" s="407"/>
      <c r="AK24" s="407"/>
      <c r="AL24" s="889"/>
    </row>
    <row r="25" spans="1:39" ht="19.5" customHeight="1" x14ac:dyDescent="0.25">
      <c r="A25" s="457" t="str">
        <f>+LEFT('Input data'!$C$28,1)</f>
        <v>M</v>
      </c>
      <c r="B25" s="449" t="str">
        <f>+MID('Input data'!$C$28,2,1)</f>
        <v>i</v>
      </c>
      <c r="C25" s="449" t="str">
        <f>+MID('Input data'!$C$28,3,1)</f>
        <v>e</v>
      </c>
      <c r="D25" s="449" t="str">
        <f>+MID('Input data'!$C$28,4,1)</f>
        <v>r</v>
      </c>
      <c r="E25" s="449" t="str">
        <f>+MID('Input data'!$C$28,5,1)</f>
        <v>o</v>
      </c>
      <c r="F25" s="449" t="str">
        <f>+MID('Input data'!$C$28,6,1)</f>
        <v>v</v>
      </c>
      <c r="G25" s="449" t="str">
        <f>+MID('Input data'!$C$28,7,1)</f>
        <v>á</v>
      </c>
      <c r="H25" s="449" t="str">
        <f>+MID('Input data'!$C$28,8,1)</f>
        <v/>
      </c>
      <c r="I25" s="449" t="str">
        <f>+MID('Input data'!$C$28,9,1)</f>
        <v/>
      </c>
      <c r="J25" s="449" t="str">
        <f>+MID('Input data'!$C$28,10,1)</f>
        <v/>
      </c>
      <c r="K25" s="449" t="str">
        <f>+MID('Input data'!$C$28,11,1)</f>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6</v>
      </c>
      <c r="AE25" s="449" t="str">
        <f>+MID('Input data'!$C$30,2,1)</f>
        <v>1</v>
      </c>
      <c r="AF25" s="449" t="str">
        <f>+MID('Input data'!$C$30,3,1)</f>
        <v>6</v>
      </c>
      <c r="AG25" s="449" t="str">
        <f>+MID('Input data'!$C$30,4,1)</f>
        <v>4</v>
      </c>
      <c r="AH25" s="449" t="str">
        <f>+MID('Input data'!$C$30,5,1)</f>
        <v>/</v>
      </c>
      <c r="AI25" s="449" t="str">
        <f>+MID('Input data'!$C$30,6,1)</f>
        <v>1</v>
      </c>
      <c r="AJ25" s="449" t="str">
        <f>+MID('Input data'!$C$30,7,1)</f>
        <v>0</v>
      </c>
      <c r="AK25" s="449" t="str">
        <f>+MID('Input data'!$C$30,8,1)</f>
        <v>2</v>
      </c>
      <c r="AL25" s="885"/>
    </row>
    <row r="26" spans="1:39" x14ac:dyDescent="0.25">
      <c r="A26" s="454" t="s">
        <v>1604</v>
      </c>
      <c r="B26" s="841"/>
      <c r="C26" s="841"/>
      <c r="D26" s="841"/>
      <c r="E26" s="841"/>
      <c r="F26" s="841"/>
      <c r="G26" s="453" t="s">
        <v>1605</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7"/>
      <c r="AL26" s="889"/>
    </row>
    <row r="27" spans="1:39" s="455" customFormat="1" ht="19.5" customHeight="1" x14ac:dyDescent="0.25">
      <c r="A27" s="457" t="str">
        <f>+LEFT('Input data'!$C$32,1)</f>
        <v>0</v>
      </c>
      <c r="B27" s="449" t="str">
        <f>+MID('Input data'!$C$32,2,1)</f>
        <v>6</v>
      </c>
      <c r="C27" s="449" t="str">
        <f>+MID('Input data'!$C$32,3,1)</f>
        <v>6</v>
      </c>
      <c r="D27" s="449" t="str">
        <f>+MID('Input data'!$C$32,4,1)</f>
        <v>0</v>
      </c>
      <c r="E27" s="449" t="str">
        <f>+MID('Input data'!$C$32,5,1)</f>
        <v>1</v>
      </c>
      <c r="F27" s="449"/>
      <c r="G27" s="449" t="str">
        <f>+LEFT('Input data'!$C$34,1)</f>
        <v>H</v>
      </c>
      <c r="H27" s="449" t="str">
        <f>+MID('Input data'!$C$34,2,1)</f>
        <v>u</v>
      </c>
      <c r="I27" s="449" t="str">
        <f>+MID('Input data'!$C$34,3,1)</f>
        <v>m</v>
      </c>
      <c r="J27" s="449" t="str">
        <f>+MID('Input data'!$C$34,4,1)</f>
        <v>e</v>
      </c>
      <c r="K27" s="449" t="str">
        <f>+MID('Input data'!$C$34,5,1)</f>
        <v>n</v>
      </c>
      <c r="L27" s="449" t="str">
        <f>+MID('Input data'!$C$34,6,1)</f>
        <v>n</v>
      </c>
      <c r="M27" s="449" t="str">
        <f>+MID('Input data'!$C$34,7,1)</f>
        <v>é</v>
      </c>
      <c r="N27" s="449" t="str">
        <f>+MID('Input data'!$C$34,8,1)</f>
        <v/>
      </c>
      <c r="O27" s="449" t="str">
        <f>+MID('Input data'!$C$34,9,1)</f>
        <v/>
      </c>
      <c r="P27" s="449" t="str">
        <f>+MID('Input data'!$C$34,10,1)</f>
        <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49" t="str">
        <f>+MID('Input data'!$C$34,31,1)</f>
        <v/>
      </c>
      <c r="AL27" s="885"/>
    </row>
    <row r="28" spans="1:39" x14ac:dyDescent="0.25">
      <c r="A28" s="454" t="s">
        <v>1606</v>
      </c>
      <c r="B28" s="841"/>
      <c r="C28" s="841"/>
      <c r="D28" s="841"/>
      <c r="E28" s="841"/>
      <c r="F28" s="841"/>
      <c r="G28" s="453"/>
      <c r="H28" s="453"/>
      <c r="I28" s="453"/>
      <c r="J28" s="453"/>
      <c r="K28" s="453"/>
      <c r="L28" s="453"/>
      <c r="M28" s="453"/>
      <c r="N28" s="841"/>
      <c r="O28" s="453" t="s">
        <v>1607</v>
      </c>
      <c r="P28" s="453"/>
      <c r="Q28" s="453"/>
      <c r="R28" s="453"/>
      <c r="S28" s="453"/>
      <c r="T28" s="453"/>
      <c r="U28" s="453"/>
      <c r="V28" s="453"/>
      <c r="W28" s="453"/>
      <c r="X28" s="453"/>
      <c r="Y28" s="453"/>
      <c r="Z28" s="453"/>
      <c r="AA28" s="453"/>
      <c r="AB28" s="453"/>
      <c r="AC28" s="453"/>
      <c r="AD28" s="453"/>
      <c r="AE28" s="407"/>
      <c r="AF28" s="407"/>
      <c r="AG28" s="407"/>
      <c r="AH28" s="407"/>
      <c r="AI28" s="407"/>
      <c r="AJ28" s="407"/>
      <c r="AK28" s="407"/>
      <c r="AL28" s="889"/>
    </row>
    <row r="29" spans="1:39" ht="19.5" customHeight="1" x14ac:dyDescent="0.25">
      <c r="A29" s="452">
        <v>0</v>
      </c>
      <c r="B29" s="449" t="str">
        <f>+LEFT('Input data'!$C$36,1)</f>
        <v>9</v>
      </c>
      <c r="C29" s="449" t="str">
        <f>+MID('Input data'!$C$36,2,1)</f>
        <v>1</v>
      </c>
      <c r="D29" s="449" t="str">
        <f>+MID('Input data'!$C$36,3,1)</f>
        <v>8</v>
      </c>
      <c r="E29" s="449" t="s">
        <v>1092</v>
      </c>
      <c r="F29" s="449" t="str">
        <f>+LEFT('Input data'!$C$38,1)</f>
        <v>4</v>
      </c>
      <c r="G29" s="449" t="str">
        <f>+MID('Input data'!$C$38,2,1)</f>
        <v>2</v>
      </c>
      <c r="H29" s="449" t="str">
        <f>+MID('Input data'!$C$38,3,1)</f>
        <v>4</v>
      </c>
      <c r="I29" s="449" t="str">
        <f>+MID('Input data'!$C$38,4,1)</f>
        <v>3</v>
      </c>
      <c r="J29" s="449" t="str">
        <f>+MID('Input data'!$C$38,5,1)</f>
        <v>1</v>
      </c>
      <c r="K29" s="449" t="str">
        <f>+MID('Input data'!$C$38,6,1)</f>
        <v>8</v>
      </c>
      <c r="L29" s="449" t="str">
        <f>+MID('Input data'!$C$38,7,1)</f>
        <v/>
      </c>
      <c r="M29" s="449" t="str">
        <f>+MID('Input data'!$C$38,8,1)</f>
        <v/>
      </c>
      <c r="N29" s="451"/>
      <c r="O29" s="450">
        <v>0</v>
      </c>
      <c r="P29" s="449" t="str">
        <f>+LEFT('Input data'!$C$36,1)</f>
        <v>9</v>
      </c>
      <c r="Q29" s="449" t="str">
        <f>+MID('Input data'!$C$36,2,1)</f>
        <v>1</v>
      </c>
      <c r="R29" s="449" t="str">
        <f>+MID('Input data'!$C$36,3,1)</f>
        <v>8</v>
      </c>
      <c r="S29" s="449" t="s">
        <v>1092</v>
      </c>
      <c r="T29" s="449" t="str">
        <f>+LEFT('Input data'!$C$40,1)</f>
        <v/>
      </c>
      <c r="U29" s="449" t="str">
        <f>+MID('Input data'!$C$40,2,1)</f>
        <v/>
      </c>
      <c r="V29" s="449" t="str">
        <f>+MID('Input data'!$C$40,3,1)</f>
        <v/>
      </c>
      <c r="W29" s="449" t="str">
        <f>+MID('Input data'!$C$40,4,1)</f>
        <v/>
      </c>
      <c r="X29" s="449" t="str">
        <f>+MID('Input data'!$C$40,5,1)</f>
        <v/>
      </c>
      <c r="Y29" s="449" t="str">
        <f>+MID('Input data'!$C$40,6,1)</f>
        <v/>
      </c>
      <c r="Z29" s="449" t="str">
        <f>+MID('Input data'!$C$40,7,1)</f>
        <v/>
      </c>
      <c r="AA29" s="449" t="str">
        <f>+MID('Input data'!$C$40,8,1)</f>
        <v/>
      </c>
      <c r="AB29" s="449"/>
      <c r="AC29" s="449"/>
      <c r="AD29" s="449"/>
      <c r="AE29" s="407"/>
      <c r="AF29" s="407"/>
      <c r="AG29" s="407"/>
      <c r="AH29" s="407"/>
      <c r="AI29" s="407"/>
      <c r="AJ29" s="407"/>
      <c r="AK29" s="407"/>
      <c r="AL29" s="885"/>
    </row>
    <row r="30" spans="1:39" s="399" customFormat="1" x14ac:dyDescent="0.25">
      <c r="A30" s="411" t="s">
        <v>1608</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7"/>
      <c r="AL30" s="494"/>
    </row>
    <row r="31" spans="1:39" ht="19.5" customHeight="1" thickBot="1" x14ac:dyDescent="0.3">
      <c r="A31" s="448" t="str">
        <f>+LEFT('Input data'!$B$42,1)</f>
        <v>i</v>
      </c>
      <c r="B31" s="447" t="str">
        <f>+MID('Input data'!$B$42,2,1)</f>
        <v>.</v>
      </c>
      <c r="C31" s="447" t="str">
        <f>+MID('Input data'!$B$42,3,1)</f>
        <v>t</v>
      </c>
      <c r="D31" s="447" t="str">
        <f>+MID('Input data'!$B$42,4,1)</f>
        <v>r</v>
      </c>
      <c r="E31" s="447" t="str">
        <f>+MID('Input data'!$B$42,5,1)</f>
        <v>e</v>
      </c>
      <c r="F31" s="447" t="str">
        <f>+MID('Input data'!$B$42,6,1)</f>
        <v>b</v>
      </c>
      <c r="G31" s="447" t="str">
        <f>+MID('Input data'!$B$42,7,1)</f>
        <v>i</v>
      </c>
      <c r="H31" s="447" t="str">
        <f>+MID('Input data'!$B$42,8,1)</f>
        <v>s</v>
      </c>
      <c r="I31" s="447" t="str">
        <f>+MID('Input data'!$B$42,9,1)</f>
        <v>o</v>
      </c>
      <c r="J31" s="447" t="str">
        <f>+MID('Input data'!$B$42,10,1)</f>
        <v>v</v>
      </c>
      <c r="K31" s="447" t="str">
        <f>+MID('Input data'!$B$42,11,1)</f>
        <v>s</v>
      </c>
      <c r="L31" s="447" t="str">
        <f>+MID('Input data'!$B$42,12,1)</f>
        <v>k</v>
      </c>
      <c r="M31" s="447" t="str">
        <f>+MID('Input data'!$B$42,13,1)</f>
        <v>y</v>
      </c>
      <c r="N31" s="447" t="str">
        <f>+MID('Input data'!$B$42,14,1)</f>
        <v>@</v>
      </c>
      <c r="O31" s="447" t="str">
        <f>+MID('Input data'!$B$42,15,1)</f>
        <v>m</v>
      </c>
      <c r="P31" s="447" t="str">
        <f>+MID('Input data'!$B$42,16,1)</f>
        <v>o</v>
      </c>
      <c r="Q31" s="447" t="str">
        <f>+MID('Input data'!$B$42,17,1)</f>
        <v>t</v>
      </c>
      <c r="R31" s="447" t="str">
        <f>+MID('Input data'!$B$42,18,1)</f>
        <v>o</v>
      </c>
      <c r="S31" s="447" t="str">
        <f>+MID('Input data'!$B$42,19,1)</f>
        <v>r</v>
      </c>
      <c r="T31" s="447" t="str">
        <f>+MID('Input data'!$B$42,20,1)</f>
        <v>-</v>
      </c>
      <c r="U31" s="447" t="str">
        <f>+MID('Input data'!$B$42,21,1)</f>
        <v>c</v>
      </c>
      <c r="V31" s="447" t="str">
        <f>+MID('Input data'!$B$42,22,1)</f>
        <v>a</v>
      </c>
      <c r="W31" s="447" t="str">
        <f>+MID('Input data'!$B$42,23,1)</f>
        <v>r</v>
      </c>
      <c r="X31" s="447" t="str">
        <f>+MID('Input data'!$B$42,24,1)</f>
        <v>.</v>
      </c>
      <c r="Y31" s="447" t="str">
        <f>+MID('Input data'!$B$42,25,1)</f>
        <v>s</v>
      </c>
      <c r="Z31" s="447" t="str">
        <f>+MID('Input data'!$B$42,26,1)</f>
        <v>k</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7" t="str">
        <f>+MID('Input data'!$B$42,37,1)</f>
        <v/>
      </c>
      <c r="AL31" s="890"/>
    </row>
    <row r="32" spans="1:39" s="399" customFormat="1" ht="4.5" customHeight="1" thickBot="1" x14ac:dyDescent="0.3">
      <c r="A32" s="410"/>
      <c r="B32" s="410"/>
      <c r="C32" s="410"/>
      <c r="D32" s="410"/>
      <c r="E32" s="410"/>
      <c r="F32" s="410"/>
      <c r="G32" s="410"/>
      <c r="H32" s="410"/>
      <c r="I32" s="410"/>
      <c r="J32" s="410"/>
      <c r="K32" s="410"/>
      <c r="L32" s="410"/>
      <c r="M32" s="410"/>
      <c r="N32" s="410"/>
      <c r="O32" s="410"/>
      <c r="P32" s="410"/>
      <c r="Q32" s="410"/>
      <c r="R32" s="410"/>
      <c r="S32" s="410"/>
      <c r="T32" s="410"/>
      <c r="U32" s="410"/>
      <c r="V32" s="410"/>
      <c r="W32" s="407"/>
      <c r="X32" s="407"/>
      <c r="Y32" s="407"/>
      <c r="Z32" s="407"/>
      <c r="AA32" s="407"/>
      <c r="AB32" s="407"/>
      <c r="AC32" s="407"/>
      <c r="AD32" s="407"/>
      <c r="AE32" s="407"/>
      <c r="AF32" s="407"/>
      <c r="AG32" s="407"/>
      <c r="AH32" s="407"/>
      <c r="AI32" s="407"/>
      <c r="AJ32" s="407"/>
      <c r="AK32" s="407"/>
      <c r="AL32" s="410"/>
      <c r="AM32" s="410"/>
    </row>
    <row r="33" spans="1:38" s="442" customFormat="1" ht="12.75" customHeight="1" x14ac:dyDescent="0.25">
      <c r="A33" s="445" t="s">
        <v>1609</v>
      </c>
      <c r="B33" s="444"/>
      <c r="C33" s="444"/>
      <c r="D33" s="444"/>
      <c r="E33" s="444"/>
      <c r="F33" s="444"/>
      <c r="G33" s="444"/>
      <c r="H33" s="444"/>
      <c r="I33" s="444"/>
      <c r="J33" s="444"/>
      <c r="K33" s="848"/>
      <c r="L33" s="848"/>
      <c r="M33" s="2187" t="s">
        <v>1610</v>
      </c>
      <c r="N33" s="2188"/>
      <c r="O33" s="2188"/>
      <c r="P33" s="2188"/>
      <c r="Q33" s="2188"/>
      <c r="R33" s="2188"/>
      <c r="S33" s="2188"/>
      <c r="T33" s="2188"/>
      <c r="U33" s="2189"/>
      <c r="V33" s="2187" t="s">
        <v>1611</v>
      </c>
      <c r="W33" s="2188"/>
      <c r="X33" s="2188"/>
      <c r="Y33" s="2188"/>
      <c r="Z33" s="2188"/>
      <c r="AA33" s="2188"/>
      <c r="AB33" s="2188"/>
      <c r="AC33" s="2189"/>
      <c r="AD33" s="2187" t="s">
        <v>1612</v>
      </c>
      <c r="AE33" s="2188"/>
      <c r="AF33" s="2188"/>
      <c r="AG33" s="2188"/>
      <c r="AH33" s="2188"/>
      <c r="AI33" s="2188"/>
      <c r="AJ33" s="2188"/>
      <c r="AK33" s="2188"/>
      <c r="AL33" s="2193"/>
    </row>
    <row r="34" spans="1:38" s="399" customFormat="1" ht="19.5" customHeight="1" x14ac:dyDescent="0.25">
      <c r="A34" s="428" t="str">
        <f>LEFT(TEXT('Input data'!F34,"dd.m.yyyy"),1)</f>
        <v>3</v>
      </c>
      <c r="B34" s="427" t="str">
        <f>MID(TEXT('Input data'!$F$34,"dd.mm.yyyy"),2,1)</f>
        <v>0</v>
      </c>
      <c r="C34" s="426" t="s">
        <v>1063</v>
      </c>
      <c r="D34" s="427" t="str">
        <f>MID(TEXT('Input data'!$F$34,"dd.mm.yyyy"),4,1)</f>
        <v>0</v>
      </c>
      <c r="E34" s="427" t="str">
        <f>MID(TEXT('Input data'!$F$34,"dd.mm.yyyy"),5,1)</f>
        <v>1</v>
      </c>
      <c r="F34" s="426" t="s">
        <v>1063</v>
      </c>
      <c r="G34" s="427" t="str">
        <f>MID(TEXT('Input data'!$F$34,"dd.mm.yyyy"),7,1)</f>
        <v>2</v>
      </c>
      <c r="H34" s="427" t="str">
        <f>MID(TEXT('Input data'!$F$34,"dd.mm.yyyy"),8,1)</f>
        <v>0</v>
      </c>
      <c r="I34" s="427" t="str">
        <f>MID(TEXT('Input data'!$F$34,"dd.mm.yyyy"),9,1)</f>
        <v>1</v>
      </c>
      <c r="J34" s="427" t="str">
        <f>MID(TEXT('Input data'!$F$34,"dd.mm.yyyy"),10,1)</f>
        <v>5</v>
      </c>
      <c r="K34" s="891"/>
      <c r="L34" s="434"/>
      <c r="M34" s="2190"/>
      <c r="N34" s="2191"/>
      <c r="O34" s="2191"/>
      <c r="P34" s="2191"/>
      <c r="Q34" s="2191"/>
      <c r="R34" s="2191"/>
      <c r="S34" s="2191"/>
      <c r="T34" s="2191"/>
      <c r="U34" s="2192"/>
      <c r="V34" s="2190"/>
      <c r="W34" s="2191"/>
      <c r="X34" s="2191"/>
      <c r="Y34" s="2191"/>
      <c r="Z34" s="2191"/>
      <c r="AA34" s="2191"/>
      <c r="AB34" s="2191"/>
      <c r="AC34" s="2192"/>
      <c r="AD34" s="2190"/>
      <c r="AE34" s="2191"/>
      <c r="AF34" s="2191"/>
      <c r="AG34" s="2191"/>
      <c r="AH34" s="2191"/>
      <c r="AI34" s="2191"/>
      <c r="AJ34" s="2191"/>
      <c r="AK34" s="2191"/>
      <c r="AL34" s="2194"/>
    </row>
    <row r="35" spans="1:38" s="399" customFormat="1" ht="12.75" customHeight="1" x14ac:dyDescent="0.25">
      <c r="A35" s="440"/>
      <c r="B35" s="439"/>
      <c r="C35" s="439"/>
      <c r="D35" s="439"/>
      <c r="E35" s="439"/>
      <c r="F35" s="439"/>
      <c r="G35" s="439"/>
      <c r="H35" s="439"/>
      <c r="I35" s="439"/>
      <c r="J35" s="439"/>
      <c r="K35" s="850"/>
      <c r="L35" s="850"/>
      <c r="M35" s="2190"/>
      <c r="N35" s="2191"/>
      <c r="O35" s="2191"/>
      <c r="P35" s="2191"/>
      <c r="Q35" s="2191"/>
      <c r="R35" s="2191"/>
      <c r="S35" s="2191"/>
      <c r="T35" s="2191"/>
      <c r="U35" s="2192"/>
      <c r="V35" s="2190"/>
      <c r="W35" s="2191"/>
      <c r="X35" s="2191"/>
      <c r="Y35" s="2191"/>
      <c r="Z35" s="2191"/>
      <c r="AA35" s="2191"/>
      <c r="AB35" s="2191"/>
      <c r="AC35" s="2192"/>
      <c r="AD35" s="2190"/>
      <c r="AE35" s="2191"/>
      <c r="AF35" s="2191"/>
      <c r="AG35" s="2191"/>
      <c r="AH35" s="2191"/>
      <c r="AI35" s="2191"/>
      <c r="AJ35" s="2191"/>
      <c r="AK35" s="2191"/>
      <c r="AL35" s="2194"/>
    </row>
    <row r="36" spans="1:38" s="399" customFormat="1" x14ac:dyDescent="0.2">
      <c r="A36" s="411" t="s">
        <v>1613</v>
      </c>
      <c r="B36" s="410"/>
      <c r="C36" s="410"/>
      <c r="D36" s="410"/>
      <c r="E36" s="410"/>
      <c r="F36" s="410"/>
      <c r="G36" s="410"/>
      <c r="H36" s="410"/>
      <c r="I36" s="410"/>
      <c r="J36" s="410"/>
      <c r="K36" s="434"/>
      <c r="L36" s="851"/>
      <c r="M36" s="434"/>
      <c r="N36" s="434"/>
      <c r="O36" s="434"/>
      <c r="P36" s="434"/>
      <c r="Q36" s="434"/>
      <c r="R36" s="434"/>
      <c r="S36" s="434"/>
      <c r="T36" s="410"/>
      <c r="U36" s="432"/>
      <c r="V36" s="433"/>
      <c r="W36" s="433"/>
      <c r="X36" s="433"/>
      <c r="Y36" s="433"/>
      <c r="Z36" s="433"/>
      <c r="AA36" s="407"/>
      <c r="AB36" s="433"/>
      <c r="AC36" s="432"/>
      <c r="AD36" s="431"/>
      <c r="AE36" s="430"/>
      <c r="AF36" s="430"/>
      <c r="AG36" s="430"/>
      <c r="AH36" s="430"/>
      <c r="AI36" s="430"/>
      <c r="AJ36" s="430"/>
      <c r="AK36" s="430"/>
      <c r="AL36" s="429"/>
    </row>
    <row r="37" spans="1:38" s="399" customFormat="1" ht="19.5" customHeight="1" x14ac:dyDescent="0.25">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852"/>
      <c r="L37" s="536"/>
      <c r="M37" s="410"/>
      <c r="N37" s="410"/>
      <c r="O37" s="410"/>
      <c r="P37" s="410"/>
      <c r="Q37" s="410"/>
      <c r="R37" s="410"/>
      <c r="S37" s="410"/>
      <c r="T37" s="410"/>
      <c r="U37" s="536"/>
      <c r="V37" s="410"/>
      <c r="W37" s="407"/>
      <c r="X37" s="407"/>
      <c r="Y37" s="407"/>
      <c r="Z37" s="407"/>
      <c r="AA37" s="407"/>
      <c r="AB37" s="407"/>
      <c r="AC37" s="535"/>
      <c r="AD37" s="407"/>
      <c r="AE37" s="407"/>
      <c r="AF37" s="407"/>
      <c r="AG37" s="407"/>
      <c r="AH37" s="407"/>
      <c r="AI37" s="407"/>
      <c r="AJ37" s="407"/>
      <c r="AK37" s="407"/>
      <c r="AL37" s="406"/>
    </row>
    <row r="38" spans="1:38" s="405" customFormat="1" thickBot="1" x14ac:dyDescent="0.3">
      <c r="A38" s="420"/>
      <c r="B38" s="419"/>
      <c r="C38" s="419"/>
      <c r="D38" s="419"/>
      <c r="E38" s="419"/>
      <c r="F38" s="419"/>
      <c r="G38" s="419"/>
      <c r="H38" s="419"/>
      <c r="I38" s="419"/>
      <c r="J38" s="419"/>
      <c r="K38" s="419"/>
      <c r="L38" s="418"/>
      <c r="M38" s="2092" t="str">
        <f>'Input data'!F40</f>
        <v>Mária Šimaľová</v>
      </c>
      <c r="N38" s="2093"/>
      <c r="O38" s="2093"/>
      <c r="P38" s="2093"/>
      <c r="Q38" s="2093"/>
      <c r="R38" s="2093"/>
      <c r="S38" s="2093"/>
      <c r="T38" s="2093"/>
      <c r="U38" s="2094"/>
      <c r="V38" s="2092" t="e">
        <f>'Input data'!#REF!</f>
        <v>#REF!</v>
      </c>
      <c r="W38" s="2093"/>
      <c r="X38" s="2093"/>
      <c r="Y38" s="2093"/>
      <c r="Z38" s="2093"/>
      <c r="AA38" s="2093"/>
      <c r="AB38" s="2093"/>
      <c r="AC38" s="2094"/>
      <c r="AD38" s="2095" t="e">
        <f>'Input data'!#REF!</f>
        <v>#REF!</v>
      </c>
      <c r="AE38" s="2093"/>
      <c r="AF38" s="2093"/>
      <c r="AG38" s="2093"/>
      <c r="AH38" s="2093"/>
      <c r="AI38" s="2093"/>
      <c r="AJ38" s="2093"/>
      <c r="AK38" s="2093"/>
      <c r="AL38" s="2096"/>
    </row>
    <row r="39" spans="1:38" s="405" customFormat="1" x14ac:dyDescent="0.2">
      <c r="A39" s="408"/>
      <c r="B39" s="408"/>
      <c r="C39" s="408"/>
      <c r="D39" s="408"/>
      <c r="E39" s="408"/>
      <c r="F39" s="408"/>
      <c r="G39" s="408"/>
      <c r="H39" s="408"/>
      <c r="I39" s="408"/>
      <c r="J39" s="408"/>
      <c r="K39" s="408"/>
      <c r="L39" s="408"/>
      <c r="M39" s="892"/>
      <c r="N39" s="892"/>
      <c r="O39" s="892"/>
      <c r="P39" s="892"/>
      <c r="Q39" s="892"/>
      <c r="R39" s="892"/>
      <c r="S39" s="892"/>
      <c r="T39" s="892"/>
      <c r="U39" s="892"/>
      <c r="V39" s="408"/>
      <c r="W39" s="407"/>
      <c r="X39" s="407"/>
      <c r="Y39" s="407"/>
      <c r="Z39" s="407"/>
      <c r="AA39" s="407"/>
      <c r="AB39" s="407"/>
      <c r="AC39" s="407"/>
      <c r="AD39" s="408"/>
      <c r="AE39" s="408"/>
      <c r="AF39" s="408"/>
      <c r="AG39" s="408"/>
      <c r="AH39" s="408"/>
      <c r="AI39" s="408"/>
      <c r="AJ39" s="408"/>
      <c r="AK39" s="408"/>
      <c r="AL39" s="408"/>
    </row>
    <row r="40" spans="1:38" s="405" customFormat="1" x14ac:dyDescent="0.2">
      <c r="A40" s="408"/>
      <c r="B40" s="408"/>
      <c r="C40" s="408"/>
      <c r="D40" s="408"/>
      <c r="E40" s="408"/>
      <c r="F40" s="408"/>
      <c r="G40" s="408"/>
      <c r="H40" s="408"/>
      <c r="I40" s="408"/>
      <c r="J40" s="408"/>
      <c r="K40" s="408"/>
      <c r="L40" s="408"/>
      <c r="M40" s="892"/>
      <c r="N40" s="892"/>
      <c r="O40" s="892"/>
      <c r="P40" s="892"/>
      <c r="Q40" s="892"/>
      <c r="R40" s="892"/>
      <c r="S40" s="892"/>
      <c r="T40" s="892"/>
      <c r="U40" s="892"/>
      <c r="V40" s="408"/>
      <c r="W40" s="407"/>
      <c r="X40" s="407"/>
      <c r="Y40" s="407"/>
      <c r="Z40" s="407"/>
      <c r="AA40" s="407"/>
      <c r="AB40" s="407"/>
      <c r="AC40" s="407"/>
      <c r="AD40" s="408"/>
      <c r="AE40" s="408"/>
      <c r="AF40" s="408"/>
      <c r="AG40" s="408"/>
      <c r="AH40" s="408"/>
      <c r="AI40" s="408"/>
      <c r="AJ40" s="408"/>
      <c r="AK40" s="408"/>
      <c r="AL40" s="408"/>
    </row>
    <row r="41" spans="1:38" s="405" customFormat="1" x14ac:dyDescent="0.25">
      <c r="W41" s="400"/>
      <c r="X41" s="400"/>
      <c r="Y41" s="400"/>
      <c r="Z41" s="400"/>
      <c r="AA41" s="400"/>
      <c r="AB41" s="400"/>
      <c r="AC41" s="400"/>
      <c r="AD41" s="400"/>
      <c r="AE41" s="400"/>
      <c r="AF41" s="400"/>
      <c r="AG41" s="400"/>
      <c r="AH41" s="400"/>
      <c r="AI41" s="400"/>
      <c r="AJ41" s="400"/>
      <c r="AK41" s="400"/>
    </row>
    <row r="42" spans="1:38" ht="13.5" thickBot="1" x14ac:dyDescent="0.3">
      <c r="W42" s="400"/>
      <c r="X42" s="400"/>
      <c r="Y42" s="400"/>
      <c r="Z42" s="400"/>
      <c r="AA42" s="400"/>
      <c r="AB42" s="400"/>
      <c r="AC42" s="400"/>
      <c r="AD42" s="400"/>
      <c r="AE42" s="400"/>
      <c r="AF42" s="400"/>
      <c r="AG42" s="400"/>
      <c r="AH42" s="400"/>
      <c r="AI42" s="400"/>
      <c r="AJ42" s="400"/>
      <c r="AK42" s="400"/>
    </row>
    <row r="43" spans="1:38" s="405" customFormat="1" x14ac:dyDescent="0.25">
      <c r="B43" s="417" t="s">
        <v>1614</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8"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x14ac:dyDescent="0.25">
      <c r="B45" s="413"/>
      <c r="C45" s="841"/>
      <c r="D45" s="841"/>
      <c r="E45" s="841"/>
      <c r="F45" s="841"/>
      <c r="G45" s="841"/>
      <c r="H45" s="841"/>
      <c r="I45" s="841"/>
      <c r="J45" s="841"/>
      <c r="K45" s="841"/>
      <c r="L45" s="841"/>
      <c r="M45" s="841"/>
      <c r="N45" s="841"/>
      <c r="O45" s="841"/>
      <c r="P45" s="841"/>
      <c r="Q45" s="841"/>
      <c r="R45" s="841"/>
      <c r="S45" s="841"/>
      <c r="T45" s="841"/>
      <c r="U45" s="841"/>
      <c r="V45" s="841"/>
      <c r="W45" s="407"/>
      <c r="X45" s="407"/>
      <c r="Y45" s="407"/>
      <c r="Z45" s="407"/>
      <c r="AA45" s="407"/>
      <c r="AB45" s="407"/>
      <c r="AC45" s="407"/>
      <c r="AD45" s="407"/>
      <c r="AE45" s="407"/>
      <c r="AF45" s="407"/>
      <c r="AG45" s="407"/>
      <c r="AH45" s="407"/>
      <c r="AI45" s="407"/>
      <c r="AJ45" s="406"/>
      <c r="AK45" s="400"/>
    </row>
    <row r="46" spans="1:38" s="405" customFormat="1" x14ac:dyDescent="0.2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x14ac:dyDescent="0.3">
      <c r="B53" s="404"/>
      <c r="C53" s="403"/>
      <c r="D53" s="403"/>
      <c r="E53" s="403"/>
      <c r="F53" s="403"/>
      <c r="G53" s="403" t="s">
        <v>1615</v>
      </c>
      <c r="H53" s="403"/>
      <c r="I53" s="403"/>
      <c r="J53" s="403"/>
      <c r="K53" s="403"/>
      <c r="L53" s="403"/>
      <c r="M53" s="403"/>
      <c r="N53" s="403"/>
      <c r="O53" s="403"/>
      <c r="P53" s="403"/>
      <c r="Q53" s="403"/>
      <c r="R53" s="403"/>
      <c r="S53" s="403"/>
      <c r="T53" s="403"/>
      <c r="U53" s="403" t="s">
        <v>1616</v>
      </c>
      <c r="V53" s="403"/>
      <c r="W53" s="402"/>
      <c r="X53" s="402"/>
      <c r="Y53" s="402"/>
      <c r="Z53" s="402"/>
      <c r="AA53" s="402"/>
      <c r="AB53" s="402"/>
      <c r="AC53" s="402"/>
      <c r="AD53" s="402"/>
      <c r="AE53" s="402"/>
      <c r="AF53" s="402"/>
      <c r="AG53" s="402"/>
      <c r="AH53" s="402"/>
      <c r="AI53" s="402"/>
      <c r="AJ53" s="401"/>
      <c r="AK53" s="400"/>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52"/>
  <sheetViews>
    <sheetView showGridLines="0" view="pageBreakPreview" zoomScaleNormal="100" zoomScaleSheetLayoutView="100" workbookViewId="0">
      <selection activeCell="E8" sqref="E8:G8"/>
    </sheetView>
  </sheetViews>
  <sheetFormatPr defaultRowHeight="11.25" x14ac:dyDescent="0.25"/>
  <cols>
    <col min="1" max="1" width="5.5703125" style="1212" customWidth="1"/>
    <col min="2" max="2" width="16.85546875" style="1212" customWidth="1"/>
    <col min="3" max="3" width="0.85546875" style="1212" customWidth="1"/>
    <col min="4" max="4" width="6.28515625" style="1212" customWidth="1"/>
    <col min="5" max="5" width="3.5703125" style="1212" customWidth="1"/>
    <col min="6" max="6" width="12.42578125" style="1212" customWidth="1"/>
    <col min="7" max="7" width="12.140625" style="1212" customWidth="1"/>
    <col min="8" max="8" width="0.85546875" style="1212" customWidth="1"/>
    <col min="9" max="9" width="14.7109375" style="1212" customWidth="1"/>
    <col min="10" max="10" width="3.5703125" style="1212" customWidth="1"/>
    <col min="11" max="11" width="10.5703125" style="1212" customWidth="1"/>
    <col min="12" max="12" width="14.42578125" style="1212" customWidth="1"/>
    <col min="13" max="16384" width="9.140625" style="1212"/>
  </cols>
  <sheetData>
    <row r="1" spans="1:15" ht="15" customHeight="1" x14ac:dyDescent="0.25">
      <c r="A1" s="1211"/>
      <c r="B1" s="510"/>
      <c r="C1" s="453"/>
      <c r="G1" s="1213"/>
      <c r="H1" s="1213"/>
      <c r="I1" s="1213"/>
      <c r="J1" s="1213"/>
      <c r="K1" s="1213"/>
    </row>
    <row r="2" spans="1:15" ht="21.75" customHeight="1" x14ac:dyDescent="0.25">
      <c r="A2" s="1211"/>
      <c r="B2" s="1199" t="s">
        <v>3005</v>
      </c>
      <c r="C2" s="1202"/>
      <c r="D2" s="533" t="s">
        <v>1617</v>
      </c>
      <c r="E2" s="1442" t="str">
        <f>"  "&amp;'SK Cover sheet'!A11&amp;"  "&amp;'SK Cover sheet'!B11&amp;"  "&amp;'SK Cover sheet'!C11&amp;"  "&amp;'SK Cover sheet'!D11&amp;"  "&amp;'SK Cover sheet'!E11&amp;"  "&amp;'SK Cover sheet'!F11&amp;"  "&amp;'SK Cover sheet'!G11&amp;"  "&amp;'SK Cover sheet'!H11&amp;"  "&amp;'SK Cover sheet'!I11&amp;"  "&amp;'SK Cover sheet'!J11</f>
        <v xml:space="preserve">  2  0  2  2  5  8  4  0  8  0</v>
      </c>
      <c r="F2" s="531"/>
      <c r="G2" s="530"/>
      <c r="H2" s="1238"/>
      <c r="I2" s="1246" t="s">
        <v>2990</v>
      </c>
      <c r="J2" s="1243" t="str">
        <f>"  "&amp;'SK Cover sheet'!A13&amp;"  "&amp;'SK Cover sheet'!B13&amp;"  "&amp;'SK Cover sheet'!C13&amp;"  "&amp;'SK Cover sheet'!D13&amp;"  "&amp;'SK Cover sheet'!E13&amp;"  "&amp;'SK Cover sheet'!F13&amp;"  "&amp;'SK Cover sheet'!G13&amp;"  "&amp;'SK Cover sheet'!H13&amp;" "</f>
        <v xml:space="preserve">  4  4  0  4  0  1  4  8 </v>
      </c>
      <c r="K2" s="1244"/>
      <c r="L2" s="1245"/>
    </row>
    <row r="3" spans="1:15" ht="2.25" customHeight="1" thickBot="1" x14ac:dyDescent="0.3">
      <c r="A3" s="1211"/>
      <c r="C3" s="1213"/>
    </row>
    <row r="4" spans="1:15" s="1214" customFormat="1" ht="11.25" customHeight="1" x14ac:dyDescent="0.25">
      <c r="A4" s="2293" t="s">
        <v>1618</v>
      </c>
      <c r="B4" s="2294" t="s">
        <v>1619</v>
      </c>
      <c r="C4" s="1409"/>
      <c r="D4" s="2707" t="s">
        <v>1620</v>
      </c>
      <c r="E4" s="1580" t="s">
        <v>1621</v>
      </c>
      <c r="F4" s="1581"/>
      <c r="G4" s="1581"/>
      <c r="H4" s="1581"/>
      <c r="I4" s="1581"/>
      <c r="J4" s="1582"/>
      <c r="K4" s="2175" t="s">
        <v>1599</v>
      </c>
      <c r="L4" s="2176"/>
    </row>
    <row r="5" spans="1:15" s="1214" customFormat="1" ht="11.25" customHeight="1" x14ac:dyDescent="0.25">
      <c r="A5" s="2262"/>
      <c r="B5" s="2263"/>
      <c r="C5" s="1350"/>
      <c r="D5" s="2163"/>
      <c r="E5" s="1587">
        <v>1</v>
      </c>
      <c r="F5" s="2123" t="s">
        <v>1622</v>
      </c>
      <c r="G5" s="2182"/>
      <c r="H5" s="1441"/>
      <c r="I5" s="2699" t="s">
        <v>1178</v>
      </c>
      <c r="J5" s="2700"/>
      <c r="K5" s="2115"/>
      <c r="L5" s="2116"/>
    </row>
    <row r="6" spans="1:15" s="1214" customFormat="1" ht="12" customHeight="1" x14ac:dyDescent="0.25">
      <c r="A6" s="2125"/>
      <c r="B6" s="2133"/>
      <c r="C6" s="1410"/>
      <c r="D6" s="2165"/>
      <c r="E6" s="1587"/>
      <c r="F6" s="2123" t="s">
        <v>1623</v>
      </c>
      <c r="G6" s="2182"/>
      <c r="H6" s="1441"/>
      <c r="I6" s="2701"/>
      <c r="J6" s="2702"/>
      <c r="K6" s="2123" t="s">
        <v>1176</v>
      </c>
      <c r="L6" s="2124"/>
    </row>
    <row r="7" spans="1:15" s="1216" customFormat="1" ht="27.95" customHeight="1" x14ac:dyDescent="0.25">
      <c r="A7" s="1564"/>
      <c r="B7" s="1565" t="s">
        <v>3006</v>
      </c>
      <c r="C7" s="1424"/>
      <c r="D7" s="1566" t="s">
        <v>522</v>
      </c>
      <c r="E7" s="1568">
        <f>BS!D10</f>
        <v>1808061.04</v>
      </c>
      <c r="F7" s="1568"/>
      <c r="G7" s="1569"/>
      <c r="H7" s="1417"/>
      <c r="I7" s="1570">
        <f>E7-E8</f>
        <v>1498996.29</v>
      </c>
      <c r="J7" s="1570"/>
      <c r="K7" s="1571"/>
      <c r="L7" s="1215"/>
    </row>
    <row r="8" spans="1:15" s="1216" customFormat="1" ht="27.95" customHeight="1" x14ac:dyDescent="0.25">
      <c r="A8" s="1564"/>
      <c r="B8" s="1565"/>
      <c r="C8" s="1425"/>
      <c r="D8" s="1567"/>
      <c r="E8" s="1568">
        <f>BS!E10</f>
        <v>309064.75</v>
      </c>
      <c r="F8" s="1568"/>
      <c r="G8" s="1569"/>
      <c r="H8" s="1417"/>
      <c r="I8" s="1417"/>
      <c r="J8" s="1569">
        <f>BS!G10</f>
        <v>1567003</v>
      </c>
      <c r="K8" s="1570"/>
      <c r="L8" s="1572"/>
      <c r="O8" s="1216" t="s">
        <v>1093</v>
      </c>
    </row>
    <row r="9" spans="1:15" s="1216" customFormat="1" ht="27.95" customHeight="1" x14ac:dyDescent="0.25">
      <c r="A9" s="1564" t="s">
        <v>523</v>
      </c>
      <c r="B9" s="2703" t="s">
        <v>1625</v>
      </c>
      <c r="C9" s="1424"/>
      <c r="D9" s="1566" t="s">
        <v>525</v>
      </c>
      <c r="E9" s="1568">
        <f>BS!D11</f>
        <v>1547959.04</v>
      </c>
      <c r="F9" s="1568"/>
      <c r="G9" s="1569"/>
      <c r="H9" s="1417"/>
      <c r="I9" s="1570">
        <f>E9-E10</f>
        <v>1254757.29</v>
      </c>
      <c r="J9" s="1570"/>
      <c r="K9" s="1571"/>
      <c r="L9" s="1215"/>
    </row>
    <row r="10" spans="1:15" s="1216" customFormat="1" ht="27.95" customHeight="1" x14ac:dyDescent="0.25">
      <c r="A10" s="1564"/>
      <c r="B10" s="2141"/>
      <c r="C10" s="1425"/>
      <c r="D10" s="1567"/>
      <c r="E10" s="1568">
        <f>BS!E11</f>
        <v>293201.75</v>
      </c>
      <c r="F10" s="1568"/>
      <c r="G10" s="1569"/>
      <c r="H10" s="1417"/>
      <c r="I10" s="1417"/>
      <c r="J10" s="1569">
        <f>BS!G11</f>
        <v>1312591</v>
      </c>
      <c r="K10" s="1570"/>
      <c r="L10" s="1572"/>
    </row>
    <row r="11" spans="1:15" s="1216" customFormat="1" ht="27.95" customHeight="1" x14ac:dyDescent="0.25">
      <c r="A11" s="1590" t="s">
        <v>526</v>
      </c>
      <c r="B11" s="2703" t="s">
        <v>1626</v>
      </c>
      <c r="C11" s="1247"/>
      <c r="D11" s="1566" t="s">
        <v>528</v>
      </c>
      <c r="E11" s="1568">
        <f>BS!D12</f>
        <v>1958</v>
      </c>
      <c r="F11" s="1568"/>
      <c r="G11" s="1569"/>
      <c r="H11" s="1417"/>
      <c r="I11" s="1570">
        <f>E11-E12</f>
        <v>0</v>
      </c>
      <c r="J11" s="1570"/>
      <c r="K11" s="1571"/>
      <c r="L11" s="1215"/>
    </row>
    <row r="12" spans="1:15" s="1216" customFormat="1" ht="27.95" customHeight="1" x14ac:dyDescent="0.25">
      <c r="A12" s="1591"/>
      <c r="B12" s="2141"/>
      <c r="C12" s="1248"/>
      <c r="D12" s="1567"/>
      <c r="E12" s="1568">
        <f>BS!E12</f>
        <v>1958</v>
      </c>
      <c r="F12" s="1568"/>
      <c r="G12" s="1569"/>
      <c r="H12" s="1417"/>
      <c r="I12" s="1417"/>
      <c r="J12" s="1569">
        <f>BS!G12</f>
        <v>0</v>
      </c>
      <c r="K12" s="1570"/>
      <c r="L12" s="1572"/>
    </row>
    <row r="13" spans="1:15" s="1214" customFormat="1" ht="27.95" customHeight="1" x14ac:dyDescent="0.25">
      <c r="A13" s="1605" t="s">
        <v>529</v>
      </c>
      <c r="B13" s="2268" t="s">
        <v>1627</v>
      </c>
      <c r="C13" s="1421"/>
      <c r="D13" s="1598" t="s">
        <v>531</v>
      </c>
      <c r="E13" s="1600">
        <f>BS!D13</f>
        <v>0</v>
      </c>
      <c r="F13" s="1600"/>
      <c r="G13" s="1601"/>
      <c r="H13" s="1407"/>
      <c r="I13" s="1602">
        <f>E13-E14</f>
        <v>0</v>
      </c>
      <c r="J13" s="1602"/>
      <c r="K13" s="1603"/>
      <c r="L13" s="1218"/>
    </row>
    <row r="14" spans="1:15" s="1214" customFormat="1" ht="27.95" customHeight="1" x14ac:dyDescent="0.25">
      <c r="A14" s="1606"/>
      <c r="B14" s="2129"/>
      <c r="C14" s="1422"/>
      <c r="D14" s="1599"/>
      <c r="E14" s="1600">
        <f>BS!E13</f>
        <v>0</v>
      </c>
      <c r="F14" s="1600"/>
      <c r="G14" s="1601"/>
      <c r="H14" s="1407"/>
      <c r="I14" s="1407"/>
      <c r="J14" s="1601">
        <f>BS!G13</f>
        <v>0</v>
      </c>
      <c r="K14" s="1602"/>
      <c r="L14" s="1604"/>
    </row>
    <row r="15" spans="1:15" s="1214" customFormat="1" ht="27.95" customHeight="1" x14ac:dyDescent="0.25">
      <c r="A15" s="1594" t="s">
        <v>532</v>
      </c>
      <c r="B15" s="2268" t="s">
        <v>1628</v>
      </c>
      <c r="C15" s="1421"/>
      <c r="D15" s="1598" t="s">
        <v>534</v>
      </c>
      <c r="E15" s="1600">
        <f>BS!D14</f>
        <v>1958</v>
      </c>
      <c r="F15" s="1600"/>
      <c r="G15" s="1601"/>
      <c r="H15" s="1407"/>
      <c r="I15" s="1602">
        <f>E15-E16</f>
        <v>0</v>
      </c>
      <c r="J15" s="1602"/>
      <c r="K15" s="1603"/>
      <c r="L15" s="1218"/>
    </row>
    <row r="16" spans="1:15" s="1214" customFormat="1" ht="27.95" customHeight="1" x14ac:dyDescent="0.25">
      <c r="A16" s="1595"/>
      <c r="B16" s="2129"/>
      <c r="C16" s="1422"/>
      <c r="D16" s="1599"/>
      <c r="E16" s="1600">
        <f>BS!E14</f>
        <v>1958</v>
      </c>
      <c r="F16" s="1600"/>
      <c r="G16" s="1601"/>
      <c r="H16" s="1407"/>
      <c r="I16" s="1407"/>
      <c r="J16" s="1601">
        <f>BS!G14</f>
        <v>0</v>
      </c>
      <c r="K16" s="1602"/>
      <c r="L16" s="1604"/>
    </row>
    <row r="17" spans="1:12" s="1214" customFormat="1" ht="27.95" customHeight="1" x14ac:dyDescent="0.25">
      <c r="A17" s="1594" t="s">
        <v>535</v>
      </c>
      <c r="B17" s="2268" t="s">
        <v>1629</v>
      </c>
      <c r="C17" s="1421"/>
      <c r="D17" s="1598" t="s">
        <v>537</v>
      </c>
      <c r="E17" s="1600">
        <f>BS!D15</f>
        <v>0</v>
      </c>
      <c r="F17" s="1600"/>
      <c r="G17" s="1601"/>
      <c r="H17" s="1407"/>
      <c r="I17" s="1602">
        <f>E17-E18</f>
        <v>0</v>
      </c>
      <c r="J17" s="1602"/>
      <c r="K17" s="1603"/>
      <c r="L17" s="1218"/>
    </row>
    <row r="18" spans="1:12" s="1214" customFormat="1" ht="27.95" customHeight="1" x14ac:dyDescent="0.25">
      <c r="A18" s="1595"/>
      <c r="B18" s="2129"/>
      <c r="C18" s="1422"/>
      <c r="D18" s="1599"/>
      <c r="E18" s="1600">
        <f>BS!E15</f>
        <v>0</v>
      </c>
      <c r="F18" s="1600"/>
      <c r="G18" s="1601"/>
      <c r="H18" s="1407"/>
      <c r="I18" s="1407"/>
      <c r="J18" s="1601">
        <f>BS!G15</f>
        <v>0</v>
      </c>
      <c r="K18" s="1602"/>
      <c r="L18" s="1604"/>
    </row>
    <row r="19" spans="1:12" s="1214" customFormat="1" ht="27.95" customHeight="1" x14ac:dyDescent="0.25">
      <c r="A19" s="1594" t="s">
        <v>538</v>
      </c>
      <c r="B19" s="2268" t="s">
        <v>1630</v>
      </c>
      <c r="C19" s="1421"/>
      <c r="D19" s="1598" t="s">
        <v>540</v>
      </c>
      <c r="E19" s="1600">
        <f>BS!D16</f>
        <v>0</v>
      </c>
      <c r="F19" s="1600"/>
      <c r="G19" s="1601"/>
      <c r="H19" s="1407"/>
      <c r="I19" s="1602">
        <f>E19-E20</f>
        <v>0</v>
      </c>
      <c r="J19" s="1602"/>
      <c r="K19" s="1603"/>
      <c r="L19" s="1218"/>
    </row>
    <row r="20" spans="1:12" s="1214" customFormat="1" ht="27.95" customHeight="1" x14ac:dyDescent="0.25">
      <c r="A20" s="1595"/>
      <c r="B20" s="2129"/>
      <c r="C20" s="1422"/>
      <c r="D20" s="1599"/>
      <c r="E20" s="1600">
        <f>BS!E16</f>
        <v>0</v>
      </c>
      <c r="F20" s="1600"/>
      <c r="G20" s="1601"/>
      <c r="H20" s="1407"/>
      <c r="I20" s="1407"/>
      <c r="J20" s="1601">
        <f>BS!G16</f>
        <v>0</v>
      </c>
      <c r="K20" s="1602"/>
      <c r="L20" s="1604"/>
    </row>
    <row r="21" spans="1:12" s="1214" customFormat="1" ht="27.95" customHeight="1" x14ac:dyDescent="0.25">
      <c r="A21" s="1594" t="s">
        <v>541</v>
      </c>
      <c r="B21" s="2268" t="s">
        <v>1631</v>
      </c>
      <c r="C21" s="1421"/>
      <c r="D21" s="1598" t="s">
        <v>543</v>
      </c>
      <c r="E21" s="1600">
        <f>BS!D17</f>
        <v>0</v>
      </c>
      <c r="F21" s="1600"/>
      <c r="G21" s="1601"/>
      <c r="H21" s="1407"/>
      <c r="I21" s="1602">
        <f>E21-E22</f>
        <v>0</v>
      </c>
      <c r="J21" s="1602"/>
      <c r="K21" s="1603"/>
      <c r="L21" s="1218"/>
    </row>
    <row r="22" spans="1:12" s="1214" customFormat="1" ht="27.95" customHeight="1" x14ac:dyDescent="0.25">
      <c r="A22" s="1595"/>
      <c r="B22" s="2129"/>
      <c r="C22" s="1422"/>
      <c r="D22" s="1599"/>
      <c r="E22" s="1600">
        <f>BS!E17</f>
        <v>0</v>
      </c>
      <c r="F22" s="1600"/>
      <c r="G22" s="1601"/>
      <c r="H22" s="1407"/>
      <c r="I22" s="1407"/>
      <c r="J22" s="1601">
        <f>BS!G17</f>
        <v>0</v>
      </c>
      <c r="K22" s="1602"/>
      <c r="L22" s="1604"/>
    </row>
    <row r="23" spans="1:12" s="1214" customFormat="1" ht="27.95" customHeight="1" x14ac:dyDescent="0.25">
      <c r="A23" s="1594" t="s">
        <v>544</v>
      </c>
      <c r="B23" s="2268" t="s">
        <v>1632</v>
      </c>
      <c r="C23" s="1421"/>
      <c r="D23" s="1598" t="s">
        <v>546</v>
      </c>
      <c r="E23" s="1600">
        <f>BS!D18</f>
        <v>0</v>
      </c>
      <c r="F23" s="1600"/>
      <c r="G23" s="1601"/>
      <c r="H23" s="1407"/>
      <c r="I23" s="1602">
        <f>E23-E24</f>
        <v>0</v>
      </c>
      <c r="J23" s="1602"/>
      <c r="K23" s="1603"/>
      <c r="L23" s="1218"/>
    </row>
    <row r="24" spans="1:12" s="1214" customFormat="1" ht="27.95" customHeight="1" x14ac:dyDescent="0.25">
      <c r="A24" s="1595"/>
      <c r="B24" s="2129"/>
      <c r="C24" s="1422"/>
      <c r="D24" s="1599"/>
      <c r="E24" s="1600">
        <f>BS!E18</f>
        <v>0</v>
      </c>
      <c r="F24" s="1600"/>
      <c r="G24" s="1601"/>
      <c r="H24" s="1407"/>
      <c r="I24" s="1407"/>
      <c r="J24" s="1601">
        <f>BS!G18</f>
        <v>0</v>
      </c>
      <c r="K24" s="1602"/>
      <c r="L24" s="1604"/>
    </row>
    <row r="25" spans="1:12" s="1214" customFormat="1" ht="27.95" customHeight="1" x14ac:dyDescent="0.25">
      <c r="A25" s="1594" t="s">
        <v>547</v>
      </c>
      <c r="B25" s="2268" t="s">
        <v>1633</v>
      </c>
      <c r="C25" s="1421"/>
      <c r="D25" s="1598" t="s">
        <v>549</v>
      </c>
      <c r="E25" s="1600">
        <f>BS!D19</f>
        <v>0</v>
      </c>
      <c r="F25" s="1600"/>
      <c r="G25" s="1601"/>
      <c r="H25" s="1407"/>
      <c r="I25" s="1602">
        <f>E25-E26</f>
        <v>0</v>
      </c>
      <c r="J25" s="1602"/>
      <c r="K25" s="1603"/>
      <c r="L25" s="1218"/>
    </row>
    <row r="26" spans="1:12" s="1214" customFormat="1" ht="27.95" customHeight="1" x14ac:dyDescent="0.25">
      <c r="A26" s="1595"/>
      <c r="B26" s="2129"/>
      <c r="C26" s="1422"/>
      <c r="D26" s="1599"/>
      <c r="E26" s="1600">
        <f>BS!E19</f>
        <v>0</v>
      </c>
      <c r="F26" s="1600"/>
      <c r="G26" s="1601"/>
      <c r="H26" s="1407"/>
      <c r="I26" s="1407"/>
      <c r="J26" s="1601">
        <f>BS!G19</f>
        <v>0</v>
      </c>
      <c r="K26" s="1602"/>
      <c r="L26" s="1604"/>
    </row>
    <row r="27" spans="1:12" s="1216" customFormat="1" ht="27.95" customHeight="1" x14ac:dyDescent="0.25">
      <c r="A27" s="1607" t="s">
        <v>550</v>
      </c>
      <c r="B27" s="2698" t="s">
        <v>1634</v>
      </c>
      <c r="C27" s="1424"/>
      <c r="D27" s="1566" t="s">
        <v>552</v>
      </c>
      <c r="E27" s="1568">
        <f>BS!D20</f>
        <v>1546001.04</v>
      </c>
      <c r="F27" s="1568"/>
      <c r="G27" s="1569"/>
      <c r="H27" s="1417"/>
      <c r="I27" s="1570">
        <f>E27-E28</f>
        <v>1254757.29</v>
      </c>
      <c r="J27" s="1570"/>
      <c r="K27" s="1571"/>
      <c r="L27" s="1215"/>
    </row>
    <row r="28" spans="1:12" s="1216" customFormat="1" ht="27.95" customHeight="1" x14ac:dyDescent="0.25">
      <c r="A28" s="1608"/>
      <c r="B28" s="2287"/>
      <c r="C28" s="1425"/>
      <c r="D28" s="1567"/>
      <c r="E28" s="1568">
        <f>BS!E20</f>
        <v>291243.75</v>
      </c>
      <c r="F28" s="1568"/>
      <c r="G28" s="1569"/>
      <c r="H28" s="1417"/>
      <c r="I28" s="1417"/>
      <c r="J28" s="1569">
        <f>BS!G20</f>
        <v>1312591</v>
      </c>
      <c r="K28" s="1570"/>
      <c r="L28" s="1572"/>
    </row>
    <row r="29" spans="1:12" s="1214" customFormat="1" ht="27.95" customHeight="1" x14ac:dyDescent="0.25">
      <c r="A29" s="1605" t="s">
        <v>553</v>
      </c>
      <c r="B29" s="2268" t="s">
        <v>1635</v>
      </c>
      <c r="C29" s="1421"/>
      <c r="D29" s="1598" t="s">
        <v>555</v>
      </c>
      <c r="E29" s="1600">
        <f>BS!D21</f>
        <v>298745</v>
      </c>
      <c r="F29" s="1600"/>
      <c r="G29" s="1601"/>
      <c r="H29" s="1407"/>
      <c r="I29" s="1602">
        <f>E29-E30</f>
        <v>298745</v>
      </c>
      <c r="J29" s="1602"/>
      <c r="K29" s="1603"/>
      <c r="L29" s="1218"/>
    </row>
    <row r="30" spans="1:12" s="1214" customFormat="1" ht="27.95" customHeight="1" x14ac:dyDescent="0.25">
      <c r="A30" s="1606"/>
      <c r="B30" s="2129"/>
      <c r="C30" s="1422"/>
      <c r="D30" s="1599"/>
      <c r="E30" s="1600">
        <f>BS!E21</f>
        <v>0</v>
      </c>
      <c r="F30" s="1600"/>
      <c r="G30" s="1601"/>
      <c r="H30" s="1407"/>
      <c r="I30" s="1407"/>
      <c r="J30" s="1601">
        <f>BS!G21</f>
        <v>298745</v>
      </c>
      <c r="K30" s="1602"/>
      <c r="L30" s="1604"/>
    </row>
    <row r="31" spans="1:12" s="1214" customFormat="1" ht="27.95" customHeight="1" x14ac:dyDescent="0.25">
      <c r="A31" s="1594" t="s">
        <v>532</v>
      </c>
      <c r="B31" s="2268" t="s">
        <v>1636</v>
      </c>
      <c r="C31" s="1421"/>
      <c r="D31" s="1598" t="s">
        <v>557</v>
      </c>
      <c r="E31" s="1600">
        <f>BS!D22</f>
        <v>1097081.04</v>
      </c>
      <c r="F31" s="1600"/>
      <c r="G31" s="1601"/>
      <c r="H31" s="1407"/>
      <c r="I31" s="1602">
        <f>E31-E32</f>
        <v>873596.04</v>
      </c>
      <c r="J31" s="1602"/>
      <c r="K31" s="1603"/>
      <c r="L31" s="1218"/>
    </row>
    <row r="32" spans="1:12" s="1214" customFormat="1" ht="27.95" customHeight="1" x14ac:dyDescent="0.25">
      <c r="A32" s="1595"/>
      <c r="B32" s="2129"/>
      <c r="C32" s="1422"/>
      <c r="D32" s="1599"/>
      <c r="E32" s="1600">
        <f>BS!E22</f>
        <v>223485</v>
      </c>
      <c r="F32" s="1600"/>
      <c r="G32" s="1601"/>
      <c r="H32" s="1407"/>
      <c r="I32" s="1407"/>
      <c r="J32" s="1601">
        <f>BS!G22</f>
        <v>925097</v>
      </c>
      <c r="K32" s="1602"/>
      <c r="L32" s="1604"/>
    </row>
    <row r="33" spans="1:12" ht="27.95" customHeight="1" x14ac:dyDescent="0.25">
      <c r="A33" s="1595" t="s">
        <v>535</v>
      </c>
      <c r="B33" s="2268" t="s">
        <v>1637</v>
      </c>
      <c r="C33" s="1421"/>
      <c r="D33" s="1598" t="s">
        <v>559</v>
      </c>
      <c r="E33" s="1600">
        <f>BS!D23</f>
        <v>145743</v>
      </c>
      <c r="F33" s="1600"/>
      <c r="G33" s="1601"/>
      <c r="H33" s="1407"/>
      <c r="I33" s="1602">
        <f>E33-E34</f>
        <v>77984.25</v>
      </c>
      <c r="J33" s="1602"/>
      <c r="K33" s="1603"/>
      <c r="L33" s="1218"/>
    </row>
    <row r="34" spans="1:12" ht="27.95" customHeight="1" thickBot="1" x14ac:dyDescent="0.3">
      <c r="A34" s="1612"/>
      <c r="B34" s="2708"/>
      <c r="C34" s="1430"/>
      <c r="D34" s="1614"/>
      <c r="E34" s="1615">
        <f>BS!E23</f>
        <v>67758.75</v>
      </c>
      <c r="F34" s="1615"/>
      <c r="G34" s="1616"/>
      <c r="H34" s="1406"/>
      <c r="I34" s="1406"/>
      <c r="J34" s="1616">
        <f>BS!G23</f>
        <v>88749</v>
      </c>
      <c r="K34" s="1617"/>
      <c r="L34" s="1618"/>
    </row>
    <row r="35" spans="1:12" ht="11.25" customHeight="1" x14ac:dyDescent="0.25">
      <c r="A35" s="2293" t="s">
        <v>1618</v>
      </c>
      <c r="B35" s="2294" t="s">
        <v>1619</v>
      </c>
      <c r="C35" s="1409"/>
      <c r="D35" s="2707" t="s">
        <v>1620</v>
      </c>
      <c r="E35" s="1580" t="s">
        <v>1621</v>
      </c>
      <c r="F35" s="1581"/>
      <c r="G35" s="1581"/>
      <c r="H35" s="1581"/>
      <c r="I35" s="1581"/>
      <c r="J35" s="1582"/>
      <c r="K35" s="2175" t="s">
        <v>1599</v>
      </c>
      <c r="L35" s="2176"/>
    </row>
    <row r="36" spans="1:12" ht="11.25" customHeight="1" x14ac:dyDescent="0.25">
      <c r="A36" s="2262"/>
      <c r="B36" s="2263"/>
      <c r="C36" s="1350"/>
      <c r="D36" s="2163"/>
      <c r="E36" s="1587">
        <v>1</v>
      </c>
      <c r="F36" s="2123" t="s">
        <v>1622</v>
      </c>
      <c r="G36" s="2182"/>
      <c r="H36" s="1441"/>
      <c r="I36" s="2699" t="s">
        <v>1178</v>
      </c>
      <c r="J36" s="2700"/>
      <c r="K36" s="2115"/>
      <c r="L36" s="2116"/>
    </row>
    <row r="37" spans="1:12" ht="12" customHeight="1" x14ac:dyDescent="0.25">
      <c r="A37" s="2125"/>
      <c r="B37" s="2133"/>
      <c r="C37" s="1410"/>
      <c r="D37" s="2165"/>
      <c r="E37" s="1587"/>
      <c r="F37" s="2123" t="s">
        <v>1623</v>
      </c>
      <c r="G37" s="2182"/>
      <c r="H37" s="1441"/>
      <c r="I37" s="2701"/>
      <c r="J37" s="2702"/>
      <c r="K37" s="2123" t="s">
        <v>1176</v>
      </c>
      <c r="L37" s="2124"/>
    </row>
    <row r="38" spans="1:12" ht="27.95" customHeight="1" x14ac:dyDescent="0.25">
      <c r="A38" s="1611" t="s">
        <v>538</v>
      </c>
      <c r="B38" s="2268" t="s">
        <v>1638</v>
      </c>
      <c r="C38" s="1421"/>
      <c r="D38" s="1598" t="s">
        <v>561</v>
      </c>
      <c r="E38" s="1600">
        <f>BS!D24</f>
        <v>0</v>
      </c>
      <c r="F38" s="1600"/>
      <c r="G38" s="1601"/>
      <c r="H38" s="1427"/>
      <c r="I38" s="1601">
        <f>E38-E39</f>
        <v>0</v>
      </c>
      <c r="J38" s="1602"/>
      <c r="K38" s="1603"/>
      <c r="L38" s="1386"/>
    </row>
    <row r="39" spans="1:12" ht="27.95" customHeight="1" x14ac:dyDescent="0.25">
      <c r="A39" s="1611"/>
      <c r="B39" s="2129"/>
      <c r="C39" s="1422"/>
      <c r="D39" s="1599"/>
      <c r="E39" s="1603">
        <f>BS!E24</f>
        <v>0</v>
      </c>
      <c r="F39" s="1600"/>
      <c r="G39" s="1601"/>
      <c r="H39" s="1407"/>
      <c r="I39" s="1412"/>
      <c r="J39" s="1601">
        <f>BS!G24</f>
        <v>0</v>
      </c>
      <c r="K39" s="1602"/>
      <c r="L39" s="1604"/>
    </row>
    <row r="40" spans="1:12" ht="27.95" customHeight="1" x14ac:dyDescent="0.25">
      <c r="A40" s="1595" t="s">
        <v>541</v>
      </c>
      <c r="B40" s="2268" t="s">
        <v>1639</v>
      </c>
      <c r="C40" s="1421"/>
      <c r="D40" s="1598" t="s">
        <v>563</v>
      </c>
      <c r="E40" s="1603">
        <f>BS!D25</f>
        <v>0</v>
      </c>
      <c r="F40" s="1600"/>
      <c r="G40" s="1601"/>
      <c r="H40" s="1413"/>
      <c r="I40" s="1601">
        <f>E40-E41</f>
        <v>0</v>
      </c>
      <c r="J40" s="1602"/>
      <c r="K40" s="1603"/>
      <c r="L40" s="1218"/>
    </row>
    <row r="41" spans="1:12" ht="27.95" customHeight="1" x14ac:dyDescent="0.25">
      <c r="A41" s="1611"/>
      <c r="B41" s="2129"/>
      <c r="C41" s="1422"/>
      <c r="D41" s="1599"/>
      <c r="E41" s="1603">
        <f>BS!E25</f>
        <v>0</v>
      </c>
      <c r="F41" s="1600"/>
      <c r="G41" s="1601"/>
      <c r="H41" s="1407"/>
      <c r="I41" s="1412"/>
      <c r="J41" s="1601">
        <f>BS!G25</f>
        <v>0</v>
      </c>
      <c r="K41" s="1602"/>
      <c r="L41" s="1604"/>
    </row>
    <row r="42" spans="1:12" ht="27.95" customHeight="1" x14ac:dyDescent="0.25">
      <c r="A42" s="1595" t="s">
        <v>544</v>
      </c>
      <c r="B42" s="2268" t="s">
        <v>1640</v>
      </c>
      <c r="C42" s="1421"/>
      <c r="D42" s="1598" t="s">
        <v>565</v>
      </c>
      <c r="E42" s="1603">
        <f>BS!D26</f>
        <v>0</v>
      </c>
      <c r="F42" s="1600"/>
      <c r="G42" s="1601"/>
      <c r="H42" s="1413"/>
      <c r="I42" s="1601">
        <f>E42-E43</f>
        <v>0</v>
      </c>
      <c r="J42" s="1602"/>
      <c r="K42" s="1603"/>
      <c r="L42" s="1218"/>
    </row>
    <row r="43" spans="1:12" ht="27.95" customHeight="1" x14ac:dyDescent="0.25">
      <c r="A43" s="1611"/>
      <c r="B43" s="2129"/>
      <c r="C43" s="1422"/>
      <c r="D43" s="1599"/>
      <c r="E43" s="1603">
        <f>BS!E26</f>
        <v>0</v>
      </c>
      <c r="F43" s="1600"/>
      <c r="G43" s="1601"/>
      <c r="H43" s="1407"/>
      <c r="I43" s="1412"/>
      <c r="J43" s="1601">
        <f>BS!G26</f>
        <v>0</v>
      </c>
      <c r="K43" s="1602"/>
      <c r="L43" s="1604"/>
    </row>
    <row r="44" spans="1:12" ht="27.95" customHeight="1" x14ac:dyDescent="0.25">
      <c r="A44" s="1595" t="s">
        <v>547</v>
      </c>
      <c r="B44" s="2268" t="s">
        <v>1641</v>
      </c>
      <c r="C44" s="1421"/>
      <c r="D44" s="1598" t="s">
        <v>567</v>
      </c>
      <c r="E44" s="1603">
        <f>BS!D27</f>
        <v>4432</v>
      </c>
      <c r="F44" s="1600"/>
      <c r="G44" s="1601"/>
      <c r="H44" s="1413"/>
      <c r="I44" s="1601">
        <f>E44-E45</f>
        <v>4432</v>
      </c>
      <c r="J44" s="1602"/>
      <c r="K44" s="1603"/>
      <c r="L44" s="1218"/>
    </row>
    <row r="45" spans="1:12" ht="27.95" customHeight="1" x14ac:dyDescent="0.25">
      <c r="A45" s="1611"/>
      <c r="B45" s="2129"/>
      <c r="C45" s="1422"/>
      <c r="D45" s="1599"/>
      <c r="E45" s="1603">
        <f>BS!E27</f>
        <v>0</v>
      </c>
      <c r="F45" s="1600"/>
      <c r="G45" s="1601"/>
      <c r="H45" s="1407"/>
      <c r="I45" s="1412"/>
      <c r="J45" s="1601">
        <f>BS!G27</f>
        <v>0</v>
      </c>
      <c r="K45" s="1602"/>
      <c r="L45" s="1604"/>
    </row>
    <row r="46" spans="1:12" ht="27.95" customHeight="1" x14ac:dyDescent="0.25">
      <c r="A46" s="1595" t="s">
        <v>568</v>
      </c>
      <c r="B46" s="2268" t="s">
        <v>1642</v>
      </c>
      <c r="C46" s="1421"/>
      <c r="D46" s="1598" t="s">
        <v>570</v>
      </c>
      <c r="E46" s="1603">
        <f>BS!D28</f>
        <v>0</v>
      </c>
      <c r="F46" s="1600"/>
      <c r="G46" s="1601"/>
      <c r="H46" s="1413"/>
      <c r="I46" s="1601">
        <f>E46-E47</f>
        <v>0</v>
      </c>
      <c r="J46" s="1602"/>
      <c r="K46" s="1603"/>
      <c r="L46" s="1218"/>
    </row>
    <row r="47" spans="1:12" ht="27.95" customHeight="1" x14ac:dyDescent="0.25">
      <c r="A47" s="1611"/>
      <c r="B47" s="2129"/>
      <c r="C47" s="1422"/>
      <c r="D47" s="1599"/>
      <c r="E47" s="1603">
        <f>BS!E28</f>
        <v>0</v>
      </c>
      <c r="F47" s="1600"/>
      <c r="G47" s="1601"/>
      <c r="H47" s="1407"/>
      <c r="I47" s="1412"/>
      <c r="J47" s="1601">
        <f>BS!G28</f>
        <v>0</v>
      </c>
      <c r="K47" s="1602"/>
      <c r="L47" s="1604"/>
    </row>
    <row r="48" spans="1:12" ht="27.95" customHeight="1" x14ac:dyDescent="0.25">
      <c r="A48" s="1595" t="s">
        <v>571</v>
      </c>
      <c r="B48" s="2268" t="s">
        <v>1643</v>
      </c>
      <c r="C48" s="1421"/>
      <c r="D48" s="1598" t="s">
        <v>573</v>
      </c>
      <c r="E48" s="1603">
        <f>BS!D29</f>
        <v>0</v>
      </c>
      <c r="F48" s="1600"/>
      <c r="G48" s="1601"/>
      <c r="H48" s="1413"/>
      <c r="I48" s="1601">
        <f>E48-E49</f>
        <v>0</v>
      </c>
      <c r="J48" s="1602"/>
      <c r="K48" s="1603"/>
      <c r="L48" s="1218"/>
    </row>
    <row r="49" spans="1:12" ht="27.95" customHeight="1" x14ac:dyDescent="0.25">
      <c r="A49" s="1611"/>
      <c r="B49" s="2129"/>
      <c r="C49" s="1422"/>
      <c r="D49" s="1599"/>
      <c r="E49" s="1603">
        <f>BS!E29</f>
        <v>0</v>
      </c>
      <c r="F49" s="1600"/>
      <c r="G49" s="1601"/>
      <c r="H49" s="1407"/>
      <c r="I49" s="1412"/>
      <c r="J49" s="1601">
        <f>BS!G29</f>
        <v>0</v>
      </c>
      <c r="K49" s="1602"/>
      <c r="L49" s="1604"/>
    </row>
    <row r="50" spans="1:12" ht="27.95" customHeight="1" x14ac:dyDescent="0.25">
      <c r="A50" s="1622" t="s">
        <v>574</v>
      </c>
      <c r="B50" s="2703" t="s">
        <v>3007</v>
      </c>
      <c r="C50" s="1254"/>
      <c r="D50" s="1566" t="s">
        <v>576</v>
      </c>
      <c r="E50" s="1568">
        <f>BS!D30</f>
        <v>0</v>
      </c>
      <c r="F50" s="1568"/>
      <c r="G50" s="1569"/>
      <c r="H50" s="1416"/>
      <c r="I50" s="1569">
        <f>E50-E51</f>
        <v>0</v>
      </c>
      <c r="J50" s="1570"/>
      <c r="K50" s="1571"/>
      <c r="L50" s="1215"/>
    </row>
    <row r="51" spans="1:12" ht="27.95" customHeight="1" x14ac:dyDescent="0.25">
      <c r="A51" s="1623"/>
      <c r="B51" s="2141"/>
      <c r="C51" s="1248"/>
      <c r="D51" s="1567"/>
      <c r="E51" s="1568">
        <f>BS!E30</f>
        <v>0</v>
      </c>
      <c r="F51" s="1568"/>
      <c r="G51" s="1569"/>
      <c r="H51" s="1417"/>
      <c r="I51" s="1415"/>
      <c r="J51" s="1569">
        <f>BS!G30</f>
        <v>0</v>
      </c>
      <c r="K51" s="1570"/>
      <c r="L51" s="1572"/>
    </row>
    <row r="52" spans="1:12" s="1220" customFormat="1" ht="27.95" customHeight="1" x14ac:dyDescent="0.25">
      <c r="A52" s="1595" t="s">
        <v>577</v>
      </c>
      <c r="B52" s="2709" t="s">
        <v>2817</v>
      </c>
      <c r="C52" s="1421"/>
      <c r="D52" s="1598" t="s">
        <v>579</v>
      </c>
      <c r="E52" s="1600">
        <f>BS!D31</f>
        <v>0</v>
      </c>
      <c r="F52" s="1600"/>
      <c r="G52" s="1601"/>
      <c r="H52" s="1413"/>
      <c r="I52" s="1601">
        <f>E52-E53</f>
        <v>0</v>
      </c>
      <c r="J52" s="1602"/>
      <c r="K52" s="1603"/>
      <c r="L52" s="1218"/>
    </row>
    <row r="53" spans="1:12" s="1220" customFormat="1" ht="27.95" customHeight="1" x14ac:dyDescent="0.25">
      <c r="A53" s="1611"/>
      <c r="B53" s="2710"/>
      <c r="C53" s="1422"/>
      <c r="D53" s="1599"/>
      <c r="E53" s="1600">
        <f>BS!E31</f>
        <v>0</v>
      </c>
      <c r="F53" s="1600"/>
      <c r="G53" s="1601"/>
      <c r="H53" s="1407"/>
      <c r="I53" s="1412"/>
      <c r="J53" s="1601">
        <f>BS!G31</f>
        <v>0</v>
      </c>
      <c r="K53" s="1602"/>
      <c r="L53" s="1604"/>
    </row>
    <row r="54" spans="1:12" ht="27.95" customHeight="1" x14ac:dyDescent="0.25">
      <c r="A54" s="1595" t="s">
        <v>532</v>
      </c>
      <c r="B54" s="2709" t="s">
        <v>2818</v>
      </c>
      <c r="C54" s="1421"/>
      <c r="D54" s="1598" t="s">
        <v>581</v>
      </c>
      <c r="E54" s="1600">
        <f>BS!D32</f>
        <v>0</v>
      </c>
      <c r="F54" s="1600"/>
      <c r="G54" s="1601"/>
      <c r="H54" s="1413"/>
      <c r="I54" s="1601">
        <f>E54-E55</f>
        <v>0</v>
      </c>
      <c r="J54" s="1602"/>
      <c r="K54" s="1603"/>
      <c r="L54" s="1218"/>
    </row>
    <row r="55" spans="1:12" ht="27.95" customHeight="1" x14ac:dyDescent="0.25">
      <c r="A55" s="1611"/>
      <c r="B55" s="2710"/>
      <c r="C55" s="1422"/>
      <c r="D55" s="1599"/>
      <c r="E55" s="1600">
        <f>BS!E32</f>
        <v>0</v>
      </c>
      <c r="F55" s="1600"/>
      <c r="G55" s="1601"/>
      <c r="H55" s="1407"/>
      <c r="I55" s="1412"/>
      <c r="J55" s="1601">
        <f>BS!G32</f>
        <v>0</v>
      </c>
      <c r="K55" s="1602"/>
      <c r="L55" s="1604"/>
    </row>
    <row r="56" spans="1:12" ht="27.95" customHeight="1" x14ac:dyDescent="0.25">
      <c r="A56" s="1595" t="s">
        <v>535</v>
      </c>
      <c r="B56" s="2709" t="s">
        <v>2819</v>
      </c>
      <c r="C56" s="1421"/>
      <c r="D56" s="1598" t="s">
        <v>583</v>
      </c>
      <c r="E56" s="1600">
        <f>BS!D33</f>
        <v>0</v>
      </c>
      <c r="F56" s="1600"/>
      <c r="G56" s="1601"/>
      <c r="H56" s="1413"/>
      <c r="I56" s="1601">
        <f>E56-E57</f>
        <v>0</v>
      </c>
      <c r="J56" s="1602"/>
      <c r="K56" s="1603"/>
      <c r="L56" s="1218"/>
    </row>
    <row r="57" spans="1:12" ht="27.95" customHeight="1" x14ac:dyDescent="0.25">
      <c r="A57" s="1611"/>
      <c r="B57" s="2710"/>
      <c r="C57" s="1422"/>
      <c r="D57" s="1599"/>
      <c r="E57" s="1600">
        <f>BS!E33</f>
        <v>0</v>
      </c>
      <c r="F57" s="1600"/>
      <c r="G57" s="1601"/>
      <c r="H57" s="1407"/>
      <c r="I57" s="1412"/>
      <c r="J57" s="1601">
        <f>BS!G33</f>
        <v>0</v>
      </c>
      <c r="K57" s="1602"/>
      <c r="L57" s="1604"/>
    </row>
    <row r="58" spans="1:12" ht="27.95" customHeight="1" x14ac:dyDescent="0.25">
      <c r="A58" s="1595" t="s">
        <v>538</v>
      </c>
      <c r="B58" s="2709" t="s">
        <v>2820</v>
      </c>
      <c r="C58" s="1421"/>
      <c r="D58" s="1598" t="s">
        <v>585</v>
      </c>
      <c r="E58" s="1600">
        <f>BS!D34</f>
        <v>0</v>
      </c>
      <c r="F58" s="1600"/>
      <c r="G58" s="1601"/>
      <c r="H58" s="1413"/>
      <c r="I58" s="1601">
        <f>E58-E59</f>
        <v>0</v>
      </c>
      <c r="J58" s="1602"/>
      <c r="K58" s="1603"/>
      <c r="L58" s="1218"/>
    </row>
    <row r="59" spans="1:12" ht="27.95" customHeight="1" x14ac:dyDescent="0.25">
      <c r="A59" s="1611"/>
      <c r="B59" s="2710"/>
      <c r="C59" s="1422"/>
      <c r="D59" s="1599"/>
      <c r="E59" s="1600">
        <f>BS!E34</f>
        <v>0</v>
      </c>
      <c r="F59" s="1600"/>
      <c r="G59" s="1601"/>
      <c r="H59" s="1407"/>
      <c r="I59" s="1412"/>
      <c r="J59" s="1601">
        <f>BS!G34</f>
        <v>0</v>
      </c>
      <c r="K59" s="1602"/>
      <c r="L59" s="1604"/>
    </row>
    <row r="60" spans="1:12" ht="27.95" customHeight="1" x14ac:dyDescent="0.25">
      <c r="A60" s="1595" t="s">
        <v>541</v>
      </c>
      <c r="B60" s="2709" t="s">
        <v>2821</v>
      </c>
      <c r="C60" s="1421"/>
      <c r="D60" s="1598" t="s">
        <v>587</v>
      </c>
      <c r="E60" s="1600">
        <f>BS!D35</f>
        <v>0</v>
      </c>
      <c r="F60" s="1600"/>
      <c r="G60" s="1601"/>
      <c r="H60" s="1413"/>
      <c r="I60" s="1601">
        <f>E60-E61</f>
        <v>0</v>
      </c>
      <c r="J60" s="1602"/>
      <c r="K60" s="1603"/>
      <c r="L60" s="1218"/>
    </row>
    <row r="61" spans="1:12" ht="27.95" customHeight="1" x14ac:dyDescent="0.25">
      <c r="A61" s="1611"/>
      <c r="B61" s="2710"/>
      <c r="C61" s="1422"/>
      <c r="D61" s="1599"/>
      <c r="E61" s="1600">
        <f>BS!E35</f>
        <v>0</v>
      </c>
      <c r="F61" s="1600"/>
      <c r="G61" s="1601"/>
      <c r="H61" s="1407"/>
      <c r="I61" s="1412"/>
      <c r="J61" s="1601">
        <f>BS!G35</f>
        <v>0</v>
      </c>
      <c r="K61" s="1602"/>
      <c r="L61" s="1604"/>
    </row>
    <row r="62" spans="1:12" ht="27.95" customHeight="1" x14ac:dyDescent="0.25">
      <c r="A62" s="1595" t="s">
        <v>544</v>
      </c>
      <c r="B62" s="2709" t="s">
        <v>2822</v>
      </c>
      <c r="C62" s="1421"/>
      <c r="D62" s="1598" t="s">
        <v>589</v>
      </c>
      <c r="E62" s="1600">
        <f>BS!D36</f>
        <v>0</v>
      </c>
      <c r="F62" s="1600"/>
      <c r="G62" s="1601"/>
      <c r="H62" s="1413"/>
      <c r="I62" s="1601">
        <f>E62-E63</f>
        <v>0</v>
      </c>
      <c r="J62" s="1602"/>
      <c r="K62" s="1603"/>
      <c r="L62" s="1218"/>
    </row>
    <row r="63" spans="1:12" ht="27.95" customHeight="1" x14ac:dyDescent="0.25">
      <c r="A63" s="1611"/>
      <c r="B63" s="2710"/>
      <c r="C63" s="1422"/>
      <c r="D63" s="1599"/>
      <c r="E63" s="1600">
        <f>BS!E36</f>
        <v>0</v>
      </c>
      <c r="F63" s="1600"/>
      <c r="G63" s="1601"/>
      <c r="H63" s="1407"/>
      <c r="I63" s="1412"/>
      <c r="J63" s="1601">
        <f>BS!G36</f>
        <v>0</v>
      </c>
      <c r="K63" s="1602"/>
      <c r="L63" s="1604"/>
    </row>
    <row r="64" spans="1:12" ht="27.95" customHeight="1" x14ac:dyDescent="0.25">
      <c r="A64" s="1611" t="s">
        <v>547</v>
      </c>
      <c r="B64" s="2709" t="s">
        <v>2823</v>
      </c>
      <c r="C64" s="1421"/>
      <c r="D64" s="1598" t="s">
        <v>591</v>
      </c>
      <c r="E64" s="1600">
        <f>BS!D37</f>
        <v>0</v>
      </c>
      <c r="F64" s="1600"/>
      <c r="G64" s="1601"/>
      <c r="H64" s="1413"/>
      <c r="I64" s="1601">
        <f>E64-E65</f>
        <v>0</v>
      </c>
      <c r="J64" s="1602"/>
      <c r="K64" s="1603"/>
      <c r="L64" s="1218"/>
    </row>
    <row r="65" spans="1:12" ht="27.95" customHeight="1" thickBot="1" x14ac:dyDescent="0.3">
      <c r="A65" s="1612"/>
      <c r="B65" s="2711"/>
      <c r="C65" s="1430"/>
      <c r="D65" s="1614"/>
      <c r="E65" s="1615">
        <f>BS!E37</f>
        <v>0</v>
      </c>
      <c r="F65" s="1615"/>
      <c r="G65" s="1616"/>
      <c r="H65" s="1406"/>
      <c r="I65" s="1414"/>
      <c r="J65" s="1616">
        <f>BS!G37</f>
        <v>0</v>
      </c>
      <c r="K65" s="1617"/>
      <c r="L65" s="1618"/>
    </row>
    <row r="66" spans="1:12" ht="11.25" customHeight="1" x14ac:dyDescent="0.25">
      <c r="A66" s="2293" t="s">
        <v>1618</v>
      </c>
      <c r="B66" s="2294" t="s">
        <v>1619</v>
      </c>
      <c r="C66" s="1409"/>
      <c r="D66" s="2707" t="s">
        <v>1620</v>
      </c>
      <c r="E66" s="1580" t="s">
        <v>1621</v>
      </c>
      <c r="F66" s="1581"/>
      <c r="G66" s="1581"/>
      <c r="H66" s="1581"/>
      <c r="I66" s="1581"/>
      <c r="J66" s="1582"/>
      <c r="K66" s="2175" t="s">
        <v>1599</v>
      </c>
      <c r="L66" s="2176"/>
    </row>
    <row r="67" spans="1:12" ht="11.25" customHeight="1" x14ac:dyDescent="0.25">
      <c r="A67" s="2262"/>
      <c r="B67" s="2263"/>
      <c r="C67" s="1350"/>
      <c r="D67" s="2163"/>
      <c r="E67" s="1587">
        <v>1</v>
      </c>
      <c r="F67" s="2123" t="s">
        <v>1622</v>
      </c>
      <c r="G67" s="2182"/>
      <c r="H67" s="1441"/>
      <c r="I67" s="2699" t="s">
        <v>1178</v>
      </c>
      <c r="J67" s="2700"/>
      <c r="K67" s="2115"/>
      <c r="L67" s="2116"/>
    </row>
    <row r="68" spans="1:12" ht="12" customHeight="1" x14ac:dyDescent="0.25">
      <c r="A68" s="2125"/>
      <c r="B68" s="2133"/>
      <c r="C68" s="1410"/>
      <c r="D68" s="2165"/>
      <c r="E68" s="1587"/>
      <c r="F68" s="2123" t="s">
        <v>1623</v>
      </c>
      <c r="G68" s="2182"/>
      <c r="H68" s="1441"/>
      <c r="I68" s="2701"/>
      <c r="J68" s="2702"/>
      <c r="K68" s="2123" t="s">
        <v>1176</v>
      </c>
      <c r="L68" s="2124"/>
    </row>
    <row r="69" spans="1:12" ht="27.95" customHeight="1" x14ac:dyDescent="0.25">
      <c r="A69" s="1611" t="s">
        <v>568</v>
      </c>
      <c r="B69" s="2709" t="s">
        <v>2824</v>
      </c>
      <c r="C69" s="1421"/>
      <c r="D69" s="1598" t="s">
        <v>593</v>
      </c>
      <c r="E69" s="1600">
        <f>BS!D38</f>
        <v>0</v>
      </c>
      <c r="F69" s="1600"/>
      <c r="G69" s="1601"/>
      <c r="H69" s="1413"/>
      <c r="I69" s="1601">
        <f>E69-E70</f>
        <v>0</v>
      </c>
      <c r="J69" s="1602"/>
      <c r="K69" s="1603"/>
      <c r="L69" s="1218"/>
    </row>
    <row r="70" spans="1:12" ht="27.95" customHeight="1" x14ac:dyDescent="0.25">
      <c r="A70" s="1611"/>
      <c r="B70" s="2710"/>
      <c r="C70" s="1422"/>
      <c r="D70" s="1599"/>
      <c r="E70" s="1600">
        <f>BS!E38</f>
        <v>0</v>
      </c>
      <c r="F70" s="1600"/>
      <c r="G70" s="1601"/>
      <c r="H70" s="1407"/>
      <c r="I70" s="1412"/>
      <c r="J70" s="1601">
        <f>BS!G38</f>
        <v>0</v>
      </c>
      <c r="K70" s="1602"/>
      <c r="L70" s="1604"/>
    </row>
    <row r="71" spans="1:12" ht="27.95" customHeight="1" x14ac:dyDescent="0.25">
      <c r="A71" s="1611" t="s">
        <v>571</v>
      </c>
      <c r="B71" s="2712" t="s">
        <v>2825</v>
      </c>
      <c r="C71" s="1278"/>
      <c r="D71" s="1598" t="s">
        <v>596</v>
      </c>
      <c r="E71" s="1600">
        <f>BS!D39</f>
        <v>0</v>
      </c>
      <c r="F71" s="1600"/>
      <c r="G71" s="1601"/>
      <c r="H71" s="1413"/>
      <c r="I71" s="1601">
        <f>E71-E72</f>
        <v>0</v>
      </c>
      <c r="J71" s="1602"/>
      <c r="K71" s="1603"/>
      <c r="L71" s="1218"/>
    </row>
    <row r="72" spans="1:12" ht="27.95" customHeight="1" x14ac:dyDescent="0.25">
      <c r="A72" s="1611"/>
      <c r="B72" s="2713"/>
      <c r="C72" s="1279"/>
      <c r="D72" s="1599"/>
      <c r="E72" s="1600">
        <f>BS!E39</f>
        <v>0</v>
      </c>
      <c r="F72" s="1600"/>
      <c r="G72" s="1601"/>
      <c r="H72" s="1407"/>
      <c r="I72" s="1412"/>
      <c r="J72" s="1601">
        <f>BS!G39</f>
        <v>0</v>
      </c>
      <c r="K72" s="1602"/>
      <c r="L72" s="1604"/>
    </row>
    <row r="73" spans="1:12" s="1220" customFormat="1" ht="27.95" customHeight="1" x14ac:dyDescent="0.25">
      <c r="A73" s="1611" t="s">
        <v>758</v>
      </c>
      <c r="B73" s="2712" t="s">
        <v>2826</v>
      </c>
      <c r="C73" s="1278"/>
      <c r="D73" s="1598" t="s">
        <v>599</v>
      </c>
      <c r="E73" s="1600">
        <f>BS!D40</f>
        <v>0</v>
      </c>
      <c r="F73" s="1600"/>
      <c r="G73" s="1601"/>
      <c r="H73" s="1413"/>
      <c r="I73" s="1601">
        <f>E73-E74</f>
        <v>0</v>
      </c>
      <c r="J73" s="1602"/>
      <c r="K73" s="1603"/>
      <c r="L73" s="1218"/>
    </row>
    <row r="74" spans="1:12" s="1220" customFormat="1" ht="27.95" customHeight="1" x14ac:dyDescent="0.25">
      <c r="A74" s="1611"/>
      <c r="B74" s="2713"/>
      <c r="C74" s="1279"/>
      <c r="D74" s="1599"/>
      <c r="E74" s="1600">
        <f>BS!E40</f>
        <v>0</v>
      </c>
      <c r="F74" s="1600"/>
      <c r="G74" s="1601"/>
      <c r="H74" s="1407"/>
      <c r="I74" s="1412"/>
      <c r="J74" s="1601">
        <f>BS!G40</f>
        <v>0</v>
      </c>
      <c r="K74" s="1602"/>
      <c r="L74" s="1604"/>
    </row>
    <row r="75" spans="1:12" s="1220" customFormat="1" ht="27.95" customHeight="1" x14ac:dyDescent="0.25">
      <c r="A75" s="1611" t="s">
        <v>761</v>
      </c>
      <c r="B75" s="2709" t="s">
        <v>2827</v>
      </c>
      <c r="C75" s="1421"/>
      <c r="D75" s="1598" t="s">
        <v>602</v>
      </c>
      <c r="E75" s="1600">
        <f>BS!D41</f>
        <v>0</v>
      </c>
      <c r="F75" s="1600"/>
      <c r="G75" s="1601"/>
      <c r="H75" s="1413"/>
      <c r="I75" s="1601">
        <f>E75-E76</f>
        <v>0</v>
      </c>
      <c r="J75" s="1602"/>
      <c r="K75" s="1603"/>
      <c r="L75" s="1218"/>
    </row>
    <row r="76" spans="1:12" s="1220" customFormat="1" ht="27.95" customHeight="1" x14ac:dyDescent="0.25">
      <c r="A76" s="1611"/>
      <c r="B76" s="2710"/>
      <c r="C76" s="1422"/>
      <c r="D76" s="1599"/>
      <c r="E76" s="1600">
        <f>BS!E41</f>
        <v>0</v>
      </c>
      <c r="F76" s="1600"/>
      <c r="G76" s="1601"/>
      <c r="H76" s="1407"/>
      <c r="I76" s="1412"/>
      <c r="J76" s="1601">
        <f>BS!G41</f>
        <v>0</v>
      </c>
      <c r="K76" s="1602"/>
      <c r="L76" s="1604"/>
    </row>
    <row r="77" spans="1:12" ht="27.95" customHeight="1" x14ac:dyDescent="0.25">
      <c r="A77" s="1623" t="s">
        <v>594</v>
      </c>
      <c r="B77" s="1592" t="s">
        <v>3008</v>
      </c>
      <c r="C77" s="1424"/>
      <c r="D77" s="1566" t="s">
        <v>604</v>
      </c>
      <c r="E77" s="1568">
        <f>BS!D42</f>
        <v>257618</v>
      </c>
      <c r="F77" s="1568"/>
      <c r="G77" s="1569"/>
      <c r="H77" s="1416"/>
      <c r="I77" s="1569">
        <f>E77-E78</f>
        <v>241755</v>
      </c>
      <c r="J77" s="1570"/>
      <c r="K77" s="1571"/>
      <c r="L77" s="1215"/>
    </row>
    <row r="78" spans="1:12" ht="27.95" customHeight="1" x14ac:dyDescent="0.25">
      <c r="A78" s="1623"/>
      <c r="B78" s="1610"/>
      <c r="C78" s="1425"/>
      <c r="D78" s="1567"/>
      <c r="E78" s="1568">
        <f>BS!E42</f>
        <v>15863</v>
      </c>
      <c r="F78" s="1568"/>
      <c r="G78" s="1569"/>
      <c r="H78" s="1417"/>
      <c r="I78" s="1415"/>
      <c r="J78" s="1569">
        <f>BS!G42</f>
        <v>250760</v>
      </c>
      <c r="K78" s="1570"/>
      <c r="L78" s="1572"/>
    </row>
    <row r="79" spans="1:12" ht="27.95" customHeight="1" x14ac:dyDescent="0.25">
      <c r="A79" s="1623" t="s">
        <v>597</v>
      </c>
      <c r="B79" s="1592" t="s">
        <v>3009</v>
      </c>
      <c r="C79" s="1424"/>
      <c r="D79" s="1566" t="s">
        <v>606</v>
      </c>
      <c r="E79" s="1568">
        <f>BS!D43</f>
        <v>228945</v>
      </c>
      <c r="F79" s="1568"/>
      <c r="G79" s="1569"/>
      <c r="H79" s="1416"/>
      <c r="I79" s="1569">
        <f>E79-E80</f>
        <v>220640</v>
      </c>
      <c r="J79" s="1570"/>
      <c r="K79" s="1571"/>
      <c r="L79" s="1215"/>
    </row>
    <row r="80" spans="1:12" ht="27.95" customHeight="1" x14ac:dyDescent="0.25">
      <c r="A80" s="1623"/>
      <c r="B80" s="1610"/>
      <c r="C80" s="1425"/>
      <c r="D80" s="1567"/>
      <c r="E80" s="1568">
        <f>BS!E43</f>
        <v>8305</v>
      </c>
      <c r="F80" s="1568"/>
      <c r="G80" s="1569"/>
      <c r="H80" s="1417"/>
      <c r="I80" s="1415"/>
      <c r="J80" s="1569">
        <f>BS!G43</f>
        <v>205018</v>
      </c>
      <c r="K80" s="1570"/>
      <c r="L80" s="1572"/>
    </row>
    <row r="81" spans="1:14" ht="27.95" customHeight="1" x14ac:dyDescent="0.25">
      <c r="A81" s="1611" t="s">
        <v>600</v>
      </c>
      <c r="B81" s="1596" t="s">
        <v>3010</v>
      </c>
      <c r="C81" s="1421"/>
      <c r="D81" s="1598" t="s">
        <v>608</v>
      </c>
      <c r="E81" s="1600">
        <f>BS!D44</f>
        <v>46764</v>
      </c>
      <c r="F81" s="1600"/>
      <c r="G81" s="1601"/>
      <c r="H81" s="1413"/>
      <c r="I81" s="1601">
        <f>E81-E82</f>
        <v>38459</v>
      </c>
      <c r="J81" s="1602"/>
      <c r="K81" s="1603"/>
      <c r="L81" s="1218"/>
    </row>
    <row r="82" spans="1:14" ht="27.95" customHeight="1" x14ac:dyDescent="0.25">
      <c r="A82" s="1611"/>
      <c r="B82" s="1597"/>
      <c r="C82" s="1422"/>
      <c r="D82" s="1599"/>
      <c r="E82" s="1600">
        <f>BS!E44</f>
        <v>8305</v>
      </c>
      <c r="F82" s="1600"/>
      <c r="G82" s="1601"/>
      <c r="H82" s="1407"/>
      <c r="I82" s="1412"/>
      <c r="J82" s="1601">
        <f>BS!G44</f>
        <v>39042</v>
      </c>
      <c r="K82" s="1602"/>
      <c r="L82" s="1604"/>
    </row>
    <row r="83" spans="1:14" ht="27.95" customHeight="1" x14ac:dyDescent="0.25">
      <c r="A83" s="1611" t="s">
        <v>532</v>
      </c>
      <c r="B83" s="1596" t="s">
        <v>3011</v>
      </c>
      <c r="C83" s="1421"/>
      <c r="D83" s="1598" t="s">
        <v>610</v>
      </c>
      <c r="E83" s="1600">
        <f>BS!D45</f>
        <v>0</v>
      </c>
      <c r="F83" s="1600"/>
      <c r="G83" s="1601"/>
      <c r="H83" s="1413"/>
      <c r="I83" s="1601">
        <f>E83-E84</f>
        <v>0</v>
      </c>
      <c r="J83" s="1602"/>
      <c r="K83" s="1603"/>
      <c r="L83" s="1218"/>
    </row>
    <row r="84" spans="1:14" ht="27.95" customHeight="1" x14ac:dyDescent="0.25">
      <c r="A84" s="1611"/>
      <c r="B84" s="1597"/>
      <c r="C84" s="1422"/>
      <c r="D84" s="1599"/>
      <c r="E84" s="1600">
        <f>BS!E45</f>
        <v>0</v>
      </c>
      <c r="F84" s="1600"/>
      <c r="G84" s="1601"/>
      <c r="H84" s="1407"/>
      <c r="I84" s="1412"/>
      <c r="J84" s="1601">
        <f>BS!G45</f>
        <v>0</v>
      </c>
      <c r="K84" s="1602"/>
      <c r="L84" s="1604"/>
    </row>
    <row r="85" spans="1:14" ht="27.95" customHeight="1" x14ac:dyDescent="0.25">
      <c r="A85" s="1611" t="s">
        <v>535</v>
      </c>
      <c r="B85" s="1596" t="s">
        <v>3012</v>
      </c>
      <c r="C85" s="1421"/>
      <c r="D85" s="1598" t="s">
        <v>612</v>
      </c>
      <c r="E85" s="1600">
        <f>BS!D46</f>
        <v>0</v>
      </c>
      <c r="F85" s="1600"/>
      <c r="G85" s="1601"/>
      <c r="H85" s="1413"/>
      <c r="I85" s="1601">
        <f>E85-E86</f>
        <v>0</v>
      </c>
      <c r="J85" s="1602"/>
      <c r="K85" s="1603"/>
      <c r="L85" s="1218"/>
    </row>
    <row r="86" spans="1:14" ht="27.95" customHeight="1" x14ac:dyDescent="0.25">
      <c r="A86" s="1611"/>
      <c r="B86" s="1597"/>
      <c r="C86" s="1422"/>
      <c r="D86" s="1599"/>
      <c r="E86" s="1600">
        <f>BS!E46</f>
        <v>0</v>
      </c>
      <c r="F86" s="1600"/>
      <c r="G86" s="1601"/>
      <c r="H86" s="1407"/>
      <c r="I86" s="1412"/>
      <c r="J86" s="1601">
        <f>BS!G46</f>
        <v>0</v>
      </c>
      <c r="K86" s="1602"/>
      <c r="L86" s="1604"/>
    </row>
    <row r="87" spans="1:14" ht="27.95" customHeight="1" x14ac:dyDescent="0.25">
      <c r="A87" s="1611" t="s">
        <v>538</v>
      </c>
      <c r="B87" s="1596" t="s">
        <v>3013</v>
      </c>
      <c r="C87" s="1421"/>
      <c r="D87" s="1598" t="s">
        <v>615</v>
      </c>
      <c r="E87" s="1600">
        <f>BS!D47</f>
        <v>0</v>
      </c>
      <c r="F87" s="1600"/>
      <c r="G87" s="1601"/>
      <c r="H87" s="1413"/>
      <c r="I87" s="1601">
        <f>E87-E88</f>
        <v>0</v>
      </c>
      <c r="J87" s="1602"/>
      <c r="K87" s="1603"/>
      <c r="L87" s="1218"/>
    </row>
    <row r="88" spans="1:14" ht="27.95" customHeight="1" x14ac:dyDescent="0.25">
      <c r="A88" s="1611"/>
      <c r="B88" s="1597"/>
      <c r="C88" s="1422"/>
      <c r="D88" s="1599"/>
      <c r="E88" s="1600">
        <f>BS!E47</f>
        <v>0</v>
      </c>
      <c r="F88" s="1600"/>
      <c r="G88" s="1601"/>
      <c r="H88" s="1407"/>
      <c r="I88" s="1412"/>
      <c r="J88" s="1601">
        <f>BS!G47</f>
        <v>0</v>
      </c>
      <c r="K88" s="1602"/>
      <c r="L88" s="1604"/>
    </row>
    <row r="89" spans="1:14" s="1220" customFormat="1" ht="27.95" customHeight="1" x14ac:dyDescent="0.25">
      <c r="A89" s="1611" t="s">
        <v>541</v>
      </c>
      <c r="B89" s="1596" t="s">
        <v>3014</v>
      </c>
      <c r="C89" s="1421"/>
      <c r="D89" s="1598" t="s">
        <v>618</v>
      </c>
      <c r="E89" s="1600">
        <f>BS!D48</f>
        <v>182181</v>
      </c>
      <c r="F89" s="1600"/>
      <c r="G89" s="1601"/>
      <c r="H89" s="1413"/>
      <c r="I89" s="1601">
        <f>E89-E90</f>
        <v>182181</v>
      </c>
      <c r="J89" s="1602"/>
      <c r="K89" s="1603"/>
      <c r="L89" s="1218"/>
    </row>
    <row r="90" spans="1:14" s="1220" customFormat="1" ht="27.95" customHeight="1" x14ac:dyDescent="0.25">
      <c r="A90" s="1611"/>
      <c r="B90" s="1597"/>
      <c r="C90" s="1422"/>
      <c r="D90" s="1599"/>
      <c r="E90" s="1600">
        <f>BS!E48</f>
        <v>0</v>
      </c>
      <c r="F90" s="1600"/>
      <c r="G90" s="1601"/>
      <c r="H90" s="1407"/>
      <c r="I90" s="1412"/>
      <c r="J90" s="1601">
        <f>BS!G48</f>
        <v>165976</v>
      </c>
      <c r="K90" s="1602"/>
      <c r="L90" s="1604"/>
    </row>
    <row r="91" spans="1:14" s="1220" customFormat="1" ht="27.95" customHeight="1" x14ac:dyDescent="0.25">
      <c r="A91" s="1611" t="s">
        <v>544</v>
      </c>
      <c r="B91" s="1596" t="s">
        <v>3015</v>
      </c>
      <c r="C91" s="1421"/>
      <c r="D91" s="1598" t="s">
        <v>620</v>
      </c>
      <c r="E91" s="1600">
        <f>BS!D49</f>
        <v>0</v>
      </c>
      <c r="F91" s="1600"/>
      <c r="G91" s="1601"/>
      <c r="H91" s="1413"/>
      <c r="I91" s="1601">
        <f>E91-E92</f>
        <v>0</v>
      </c>
      <c r="J91" s="1602"/>
      <c r="K91" s="1603"/>
      <c r="L91" s="1218"/>
    </row>
    <row r="92" spans="1:14" s="1220" customFormat="1" ht="27.95" customHeight="1" x14ac:dyDescent="0.25">
      <c r="A92" s="1611"/>
      <c r="B92" s="1597"/>
      <c r="C92" s="1422"/>
      <c r="D92" s="1599"/>
      <c r="E92" s="1600">
        <f>BS!E49</f>
        <v>0</v>
      </c>
      <c r="F92" s="1600"/>
      <c r="G92" s="1601"/>
      <c r="H92" s="1407"/>
      <c r="I92" s="1412"/>
      <c r="J92" s="1601">
        <f>BS!G49</f>
        <v>0</v>
      </c>
      <c r="K92" s="1602"/>
      <c r="L92" s="1604"/>
    </row>
    <row r="93" spans="1:14" ht="27.95" customHeight="1" x14ac:dyDescent="0.25">
      <c r="A93" s="1623" t="s">
        <v>613</v>
      </c>
      <c r="B93" s="1609" t="s">
        <v>3016</v>
      </c>
      <c r="C93" s="1424"/>
      <c r="D93" s="1566" t="s">
        <v>622</v>
      </c>
      <c r="E93" s="1568">
        <f>BS!D50</f>
        <v>0</v>
      </c>
      <c r="F93" s="1568"/>
      <c r="G93" s="1569"/>
      <c r="H93" s="1416"/>
      <c r="I93" s="1569">
        <f>E93-E94</f>
        <v>0</v>
      </c>
      <c r="J93" s="1570"/>
      <c r="K93" s="1571"/>
      <c r="L93" s="1215"/>
    </row>
    <row r="94" spans="1:14" ht="27.95" customHeight="1" x14ac:dyDescent="0.25">
      <c r="A94" s="1623"/>
      <c r="B94" s="1610"/>
      <c r="C94" s="1280"/>
      <c r="D94" s="1567"/>
      <c r="E94" s="1568">
        <f>BS!E50</f>
        <v>0</v>
      </c>
      <c r="F94" s="1568"/>
      <c r="G94" s="1569"/>
      <c r="H94" s="1417"/>
      <c r="I94" s="1415"/>
      <c r="J94" s="1569">
        <f>BS!G50</f>
        <v>0</v>
      </c>
      <c r="K94" s="1570"/>
      <c r="L94" s="1572"/>
    </row>
    <row r="95" spans="1:14" ht="27.95" customHeight="1" x14ac:dyDescent="0.25">
      <c r="A95" s="1623" t="s">
        <v>616</v>
      </c>
      <c r="B95" s="1609" t="s">
        <v>3017</v>
      </c>
      <c r="C95" s="1424"/>
      <c r="D95" s="1566" t="s">
        <v>624</v>
      </c>
      <c r="E95" s="1600">
        <f>BS!D51</f>
        <v>0</v>
      </c>
      <c r="F95" s="1600"/>
      <c r="G95" s="1601"/>
      <c r="H95" s="1413"/>
      <c r="I95" s="1601">
        <f>E95-E96</f>
        <v>0</v>
      </c>
      <c r="J95" s="1602"/>
      <c r="K95" s="1603"/>
      <c r="L95" s="1218"/>
      <c r="N95" s="1212" t="s">
        <v>1093</v>
      </c>
    </row>
    <row r="96" spans="1:14" ht="27.95" customHeight="1" thickBot="1" x14ac:dyDescent="0.3">
      <c r="A96" s="1683"/>
      <c r="B96" s="1684"/>
      <c r="C96" s="1388"/>
      <c r="D96" s="1685"/>
      <c r="E96" s="1615">
        <f>BS!E51</f>
        <v>0</v>
      </c>
      <c r="F96" s="1615"/>
      <c r="G96" s="1616"/>
      <c r="H96" s="1406"/>
      <c r="I96" s="1414"/>
      <c r="J96" s="1616">
        <f>BS!G51</f>
        <v>0</v>
      </c>
      <c r="K96" s="1617"/>
      <c r="L96" s="1618"/>
    </row>
    <row r="97" spans="1:12" ht="11.25" customHeight="1" x14ac:dyDescent="0.25">
      <c r="A97" s="2293" t="s">
        <v>1618</v>
      </c>
      <c r="B97" s="2294" t="s">
        <v>1619</v>
      </c>
      <c r="C97" s="1409"/>
      <c r="D97" s="2707" t="s">
        <v>1620</v>
      </c>
      <c r="E97" s="1580" t="s">
        <v>1621</v>
      </c>
      <c r="F97" s="1581"/>
      <c r="G97" s="1581"/>
      <c r="H97" s="1581"/>
      <c r="I97" s="1581"/>
      <c r="J97" s="1582"/>
      <c r="K97" s="2175" t="s">
        <v>1599</v>
      </c>
      <c r="L97" s="2176"/>
    </row>
    <row r="98" spans="1:12" ht="11.25" customHeight="1" x14ac:dyDescent="0.25">
      <c r="A98" s="2262"/>
      <c r="B98" s="2263"/>
      <c r="C98" s="1350"/>
      <c r="D98" s="2163"/>
      <c r="E98" s="1587">
        <v>1</v>
      </c>
      <c r="F98" s="2123" t="s">
        <v>1622</v>
      </c>
      <c r="G98" s="2182"/>
      <c r="H98" s="1441"/>
      <c r="I98" s="2699" t="s">
        <v>1178</v>
      </c>
      <c r="J98" s="2700"/>
      <c r="K98" s="2115"/>
      <c r="L98" s="2116"/>
    </row>
    <row r="99" spans="1:12" ht="12" customHeight="1" x14ac:dyDescent="0.25">
      <c r="A99" s="2125"/>
      <c r="B99" s="2133"/>
      <c r="C99" s="1410"/>
      <c r="D99" s="2165"/>
      <c r="E99" s="1587"/>
      <c r="F99" s="2123" t="s">
        <v>1623</v>
      </c>
      <c r="G99" s="2182"/>
      <c r="H99" s="1441"/>
      <c r="I99" s="2701"/>
      <c r="J99" s="2702"/>
      <c r="K99" s="2123" t="s">
        <v>1176</v>
      </c>
      <c r="L99" s="2124"/>
    </row>
    <row r="100" spans="1:12" ht="27.95" customHeight="1" x14ac:dyDescent="0.25">
      <c r="A100" s="1611" t="s">
        <v>2668</v>
      </c>
      <c r="B100" s="2709" t="s">
        <v>2838</v>
      </c>
      <c r="C100" s="1282"/>
      <c r="D100" s="1598" t="s">
        <v>626</v>
      </c>
      <c r="E100" s="1600">
        <f>BS!D52</f>
        <v>0</v>
      </c>
      <c r="F100" s="1600"/>
      <c r="G100" s="1601"/>
      <c r="H100" s="1413"/>
      <c r="I100" s="1601">
        <f>E100-E101</f>
        <v>0</v>
      </c>
      <c r="J100" s="1602"/>
      <c r="K100" s="1603"/>
      <c r="L100" s="1218"/>
    </row>
    <row r="101" spans="1:12" ht="27.95" customHeight="1" x14ac:dyDescent="0.25">
      <c r="A101" s="1611"/>
      <c r="B101" s="2710"/>
      <c r="C101" s="1255"/>
      <c r="D101" s="1599"/>
      <c r="E101" s="1600">
        <f>BS!E52</f>
        <v>0</v>
      </c>
      <c r="F101" s="1600"/>
      <c r="G101" s="1601"/>
      <c r="H101" s="1407"/>
      <c r="I101" s="1412"/>
      <c r="J101" s="1601">
        <f>BS!G52</f>
        <v>0</v>
      </c>
      <c r="K101" s="1602"/>
      <c r="L101" s="1604"/>
    </row>
    <row r="102" spans="1:12" ht="27.95" customHeight="1" x14ac:dyDescent="0.25">
      <c r="A102" s="1611" t="s">
        <v>2669</v>
      </c>
      <c r="B102" s="2709" t="s">
        <v>2839</v>
      </c>
      <c r="C102" s="1421"/>
      <c r="D102" s="1598" t="s">
        <v>628</v>
      </c>
      <c r="E102" s="1600">
        <f>BS!D53</f>
        <v>0</v>
      </c>
      <c r="F102" s="1600"/>
      <c r="G102" s="1601"/>
      <c r="H102" s="1413"/>
      <c r="I102" s="1601">
        <f>E102-E103</f>
        <v>0</v>
      </c>
      <c r="J102" s="1602"/>
      <c r="K102" s="1603"/>
      <c r="L102" s="1218"/>
    </row>
    <row r="103" spans="1:12" ht="27.95" customHeight="1" x14ac:dyDescent="0.25">
      <c r="A103" s="1611"/>
      <c r="B103" s="2710"/>
      <c r="C103" s="1422"/>
      <c r="D103" s="1599"/>
      <c r="E103" s="1600">
        <f>BS!E53</f>
        <v>0</v>
      </c>
      <c r="F103" s="1600"/>
      <c r="G103" s="1601"/>
      <c r="H103" s="1407"/>
      <c r="I103" s="1412"/>
      <c r="J103" s="1601">
        <f>BS!G53</f>
        <v>0</v>
      </c>
      <c r="K103" s="1602"/>
      <c r="L103" s="1604"/>
    </row>
    <row r="104" spans="1:12" ht="27.95" customHeight="1" x14ac:dyDescent="0.25">
      <c r="A104" s="1611" t="s">
        <v>2670</v>
      </c>
      <c r="B104" s="2709" t="s">
        <v>2840</v>
      </c>
      <c r="C104" s="1421"/>
      <c r="D104" s="1598" t="s">
        <v>630</v>
      </c>
      <c r="E104" s="1600">
        <f>BS!D54</f>
        <v>0</v>
      </c>
      <c r="F104" s="1600"/>
      <c r="G104" s="1601"/>
      <c r="H104" s="1413"/>
      <c r="I104" s="1601">
        <f>E104-E105</f>
        <v>0</v>
      </c>
      <c r="J104" s="1602"/>
      <c r="K104" s="1603"/>
      <c r="L104" s="1218"/>
    </row>
    <row r="105" spans="1:12" ht="27.95" customHeight="1" x14ac:dyDescent="0.25">
      <c r="A105" s="1611"/>
      <c r="B105" s="2710"/>
      <c r="C105" s="1422"/>
      <c r="D105" s="1599"/>
      <c r="E105" s="1600">
        <f>BS!E54</f>
        <v>0</v>
      </c>
      <c r="F105" s="1600"/>
      <c r="G105" s="1601"/>
      <c r="H105" s="1407"/>
      <c r="I105" s="1412"/>
      <c r="J105" s="1601">
        <f>BS!G54</f>
        <v>0</v>
      </c>
      <c r="K105" s="1602"/>
      <c r="L105" s="1604"/>
    </row>
    <row r="106" spans="1:12" ht="27.95" customHeight="1" x14ac:dyDescent="0.25">
      <c r="A106" s="1611" t="s">
        <v>532</v>
      </c>
      <c r="B106" s="2712" t="s">
        <v>1120</v>
      </c>
      <c r="C106" s="1278"/>
      <c r="D106" s="1598" t="s">
        <v>633</v>
      </c>
      <c r="E106" s="1600">
        <f>BS!D55</f>
        <v>0</v>
      </c>
      <c r="F106" s="1600"/>
      <c r="G106" s="1601"/>
      <c r="H106" s="1413"/>
      <c r="I106" s="1601">
        <f>E106-E107</f>
        <v>0</v>
      </c>
      <c r="J106" s="1602"/>
      <c r="K106" s="1603"/>
      <c r="L106" s="1218"/>
    </row>
    <row r="107" spans="1:12" ht="27.95" customHeight="1" x14ac:dyDescent="0.25">
      <c r="A107" s="1611"/>
      <c r="B107" s="2713"/>
      <c r="C107" s="1279"/>
      <c r="D107" s="1599"/>
      <c r="E107" s="1600">
        <f>BS!E55</f>
        <v>0</v>
      </c>
      <c r="F107" s="1600"/>
      <c r="G107" s="1601"/>
      <c r="H107" s="1407"/>
      <c r="I107" s="1412"/>
      <c r="J107" s="1601">
        <f>BS!G55</f>
        <v>0</v>
      </c>
      <c r="K107" s="1602"/>
      <c r="L107" s="1604"/>
    </row>
    <row r="108" spans="1:12" s="1220" customFormat="1" ht="27.95" customHeight="1" x14ac:dyDescent="0.25">
      <c r="A108" s="1611" t="s">
        <v>535</v>
      </c>
      <c r="B108" s="2709" t="s">
        <v>2841</v>
      </c>
      <c r="C108" s="1421"/>
      <c r="D108" s="1598" t="s">
        <v>636</v>
      </c>
      <c r="E108" s="1600">
        <f>BS!D56</f>
        <v>0</v>
      </c>
      <c r="F108" s="1600"/>
      <c r="G108" s="1601"/>
      <c r="H108" s="1413"/>
      <c r="I108" s="1601">
        <f>E108-E109</f>
        <v>0</v>
      </c>
      <c r="J108" s="1602"/>
      <c r="K108" s="1603"/>
      <c r="L108" s="1218"/>
    </row>
    <row r="109" spans="1:12" s="1220" customFormat="1" ht="27.95" customHeight="1" x14ac:dyDescent="0.25">
      <c r="A109" s="1611"/>
      <c r="B109" s="2710"/>
      <c r="C109" s="1422"/>
      <c r="D109" s="1599"/>
      <c r="E109" s="1600">
        <f>BS!E56</f>
        <v>0</v>
      </c>
      <c r="F109" s="1600"/>
      <c r="G109" s="1601"/>
      <c r="H109" s="1407"/>
      <c r="I109" s="1412"/>
      <c r="J109" s="1601">
        <f>BS!G56</f>
        <v>0</v>
      </c>
      <c r="K109" s="1602"/>
      <c r="L109" s="1604"/>
    </row>
    <row r="110" spans="1:12" s="1220" customFormat="1" ht="27.95" customHeight="1" x14ac:dyDescent="0.25">
      <c r="A110" s="1611" t="s">
        <v>538</v>
      </c>
      <c r="B110" s="2709" t="s">
        <v>2842</v>
      </c>
      <c r="C110" s="1421"/>
      <c r="D110" s="1598" t="s">
        <v>637</v>
      </c>
      <c r="E110" s="1600">
        <f>BS!D57</f>
        <v>0</v>
      </c>
      <c r="F110" s="1600"/>
      <c r="G110" s="1601"/>
      <c r="H110" s="1413"/>
      <c r="I110" s="1601">
        <f>E110-E111</f>
        <v>0</v>
      </c>
      <c r="J110" s="1602"/>
      <c r="K110" s="1603"/>
      <c r="L110" s="1218"/>
    </row>
    <row r="111" spans="1:12" s="1220" customFormat="1" ht="27.95" customHeight="1" x14ac:dyDescent="0.25">
      <c r="A111" s="1611"/>
      <c r="B111" s="2710"/>
      <c r="C111" s="1422"/>
      <c r="D111" s="1599"/>
      <c r="E111" s="1600">
        <f>BS!E57</f>
        <v>0</v>
      </c>
      <c r="F111" s="1600"/>
      <c r="G111" s="1601"/>
      <c r="H111" s="1407"/>
      <c r="I111" s="1412"/>
      <c r="J111" s="1601">
        <f>BS!G57</f>
        <v>0</v>
      </c>
      <c r="K111" s="1602"/>
      <c r="L111" s="1604"/>
    </row>
    <row r="112" spans="1:12" ht="27.95" customHeight="1" x14ac:dyDescent="0.25">
      <c r="A112" s="1611" t="s">
        <v>541</v>
      </c>
      <c r="B112" s="2709" t="s">
        <v>2843</v>
      </c>
      <c r="C112" s="1421"/>
      <c r="D112" s="1598" t="s">
        <v>639</v>
      </c>
      <c r="E112" s="1600">
        <f>BS!D58</f>
        <v>0</v>
      </c>
      <c r="F112" s="1600"/>
      <c r="G112" s="1601"/>
      <c r="H112" s="1413"/>
      <c r="I112" s="1601">
        <f>E112-E113</f>
        <v>0</v>
      </c>
      <c r="J112" s="1602"/>
      <c r="K112" s="1603"/>
      <c r="L112" s="1218"/>
    </row>
    <row r="113" spans="1:12" ht="27.95" customHeight="1" x14ac:dyDescent="0.25">
      <c r="A113" s="1611"/>
      <c r="B113" s="2710"/>
      <c r="C113" s="1422"/>
      <c r="D113" s="1599"/>
      <c r="E113" s="1600">
        <f>BS!E58</f>
        <v>0</v>
      </c>
      <c r="F113" s="1600"/>
      <c r="G113" s="1601"/>
      <c r="H113" s="1407"/>
      <c r="I113" s="1412"/>
      <c r="J113" s="1601">
        <f>BS!G58</f>
        <v>0</v>
      </c>
      <c r="K113" s="1602"/>
      <c r="L113" s="1604"/>
    </row>
    <row r="114" spans="1:12" ht="27.95" customHeight="1" x14ac:dyDescent="0.25">
      <c r="A114" s="1611" t="s">
        <v>544</v>
      </c>
      <c r="B114" s="2709" t="s">
        <v>2844</v>
      </c>
      <c r="C114" s="1421"/>
      <c r="D114" s="1598" t="s">
        <v>640</v>
      </c>
      <c r="E114" s="1600">
        <f>BS!D59</f>
        <v>0</v>
      </c>
      <c r="F114" s="1600"/>
      <c r="G114" s="1601"/>
      <c r="H114" s="1413"/>
      <c r="I114" s="1601">
        <f>E114-E115</f>
        <v>0</v>
      </c>
      <c r="J114" s="1602"/>
      <c r="K114" s="1603"/>
      <c r="L114" s="1218"/>
    </row>
    <row r="115" spans="1:12" ht="27.95" customHeight="1" x14ac:dyDescent="0.25">
      <c r="A115" s="1611"/>
      <c r="B115" s="2710"/>
      <c r="C115" s="1422"/>
      <c r="D115" s="1599"/>
      <c r="E115" s="1600">
        <f>BS!E59</f>
        <v>0</v>
      </c>
      <c r="F115" s="1600"/>
      <c r="G115" s="1601"/>
      <c r="H115" s="1407"/>
      <c r="I115" s="1412"/>
      <c r="J115" s="1601">
        <f>BS!G59</f>
        <v>0</v>
      </c>
      <c r="K115" s="1602"/>
      <c r="L115" s="1604"/>
    </row>
    <row r="116" spans="1:12" ht="27.95" customHeight="1" x14ac:dyDescent="0.25">
      <c r="A116" s="1611" t="s">
        <v>547</v>
      </c>
      <c r="B116" s="2709" t="s">
        <v>2845</v>
      </c>
      <c r="C116" s="1421"/>
      <c r="D116" s="1598" t="s">
        <v>642</v>
      </c>
      <c r="E116" s="1600">
        <f>BS!D60</f>
        <v>0</v>
      </c>
      <c r="F116" s="1600"/>
      <c r="G116" s="1601"/>
      <c r="H116" s="1413"/>
      <c r="I116" s="1601">
        <f>E116-E117</f>
        <v>0</v>
      </c>
      <c r="J116" s="1602"/>
      <c r="K116" s="1603"/>
      <c r="L116" s="1218"/>
    </row>
    <row r="117" spans="1:12" ht="27.95" customHeight="1" x14ac:dyDescent="0.25">
      <c r="A117" s="1611"/>
      <c r="B117" s="2710"/>
      <c r="C117" s="1422"/>
      <c r="D117" s="1599"/>
      <c r="E117" s="1600">
        <f>BS!E60</f>
        <v>0</v>
      </c>
      <c r="F117" s="1600"/>
      <c r="G117" s="1601"/>
      <c r="H117" s="1407"/>
      <c r="I117" s="1412"/>
      <c r="J117" s="1601">
        <f>BS!G60</f>
        <v>0</v>
      </c>
      <c r="K117" s="1602"/>
      <c r="L117" s="1604"/>
    </row>
    <row r="118" spans="1:12" ht="27.95" customHeight="1" x14ac:dyDescent="0.25">
      <c r="A118" s="1611" t="s">
        <v>568</v>
      </c>
      <c r="B118" s="2709" t="s">
        <v>2846</v>
      </c>
      <c r="C118" s="1421"/>
      <c r="D118" s="1598" t="s">
        <v>644</v>
      </c>
      <c r="E118" s="1600">
        <f>BS!D61</f>
        <v>0</v>
      </c>
      <c r="F118" s="1600"/>
      <c r="G118" s="1601"/>
      <c r="H118" s="1413"/>
      <c r="I118" s="1601">
        <f>E118-E119</f>
        <v>0</v>
      </c>
      <c r="J118" s="1602"/>
      <c r="K118" s="1603"/>
      <c r="L118" s="1218"/>
    </row>
    <row r="119" spans="1:12" ht="27.95" customHeight="1" x14ac:dyDescent="0.25">
      <c r="A119" s="1611"/>
      <c r="B119" s="2710"/>
      <c r="C119" s="1422"/>
      <c r="D119" s="1599"/>
      <c r="E119" s="1600">
        <f>BS!E61</f>
        <v>0</v>
      </c>
      <c r="F119" s="1600"/>
      <c r="G119" s="1601"/>
      <c r="H119" s="1407"/>
      <c r="I119" s="1412"/>
      <c r="J119" s="1601">
        <f>BS!G61</f>
        <v>0</v>
      </c>
      <c r="K119" s="1602"/>
      <c r="L119" s="1604"/>
    </row>
    <row r="120" spans="1:12" ht="27.95" customHeight="1" x14ac:dyDescent="0.25">
      <c r="A120" s="1623" t="s">
        <v>631</v>
      </c>
      <c r="B120" s="1592" t="s">
        <v>3018</v>
      </c>
      <c r="C120" s="1424"/>
      <c r="D120" s="1566" t="s">
        <v>646</v>
      </c>
      <c r="E120" s="1568">
        <f>BS!D62</f>
        <v>27995</v>
      </c>
      <c r="F120" s="1568"/>
      <c r="G120" s="1569"/>
      <c r="H120" s="1416"/>
      <c r="I120" s="1569">
        <f>E120-E121</f>
        <v>20437</v>
      </c>
      <c r="J120" s="1570"/>
      <c r="K120" s="1571"/>
      <c r="L120" s="1215"/>
    </row>
    <row r="121" spans="1:12" ht="27.95" customHeight="1" x14ac:dyDescent="0.25">
      <c r="A121" s="1623"/>
      <c r="B121" s="1610"/>
      <c r="C121" s="1425"/>
      <c r="D121" s="1567"/>
      <c r="E121" s="1568">
        <f>BS!E62</f>
        <v>7558</v>
      </c>
      <c r="F121" s="1568"/>
      <c r="G121" s="1569"/>
      <c r="H121" s="1417"/>
      <c r="I121" s="1415"/>
      <c r="J121" s="1569">
        <f>BS!G62</f>
        <v>38811</v>
      </c>
      <c r="K121" s="1570"/>
      <c r="L121" s="1572"/>
    </row>
    <row r="122" spans="1:12" ht="27.95" customHeight="1" x14ac:dyDescent="0.25">
      <c r="A122" s="1623" t="s">
        <v>634</v>
      </c>
      <c r="B122" s="1609" t="s">
        <v>3019</v>
      </c>
      <c r="C122" s="1424"/>
      <c r="D122" s="1566" t="s">
        <v>648</v>
      </c>
      <c r="E122" s="1600">
        <f>BS!D63</f>
        <v>27995</v>
      </c>
      <c r="F122" s="1600"/>
      <c r="G122" s="1601"/>
      <c r="H122" s="1413"/>
      <c r="I122" s="1601">
        <f>E122-E123</f>
        <v>20437</v>
      </c>
      <c r="J122" s="1602"/>
      <c r="K122" s="1603"/>
      <c r="L122" s="1218"/>
    </row>
    <row r="123" spans="1:12" ht="27.95" customHeight="1" x14ac:dyDescent="0.25">
      <c r="A123" s="1623"/>
      <c r="B123" s="1610"/>
      <c r="C123" s="1425"/>
      <c r="D123" s="1567"/>
      <c r="E123" s="1600">
        <f>BS!E63</f>
        <v>7558</v>
      </c>
      <c r="F123" s="1600"/>
      <c r="G123" s="1601"/>
      <c r="H123" s="1407"/>
      <c r="I123" s="1412"/>
      <c r="J123" s="1601">
        <f>BS!G63</f>
        <v>38811</v>
      </c>
      <c r="K123" s="1602"/>
      <c r="L123" s="1604"/>
    </row>
    <row r="124" spans="1:12" ht="27.95" customHeight="1" x14ac:dyDescent="0.25">
      <c r="A124" s="1611" t="s">
        <v>2668</v>
      </c>
      <c r="B124" s="2712" t="s">
        <v>2849</v>
      </c>
      <c r="C124" s="1278"/>
      <c r="D124" s="1598" t="s">
        <v>651</v>
      </c>
      <c r="E124" s="1600">
        <f>BS!D64</f>
        <v>0</v>
      </c>
      <c r="F124" s="1600"/>
      <c r="G124" s="1601"/>
      <c r="H124" s="1413"/>
      <c r="I124" s="1601">
        <f>E124-E125</f>
        <v>0</v>
      </c>
      <c r="J124" s="1602"/>
      <c r="K124" s="1603"/>
      <c r="L124" s="1218"/>
    </row>
    <row r="125" spans="1:12" ht="27.95" customHeight="1" x14ac:dyDescent="0.25">
      <c r="A125" s="1611"/>
      <c r="B125" s="2713"/>
      <c r="C125" s="1279"/>
      <c r="D125" s="1599"/>
      <c r="E125" s="1600">
        <f>BS!E64</f>
        <v>0</v>
      </c>
      <c r="F125" s="1600"/>
      <c r="G125" s="1601"/>
      <c r="H125" s="1407"/>
      <c r="I125" s="1412"/>
      <c r="J125" s="1601">
        <f>BS!G64</f>
        <v>0</v>
      </c>
      <c r="K125" s="1602"/>
      <c r="L125" s="1604"/>
    </row>
    <row r="126" spans="1:12" s="1220" customFormat="1" ht="27.95" customHeight="1" x14ac:dyDescent="0.25">
      <c r="A126" s="1611" t="s">
        <v>2669</v>
      </c>
      <c r="B126" s="2709" t="s">
        <v>2850</v>
      </c>
      <c r="C126" s="1421"/>
      <c r="D126" s="1598" t="s">
        <v>654</v>
      </c>
      <c r="E126" s="1600">
        <f>BS!D65</f>
        <v>0</v>
      </c>
      <c r="F126" s="1600"/>
      <c r="G126" s="1601"/>
      <c r="H126" s="1413"/>
      <c r="I126" s="1601">
        <f>E126-E127</f>
        <v>0</v>
      </c>
      <c r="J126" s="1602"/>
      <c r="K126" s="1603"/>
      <c r="L126" s="1218"/>
    </row>
    <row r="127" spans="1:12" s="1220" customFormat="1" ht="27.95" customHeight="1" thickBot="1" x14ac:dyDescent="0.3">
      <c r="A127" s="1612"/>
      <c r="B127" s="2711"/>
      <c r="C127" s="1430"/>
      <c r="D127" s="1614"/>
      <c r="E127" s="1615">
        <f>BS!E65</f>
        <v>0</v>
      </c>
      <c r="F127" s="1615"/>
      <c r="G127" s="1616"/>
      <c r="H127" s="1406"/>
      <c r="I127" s="1414"/>
      <c r="J127" s="1616">
        <f>BS!G65</f>
        <v>0</v>
      </c>
      <c r="K127" s="1617"/>
      <c r="L127" s="1618"/>
    </row>
    <row r="128" spans="1:12" ht="11.25" customHeight="1" x14ac:dyDescent="0.25">
      <c r="A128" s="2293" t="s">
        <v>1618</v>
      </c>
      <c r="B128" s="2294" t="s">
        <v>1619</v>
      </c>
      <c r="C128" s="1409"/>
      <c r="D128" s="2707" t="s">
        <v>1620</v>
      </c>
      <c r="E128" s="1580" t="s">
        <v>1621</v>
      </c>
      <c r="F128" s="1581"/>
      <c r="G128" s="1581"/>
      <c r="H128" s="1581"/>
      <c r="I128" s="1581"/>
      <c r="J128" s="1582"/>
      <c r="K128" s="2175" t="s">
        <v>1599</v>
      </c>
      <c r="L128" s="2176"/>
    </row>
    <row r="129" spans="1:12" ht="11.25" customHeight="1" x14ac:dyDescent="0.25">
      <c r="A129" s="2262"/>
      <c r="B129" s="2263"/>
      <c r="C129" s="1350"/>
      <c r="D129" s="2163"/>
      <c r="E129" s="1587">
        <v>1</v>
      </c>
      <c r="F129" s="2123" t="s">
        <v>1622</v>
      </c>
      <c r="G129" s="2182"/>
      <c r="H129" s="1441"/>
      <c r="I129" s="2699" t="s">
        <v>1178</v>
      </c>
      <c r="J129" s="2700"/>
      <c r="K129" s="2115"/>
      <c r="L129" s="2116"/>
    </row>
    <row r="130" spans="1:12" ht="11.25" customHeight="1" x14ac:dyDescent="0.25">
      <c r="A130" s="2125"/>
      <c r="B130" s="2133"/>
      <c r="C130" s="1410"/>
      <c r="D130" s="2165"/>
      <c r="E130" s="1587"/>
      <c r="F130" s="2123" t="s">
        <v>1623</v>
      </c>
      <c r="G130" s="2182"/>
      <c r="H130" s="1441"/>
      <c r="I130" s="2701"/>
      <c r="J130" s="2702"/>
      <c r="K130" s="2123" t="s">
        <v>1176</v>
      </c>
      <c r="L130" s="2124"/>
    </row>
    <row r="131" spans="1:12" s="1214" customFormat="1" ht="27.95" customHeight="1" x14ac:dyDescent="0.25">
      <c r="A131" s="1611" t="s">
        <v>2670</v>
      </c>
      <c r="B131" s="2714" t="s">
        <v>2840</v>
      </c>
      <c r="C131" s="1281"/>
      <c r="D131" s="1629" t="s">
        <v>656</v>
      </c>
      <c r="E131" s="1600">
        <f>BS!D66</f>
        <v>27995</v>
      </c>
      <c r="F131" s="1600"/>
      <c r="G131" s="1601"/>
      <c r="H131" s="1413"/>
      <c r="I131" s="1601">
        <f>E131-E132</f>
        <v>20437</v>
      </c>
      <c r="J131" s="1602"/>
      <c r="K131" s="1603"/>
      <c r="L131" s="1218"/>
    </row>
    <row r="132" spans="1:12" s="1214" customFormat="1" ht="27.95" customHeight="1" x14ac:dyDescent="0.25">
      <c r="A132" s="1611"/>
      <c r="B132" s="2715"/>
      <c r="C132" s="1277"/>
      <c r="D132" s="1630"/>
      <c r="E132" s="1600">
        <f>BS!E66</f>
        <v>7558</v>
      </c>
      <c r="F132" s="1600"/>
      <c r="G132" s="1601"/>
      <c r="H132" s="1407"/>
      <c r="I132" s="1412"/>
      <c r="J132" s="1601">
        <f>BS!G66</f>
        <v>38811</v>
      </c>
      <c r="K132" s="1602"/>
      <c r="L132" s="1604"/>
    </row>
    <row r="133" spans="1:12" s="1214" customFormat="1" ht="27.95" customHeight="1" x14ac:dyDescent="0.25">
      <c r="A133" s="1611" t="s">
        <v>532</v>
      </c>
      <c r="B133" s="2714" t="s">
        <v>2851</v>
      </c>
      <c r="C133" s="1281"/>
      <c r="D133" s="1629" t="s">
        <v>658</v>
      </c>
      <c r="E133" s="1600">
        <f>BS!D67</f>
        <v>0</v>
      </c>
      <c r="F133" s="1600"/>
      <c r="G133" s="1601"/>
      <c r="H133" s="1413"/>
      <c r="I133" s="1601">
        <f>E133-E134</f>
        <v>0</v>
      </c>
      <c r="J133" s="1602"/>
      <c r="K133" s="1603"/>
      <c r="L133" s="1218"/>
    </row>
    <row r="134" spans="1:12" ht="27.95" customHeight="1" x14ac:dyDescent="0.25">
      <c r="A134" s="1611"/>
      <c r="B134" s="2715"/>
      <c r="C134" s="1277"/>
      <c r="D134" s="1630"/>
      <c r="E134" s="1600">
        <f>BS!E67</f>
        <v>0</v>
      </c>
      <c r="F134" s="1600"/>
      <c r="G134" s="1601"/>
      <c r="H134" s="1407"/>
      <c r="I134" s="1412"/>
      <c r="J134" s="1601">
        <f>BS!G67</f>
        <v>0</v>
      </c>
      <c r="K134" s="1602"/>
      <c r="L134" s="1604"/>
    </row>
    <row r="135" spans="1:12" ht="27.95" customHeight="1" x14ac:dyDescent="0.25">
      <c r="A135" s="1611" t="s">
        <v>535</v>
      </c>
      <c r="B135" s="2714" t="s">
        <v>2841</v>
      </c>
      <c r="C135" s="1281"/>
      <c r="D135" s="1629" t="s">
        <v>660</v>
      </c>
      <c r="E135" s="1600">
        <f>BS!D68</f>
        <v>0</v>
      </c>
      <c r="F135" s="1600"/>
      <c r="G135" s="1601"/>
      <c r="H135" s="1413"/>
      <c r="I135" s="1601">
        <f>E135-E136</f>
        <v>0</v>
      </c>
      <c r="J135" s="1602"/>
      <c r="K135" s="1603"/>
      <c r="L135" s="1218"/>
    </row>
    <row r="136" spans="1:12" ht="27.95" customHeight="1" x14ac:dyDescent="0.25">
      <c r="A136" s="1611"/>
      <c r="B136" s="2715"/>
      <c r="C136" s="1277"/>
      <c r="D136" s="1630"/>
      <c r="E136" s="1600">
        <f>BS!E68</f>
        <v>0</v>
      </c>
      <c r="F136" s="1600"/>
      <c r="G136" s="1601"/>
      <c r="H136" s="1407"/>
      <c r="I136" s="1412"/>
      <c r="J136" s="1601">
        <f>BS!G68</f>
        <v>0</v>
      </c>
      <c r="K136" s="1602"/>
      <c r="L136" s="1604"/>
    </row>
    <row r="137" spans="1:12" ht="27.95" customHeight="1" x14ac:dyDescent="0.25">
      <c r="A137" s="1611" t="s">
        <v>538</v>
      </c>
      <c r="B137" s="2714" t="s">
        <v>2852</v>
      </c>
      <c r="C137" s="1281"/>
      <c r="D137" s="1629" t="s">
        <v>662</v>
      </c>
      <c r="E137" s="1600">
        <f>BS!D69</f>
        <v>0</v>
      </c>
      <c r="F137" s="1600"/>
      <c r="G137" s="1601"/>
      <c r="H137" s="1413"/>
      <c r="I137" s="1601">
        <f>E137-E138</f>
        <v>0</v>
      </c>
      <c r="J137" s="1602"/>
      <c r="K137" s="1603"/>
      <c r="L137" s="1218"/>
    </row>
    <row r="138" spans="1:12" ht="27.95" customHeight="1" x14ac:dyDescent="0.25">
      <c r="A138" s="1611"/>
      <c r="B138" s="2715"/>
      <c r="C138" s="1277"/>
      <c r="D138" s="1630"/>
      <c r="E138" s="1600">
        <f>BS!E69</f>
        <v>0</v>
      </c>
      <c r="F138" s="1600"/>
      <c r="G138" s="1601"/>
      <c r="H138" s="1407"/>
      <c r="I138" s="1412"/>
      <c r="J138" s="1601">
        <f>BS!G69</f>
        <v>0</v>
      </c>
      <c r="K138" s="1602"/>
      <c r="L138" s="1604"/>
    </row>
    <row r="139" spans="1:12" ht="27.95" customHeight="1" x14ac:dyDescent="0.25">
      <c r="A139" s="1611" t="s">
        <v>541</v>
      </c>
      <c r="B139" s="2714" t="s">
        <v>2853</v>
      </c>
      <c r="C139" s="1281"/>
      <c r="D139" s="1629" t="s">
        <v>665</v>
      </c>
      <c r="E139" s="1600">
        <f>BS!D70</f>
        <v>0</v>
      </c>
      <c r="F139" s="1600"/>
      <c r="G139" s="1601"/>
      <c r="H139" s="1413"/>
      <c r="I139" s="1601">
        <f>E139-E140</f>
        <v>0</v>
      </c>
      <c r="J139" s="1602"/>
      <c r="K139" s="1603"/>
      <c r="L139" s="1218"/>
    </row>
    <row r="140" spans="1:12" ht="27.95" customHeight="1" x14ac:dyDescent="0.25">
      <c r="A140" s="1611"/>
      <c r="B140" s="2715"/>
      <c r="C140" s="1277"/>
      <c r="D140" s="1630"/>
      <c r="E140" s="1600">
        <f>BS!E70</f>
        <v>0</v>
      </c>
      <c r="F140" s="1600"/>
      <c r="G140" s="1601"/>
      <c r="H140" s="1407"/>
      <c r="I140" s="1412"/>
      <c r="J140" s="1601">
        <f>BS!G70</f>
        <v>0</v>
      </c>
      <c r="K140" s="1602"/>
      <c r="L140" s="1604"/>
    </row>
    <row r="141" spans="1:12" ht="27.95" customHeight="1" x14ac:dyDescent="0.25">
      <c r="A141" s="1611" t="s">
        <v>544</v>
      </c>
      <c r="B141" s="2714" t="s">
        <v>2854</v>
      </c>
      <c r="C141" s="1281"/>
      <c r="D141" s="1629" t="s">
        <v>668</v>
      </c>
      <c r="E141" s="1600">
        <f>BS!D71</f>
        <v>0</v>
      </c>
      <c r="F141" s="1600"/>
      <c r="G141" s="1601"/>
      <c r="H141" s="1413"/>
      <c r="I141" s="1601">
        <f>E141-E142</f>
        <v>0</v>
      </c>
      <c r="J141" s="1602"/>
      <c r="K141" s="1603"/>
      <c r="L141" s="1218"/>
    </row>
    <row r="142" spans="1:12" ht="27.95" customHeight="1" x14ac:dyDescent="0.25">
      <c r="A142" s="1611"/>
      <c r="B142" s="2715"/>
      <c r="C142" s="1277"/>
      <c r="D142" s="1630"/>
      <c r="E142" s="1600">
        <f>BS!E71</f>
        <v>0</v>
      </c>
      <c r="F142" s="1600"/>
      <c r="G142" s="1601"/>
      <c r="H142" s="1407"/>
      <c r="I142" s="1412"/>
      <c r="J142" s="1601">
        <f>BS!G71</f>
        <v>0</v>
      </c>
      <c r="K142" s="1602"/>
      <c r="L142" s="1604"/>
    </row>
    <row r="143" spans="1:12" ht="27.95" customHeight="1" x14ac:dyDescent="0.25">
      <c r="A143" s="1611" t="s">
        <v>547</v>
      </c>
      <c r="B143" s="2714" t="s">
        <v>2855</v>
      </c>
      <c r="C143" s="1281"/>
      <c r="D143" s="1629" t="s">
        <v>670</v>
      </c>
      <c r="E143" s="1600">
        <f>BS!D72</f>
        <v>0</v>
      </c>
      <c r="F143" s="1600"/>
      <c r="G143" s="1601"/>
      <c r="H143" s="1413"/>
      <c r="I143" s="1601">
        <f>E143-E144</f>
        <v>0</v>
      </c>
      <c r="J143" s="1602"/>
      <c r="K143" s="1603"/>
      <c r="L143" s="1218"/>
    </row>
    <row r="144" spans="1:12" s="1220" customFormat="1" ht="27.95" customHeight="1" x14ac:dyDescent="0.25">
      <c r="A144" s="1611"/>
      <c r="B144" s="2715"/>
      <c r="C144" s="1277"/>
      <c r="D144" s="1630"/>
      <c r="E144" s="1600">
        <f>BS!E72</f>
        <v>0</v>
      </c>
      <c r="F144" s="1600"/>
      <c r="G144" s="1601"/>
      <c r="H144" s="1407"/>
      <c r="I144" s="1412"/>
      <c r="J144" s="1601">
        <f>BS!G72</f>
        <v>0</v>
      </c>
      <c r="K144" s="1602"/>
      <c r="L144" s="1604"/>
    </row>
    <row r="145" spans="1:12" s="1220" customFormat="1" ht="27.95" customHeight="1" x14ac:dyDescent="0.25">
      <c r="A145" s="1611" t="s">
        <v>568</v>
      </c>
      <c r="B145" s="2714" t="s">
        <v>2844</v>
      </c>
      <c r="C145" s="1281"/>
      <c r="D145" s="1629" t="s">
        <v>672</v>
      </c>
      <c r="E145" s="1600">
        <f>BS!D73</f>
        <v>0</v>
      </c>
      <c r="F145" s="1600"/>
      <c r="G145" s="1601"/>
      <c r="H145" s="1413"/>
      <c r="I145" s="1601">
        <f>E145-E146</f>
        <v>0</v>
      </c>
      <c r="J145" s="1602"/>
      <c r="K145" s="1603"/>
      <c r="L145" s="1218"/>
    </row>
    <row r="146" spans="1:12" ht="27.95" customHeight="1" x14ac:dyDescent="0.25">
      <c r="A146" s="1611"/>
      <c r="B146" s="2715"/>
      <c r="C146" s="1277"/>
      <c r="D146" s="1630"/>
      <c r="E146" s="1600">
        <f>BS!E73</f>
        <v>0</v>
      </c>
      <c r="F146" s="1600"/>
      <c r="G146" s="1601"/>
      <c r="H146" s="1407"/>
      <c r="I146" s="1412"/>
      <c r="J146" s="1601">
        <f>BS!G73</f>
        <v>0</v>
      </c>
      <c r="K146" s="1602"/>
      <c r="L146" s="1604"/>
    </row>
    <row r="147" spans="1:12" ht="27.95" customHeight="1" x14ac:dyDescent="0.25">
      <c r="A147" s="1611" t="s">
        <v>571</v>
      </c>
      <c r="B147" s="2714" t="s">
        <v>2856</v>
      </c>
      <c r="C147" s="1289"/>
      <c r="D147" s="1629" t="s">
        <v>674</v>
      </c>
      <c r="E147" s="1600">
        <f>BS!D74</f>
        <v>0</v>
      </c>
      <c r="F147" s="1600"/>
      <c r="G147" s="1601"/>
      <c r="H147" s="1413"/>
      <c r="I147" s="1601">
        <f>E147-E148</f>
        <v>0</v>
      </c>
      <c r="J147" s="1602"/>
      <c r="K147" s="1603"/>
      <c r="L147" s="1218"/>
    </row>
    <row r="148" spans="1:12" s="1221" customFormat="1" ht="27.95" customHeight="1" x14ac:dyDescent="0.2">
      <c r="A148" s="1611"/>
      <c r="B148" s="2715"/>
      <c r="C148" s="1290"/>
      <c r="D148" s="1630"/>
      <c r="E148" s="1600">
        <f>BS!E74</f>
        <v>0</v>
      </c>
      <c r="F148" s="1600"/>
      <c r="G148" s="1601"/>
      <c r="H148" s="1407"/>
      <c r="I148" s="1412"/>
      <c r="J148" s="1601">
        <f>BS!G74</f>
        <v>0</v>
      </c>
      <c r="K148" s="1602"/>
      <c r="L148" s="1604"/>
    </row>
    <row r="149" spans="1:12" s="1214" customFormat="1" ht="27.95" customHeight="1" x14ac:dyDescent="0.25">
      <c r="A149" s="1623" t="s">
        <v>649</v>
      </c>
      <c r="B149" s="2716" t="s">
        <v>2857</v>
      </c>
      <c r="C149" s="1288"/>
      <c r="D149" s="1640" t="s">
        <v>681</v>
      </c>
      <c r="E149" s="1568">
        <f>BS!D75</f>
        <v>0</v>
      </c>
      <c r="F149" s="1568"/>
      <c r="G149" s="1569"/>
      <c r="H149" s="1416"/>
      <c r="I149" s="1569">
        <f>E149-E150</f>
        <v>0</v>
      </c>
      <c r="J149" s="1570"/>
      <c r="K149" s="1571"/>
      <c r="L149" s="1215"/>
    </row>
    <row r="150" spans="1:12" s="1214" customFormat="1" ht="27.95" customHeight="1" x14ac:dyDescent="0.25">
      <c r="A150" s="1623"/>
      <c r="B150" s="2717"/>
      <c r="C150" s="1443"/>
      <c r="D150" s="1641"/>
      <c r="E150" s="1568">
        <f>BS!E75</f>
        <v>0</v>
      </c>
      <c r="F150" s="1568"/>
      <c r="G150" s="1569"/>
      <c r="H150" s="1417"/>
      <c r="I150" s="1415"/>
      <c r="J150" s="1569">
        <f>BS!G75</f>
        <v>0</v>
      </c>
      <c r="K150" s="1570"/>
      <c r="L150" s="1572"/>
    </row>
    <row r="151" spans="1:12" s="1214" customFormat="1" ht="27.95" customHeight="1" x14ac:dyDescent="0.25">
      <c r="A151" s="1611" t="s">
        <v>652</v>
      </c>
      <c r="B151" s="2714" t="s">
        <v>2858</v>
      </c>
      <c r="C151" s="1281"/>
      <c r="D151" s="1629" t="s">
        <v>683</v>
      </c>
      <c r="E151" s="1600">
        <f>BS!D76</f>
        <v>0</v>
      </c>
      <c r="F151" s="1600"/>
      <c r="G151" s="1601"/>
      <c r="H151" s="1413"/>
      <c r="I151" s="1601">
        <f>E151-E152</f>
        <v>0</v>
      </c>
      <c r="J151" s="1602"/>
      <c r="K151" s="1603"/>
      <c r="L151" s="1218"/>
    </row>
    <row r="152" spans="1:12" ht="27.95" customHeight="1" x14ac:dyDescent="0.25">
      <c r="A152" s="1611"/>
      <c r="B152" s="2715"/>
      <c r="C152" s="1277"/>
      <c r="D152" s="1630"/>
      <c r="E152" s="1600">
        <f>BS!E76</f>
        <v>0</v>
      </c>
      <c r="F152" s="1600"/>
      <c r="G152" s="1601"/>
      <c r="H152" s="1407"/>
      <c r="I152" s="1412"/>
      <c r="J152" s="1601">
        <f>BS!G76</f>
        <v>0</v>
      </c>
      <c r="K152" s="1602"/>
      <c r="L152" s="1604"/>
    </row>
    <row r="153" spans="1:12" ht="27.95" customHeight="1" x14ac:dyDescent="0.25">
      <c r="A153" s="1611" t="s">
        <v>532</v>
      </c>
      <c r="B153" s="2714" t="s">
        <v>2859</v>
      </c>
      <c r="C153" s="1281"/>
      <c r="D153" s="1629" t="s">
        <v>685</v>
      </c>
      <c r="E153" s="1600">
        <f>BS!D77</f>
        <v>0</v>
      </c>
      <c r="F153" s="1600"/>
      <c r="G153" s="1601"/>
      <c r="H153" s="1413"/>
      <c r="I153" s="1601">
        <f>E153-E154</f>
        <v>0</v>
      </c>
      <c r="J153" s="1602"/>
      <c r="K153" s="1603"/>
      <c r="L153" s="1218"/>
    </row>
    <row r="154" spans="1:12" ht="27.95" customHeight="1" x14ac:dyDescent="0.25">
      <c r="A154" s="1611"/>
      <c r="B154" s="2715"/>
      <c r="C154" s="1277"/>
      <c r="D154" s="1630"/>
      <c r="E154" s="1600">
        <f>BS!E78</f>
        <v>0</v>
      </c>
      <c r="F154" s="1600"/>
      <c r="G154" s="1601"/>
      <c r="H154" s="1407"/>
      <c r="I154" s="1412"/>
      <c r="J154" s="1601">
        <f>BS!G77</f>
        <v>0</v>
      </c>
      <c r="K154" s="1602"/>
      <c r="L154" s="1604"/>
    </row>
    <row r="155" spans="1:12" ht="27.95" customHeight="1" x14ac:dyDescent="0.25">
      <c r="A155" s="1611" t="s">
        <v>535</v>
      </c>
      <c r="B155" s="2714" t="s">
        <v>2860</v>
      </c>
      <c r="C155" s="1281"/>
      <c r="D155" s="1629" t="s">
        <v>687</v>
      </c>
      <c r="E155" s="1600">
        <f>BS!D78</f>
        <v>0</v>
      </c>
      <c r="F155" s="1600"/>
      <c r="G155" s="1601"/>
      <c r="H155" s="1413"/>
      <c r="I155" s="1601">
        <f>E155-E156</f>
        <v>0</v>
      </c>
      <c r="J155" s="1602"/>
      <c r="K155" s="1603"/>
      <c r="L155" s="1218"/>
    </row>
    <row r="156" spans="1:12" ht="27.95" customHeight="1" x14ac:dyDescent="0.25">
      <c r="A156" s="1611"/>
      <c r="B156" s="2715"/>
      <c r="C156" s="1277"/>
      <c r="D156" s="1630"/>
      <c r="E156" s="1600">
        <f>BS!E78</f>
        <v>0</v>
      </c>
      <c r="F156" s="1600"/>
      <c r="G156" s="1601"/>
      <c r="H156" s="1407"/>
      <c r="I156" s="1412"/>
      <c r="J156" s="1601">
        <f>BS!G78</f>
        <v>0</v>
      </c>
      <c r="K156" s="1602"/>
      <c r="L156" s="1604"/>
    </row>
    <row r="157" spans="1:12" ht="27.95" customHeight="1" x14ac:dyDescent="0.25">
      <c r="A157" s="1611" t="s">
        <v>538</v>
      </c>
      <c r="B157" s="2714" t="s">
        <v>2861</v>
      </c>
      <c r="C157" s="1281"/>
      <c r="D157" s="1629" t="s">
        <v>689</v>
      </c>
      <c r="E157" s="1600">
        <f>BS!D79</f>
        <v>0</v>
      </c>
      <c r="F157" s="1600"/>
      <c r="G157" s="1601"/>
      <c r="H157" s="1413"/>
      <c r="I157" s="1601">
        <f>E157-E158</f>
        <v>0</v>
      </c>
      <c r="J157" s="1602"/>
      <c r="K157" s="1603"/>
      <c r="L157" s="1218"/>
    </row>
    <row r="158" spans="1:12" ht="27.95" customHeight="1" thickBot="1" x14ac:dyDescent="0.3">
      <c r="A158" s="1612"/>
      <c r="B158" s="2718"/>
      <c r="C158" s="1392"/>
      <c r="D158" s="1643"/>
      <c r="E158" s="1615">
        <f>BS!E79</f>
        <v>0</v>
      </c>
      <c r="F158" s="1615"/>
      <c r="G158" s="1616"/>
      <c r="H158" s="1406"/>
      <c r="I158" s="1414"/>
      <c r="J158" s="1616">
        <f>BS!G79</f>
        <v>0</v>
      </c>
      <c r="K158" s="1617"/>
      <c r="L158" s="1618"/>
    </row>
    <row r="159" spans="1:12" ht="11.25" customHeight="1" x14ac:dyDescent="0.25">
      <c r="A159" s="2293" t="s">
        <v>1618</v>
      </c>
      <c r="B159" s="2294" t="s">
        <v>1619</v>
      </c>
      <c r="C159" s="1409"/>
      <c r="D159" s="2707" t="s">
        <v>1620</v>
      </c>
      <c r="E159" s="1580" t="s">
        <v>1621</v>
      </c>
      <c r="F159" s="1581"/>
      <c r="G159" s="1581"/>
      <c r="H159" s="1581"/>
      <c r="I159" s="1581"/>
      <c r="J159" s="1582"/>
      <c r="K159" s="2175" t="s">
        <v>1599</v>
      </c>
      <c r="L159" s="2176"/>
    </row>
    <row r="160" spans="1:12" ht="11.25" customHeight="1" x14ac:dyDescent="0.25">
      <c r="A160" s="2262"/>
      <c r="B160" s="2263"/>
      <c r="C160" s="1350"/>
      <c r="D160" s="2163"/>
      <c r="E160" s="1587">
        <v>1</v>
      </c>
      <c r="F160" s="2123" t="s">
        <v>1622</v>
      </c>
      <c r="G160" s="2182"/>
      <c r="H160" s="1441"/>
      <c r="I160" s="2699" t="s">
        <v>1178</v>
      </c>
      <c r="J160" s="2700"/>
      <c r="K160" s="2115"/>
      <c r="L160" s="2116"/>
    </row>
    <row r="161" spans="1:12" ht="12" customHeight="1" x14ac:dyDescent="0.25">
      <c r="A161" s="2125"/>
      <c r="B161" s="2133"/>
      <c r="C161" s="1410"/>
      <c r="D161" s="2165"/>
      <c r="E161" s="1587"/>
      <c r="F161" s="2123" t="s">
        <v>1623</v>
      </c>
      <c r="G161" s="2182"/>
      <c r="H161" s="1441"/>
      <c r="I161" s="2701"/>
      <c r="J161" s="2702"/>
      <c r="K161" s="2123" t="s">
        <v>1176</v>
      </c>
      <c r="L161" s="2124"/>
    </row>
    <row r="162" spans="1:12" ht="27.95" customHeight="1" x14ac:dyDescent="0.25">
      <c r="A162" s="1623" t="s">
        <v>787</v>
      </c>
      <c r="B162" s="1638" t="s">
        <v>3020</v>
      </c>
      <c r="C162" s="1288"/>
      <c r="D162" s="1640" t="s">
        <v>691</v>
      </c>
      <c r="E162" s="1568">
        <f>BS!D80</f>
        <v>678</v>
      </c>
      <c r="F162" s="1568"/>
      <c r="G162" s="1569"/>
      <c r="H162" s="1416"/>
      <c r="I162" s="1569">
        <f>E162-E163</f>
        <v>678</v>
      </c>
      <c r="J162" s="1570"/>
      <c r="K162" s="1571"/>
      <c r="L162" s="1215"/>
    </row>
    <row r="163" spans="1:12" ht="27.95" customHeight="1" x14ac:dyDescent="0.25">
      <c r="A163" s="1623"/>
      <c r="B163" s="1639"/>
      <c r="C163" s="1443"/>
      <c r="D163" s="1641"/>
      <c r="E163" s="1652">
        <f>BS!E80</f>
        <v>0</v>
      </c>
      <c r="F163" s="1652"/>
      <c r="G163" s="1653"/>
      <c r="H163" s="1291"/>
      <c r="I163" s="1428"/>
      <c r="J163" s="1569">
        <f>BS!G80</f>
        <v>6931</v>
      </c>
      <c r="K163" s="1570"/>
      <c r="L163" s="1572"/>
    </row>
    <row r="164" spans="1:12" ht="27.95" customHeight="1" x14ac:dyDescent="0.25">
      <c r="A164" s="1611" t="s">
        <v>790</v>
      </c>
      <c r="B164" s="1620" t="s">
        <v>1675</v>
      </c>
      <c r="C164" s="1281"/>
      <c r="D164" s="1629" t="s">
        <v>693</v>
      </c>
      <c r="E164" s="1600">
        <f>BS!D81</f>
        <v>678</v>
      </c>
      <c r="F164" s="1600"/>
      <c r="G164" s="1601"/>
      <c r="H164" s="1413"/>
      <c r="I164" s="1601">
        <f>E164-E165</f>
        <v>678</v>
      </c>
      <c r="J164" s="1650"/>
      <c r="K164" s="1651"/>
      <c r="L164" s="1218"/>
    </row>
    <row r="165" spans="1:12" s="1220" customFormat="1" ht="27.95" customHeight="1" x14ac:dyDescent="0.25">
      <c r="A165" s="1611"/>
      <c r="B165" s="1621"/>
      <c r="C165" s="1277"/>
      <c r="D165" s="1630"/>
      <c r="E165" s="1600">
        <f>BS!E81</f>
        <v>0</v>
      </c>
      <c r="F165" s="1600"/>
      <c r="G165" s="1601"/>
      <c r="H165" s="1407"/>
      <c r="I165" s="1412"/>
      <c r="J165" s="1601">
        <f>BS!G81</f>
        <v>6931</v>
      </c>
      <c r="K165" s="1602"/>
      <c r="L165" s="1604"/>
    </row>
    <row r="166" spans="1:12" s="1220" customFormat="1" ht="27.95" customHeight="1" x14ac:dyDescent="0.25">
      <c r="A166" s="1611" t="s">
        <v>532</v>
      </c>
      <c r="B166" s="1620" t="s">
        <v>3021</v>
      </c>
      <c r="C166" s="1281"/>
      <c r="D166" s="1629" t="s">
        <v>695</v>
      </c>
      <c r="E166" s="1600">
        <f>BS!D82</f>
        <v>0</v>
      </c>
      <c r="F166" s="1600"/>
      <c r="G166" s="1601"/>
      <c r="H166" s="1413"/>
      <c r="I166" s="1601">
        <f>E166-E167</f>
        <v>0</v>
      </c>
      <c r="J166" s="1602"/>
      <c r="K166" s="1603"/>
      <c r="L166" s="1218"/>
    </row>
    <row r="167" spans="1:12" ht="27.95" customHeight="1" x14ac:dyDescent="0.25">
      <c r="A167" s="1611"/>
      <c r="B167" s="1621"/>
      <c r="C167" s="1277"/>
      <c r="D167" s="1630"/>
      <c r="E167" s="1600">
        <f>BS!E82</f>
        <v>0</v>
      </c>
      <c r="F167" s="1600"/>
      <c r="G167" s="1601"/>
      <c r="H167" s="1407"/>
      <c r="I167" s="1412"/>
      <c r="J167" s="1601">
        <f>BS!G82</f>
        <v>0</v>
      </c>
      <c r="K167" s="1602"/>
      <c r="L167" s="1604"/>
    </row>
    <row r="168" spans="1:12" ht="27.95" customHeight="1" x14ac:dyDescent="0.25">
      <c r="A168" s="1623" t="s">
        <v>663</v>
      </c>
      <c r="B168" s="1638" t="s">
        <v>3022</v>
      </c>
      <c r="C168" s="1288"/>
      <c r="D168" s="1640" t="s">
        <v>697</v>
      </c>
      <c r="E168" s="1568">
        <f>BS!D83</f>
        <v>2484</v>
      </c>
      <c r="F168" s="1568"/>
      <c r="G168" s="1569"/>
      <c r="H168" s="1416"/>
      <c r="I168" s="1569">
        <f>E168-E169</f>
        <v>2484</v>
      </c>
      <c r="J168" s="1570"/>
      <c r="K168" s="1571"/>
      <c r="L168" s="1215"/>
    </row>
    <row r="169" spans="1:12" s="1221" customFormat="1" ht="27.95" customHeight="1" x14ac:dyDescent="0.2">
      <c r="A169" s="1623"/>
      <c r="B169" s="1639"/>
      <c r="C169" s="1443"/>
      <c r="D169" s="1641"/>
      <c r="E169" s="1568">
        <f>BS!E83</f>
        <v>0</v>
      </c>
      <c r="F169" s="1568"/>
      <c r="G169" s="1569"/>
      <c r="H169" s="1417"/>
      <c r="I169" s="1415"/>
      <c r="J169" s="1569">
        <f>BS!G83</f>
        <v>3652</v>
      </c>
      <c r="K169" s="1570"/>
      <c r="L169" s="1572"/>
    </row>
    <row r="170" spans="1:12" ht="27.95" customHeight="1" x14ac:dyDescent="0.25">
      <c r="A170" s="1611" t="s">
        <v>666</v>
      </c>
      <c r="B170" s="1620" t="s">
        <v>3023</v>
      </c>
      <c r="C170" s="1281"/>
      <c r="D170" s="1629" t="s">
        <v>699</v>
      </c>
      <c r="E170" s="1600">
        <f>BS!D84</f>
        <v>1890</v>
      </c>
      <c r="F170" s="1600"/>
      <c r="G170" s="1601"/>
      <c r="H170" s="1413"/>
      <c r="I170" s="1601">
        <f>E170-E171</f>
        <v>1890</v>
      </c>
      <c r="J170" s="1602"/>
      <c r="K170" s="1603"/>
      <c r="L170" s="1218"/>
    </row>
    <row r="171" spans="1:12" s="1220" customFormat="1" ht="27.95" customHeight="1" x14ac:dyDescent="0.25">
      <c r="A171" s="1611"/>
      <c r="B171" s="1621"/>
      <c r="C171" s="1277"/>
      <c r="D171" s="1630"/>
      <c r="E171" s="1600">
        <f>BS!E84</f>
        <v>0</v>
      </c>
      <c r="F171" s="1600"/>
      <c r="G171" s="1601"/>
      <c r="H171" s="1407"/>
      <c r="I171" s="1412"/>
      <c r="J171" s="1601">
        <f>BS!G84</f>
        <v>2002</v>
      </c>
      <c r="K171" s="1602"/>
      <c r="L171" s="1604"/>
    </row>
    <row r="172" spans="1:12" s="1220" customFormat="1" ht="27.95" customHeight="1" x14ac:dyDescent="0.25">
      <c r="A172" s="1611" t="s">
        <v>532</v>
      </c>
      <c r="B172" s="1620" t="s">
        <v>3024</v>
      </c>
      <c r="C172" s="1281"/>
      <c r="D172" s="1629" t="s">
        <v>701</v>
      </c>
      <c r="E172" s="1600">
        <f>BS!D85</f>
        <v>0</v>
      </c>
      <c r="F172" s="1600"/>
      <c r="G172" s="1601"/>
      <c r="H172" s="1413"/>
      <c r="I172" s="1601">
        <f>E172-E173</f>
        <v>0</v>
      </c>
      <c r="J172" s="1602"/>
      <c r="K172" s="1603"/>
      <c r="L172" s="1218"/>
    </row>
    <row r="173" spans="1:12" ht="27.95" customHeight="1" x14ac:dyDescent="0.25">
      <c r="A173" s="1611"/>
      <c r="B173" s="1621"/>
      <c r="C173" s="1277"/>
      <c r="D173" s="1630"/>
      <c r="E173" s="1600">
        <f>BS!E85</f>
        <v>0</v>
      </c>
      <c r="F173" s="1600"/>
      <c r="G173" s="1601"/>
      <c r="H173" s="1407"/>
      <c r="I173" s="1412"/>
      <c r="J173" s="1601">
        <f>BS!G85</f>
        <v>0</v>
      </c>
      <c r="K173" s="1602"/>
      <c r="L173" s="1604"/>
    </row>
    <row r="174" spans="1:12" ht="27.95" customHeight="1" x14ac:dyDescent="0.25">
      <c r="A174" s="1611" t="s">
        <v>535</v>
      </c>
      <c r="B174" s="1620" t="s">
        <v>3025</v>
      </c>
      <c r="C174" s="1281"/>
      <c r="D174" s="1629" t="s">
        <v>703</v>
      </c>
      <c r="E174" s="1600">
        <f>BS!D86</f>
        <v>0</v>
      </c>
      <c r="F174" s="1600"/>
      <c r="G174" s="1601"/>
      <c r="H174" s="1413"/>
      <c r="I174" s="1601">
        <f>E174-E175</f>
        <v>0</v>
      </c>
      <c r="J174" s="1602"/>
      <c r="K174" s="1603"/>
      <c r="L174" s="1218"/>
    </row>
    <row r="175" spans="1:12" s="1221" customFormat="1" ht="27.95" customHeight="1" x14ac:dyDescent="0.2">
      <c r="A175" s="1611"/>
      <c r="B175" s="1621"/>
      <c r="C175" s="1277"/>
      <c r="D175" s="1630"/>
      <c r="E175" s="1600">
        <f>BS!E86</f>
        <v>0</v>
      </c>
      <c r="F175" s="1600"/>
      <c r="G175" s="1601"/>
      <c r="H175" s="1407"/>
      <c r="I175" s="1412"/>
      <c r="J175" s="1601">
        <f>BS!G86</f>
        <v>0</v>
      </c>
      <c r="K175" s="1602"/>
      <c r="L175" s="1604"/>
    </row>
    <row r="176" spans="1:12" ht="27.95" customHeight="1" x14ac:dyDescent="0.25">
      <c r="A176" s="1611" t="s">
        <v>538</v>
      </c>
      <c r="B176" s="1620" t="s">
        <v>3026</v>
      </c>
      <c r="C176" s="1281"/>
      <c r="D176" s="1629" t="s">
        <v>705</v>
      </c>
      <c r="E176" s="1600">
        <f>BS!D87</f>
        <v>594</v>
      </c>
      <c r="F176" s="1600"/>
      <c r="G176" s="1601"/>
      <c r="H176" s="1413"/>
      <c r="I176" s="1601">
        <f>E176-E177</f>
        <v>594</v>
      </c>
      <c r="J176" s="1602"/>
      <c r="K176" s="1603"/>
      <c r="L176" s="1218"/>
    </row>
    <row r="177" spans="1:12" s="1220" customFormat="1" ht="27.95" customHeight="1" x14ac:dyDescent="0.25">
      <c r="A177" s="1611"/>
      <c r="B177" s="1621"/>
      <c r="C177" s="1277"/>
      <c r="D177" s="1630"/>
      <c r="E177" s="1600">
        <f>BS!E87</f>
        <v>0</v>
      </c>
      <c r="F177" s="1600"/>
      <c r="G177" s="1601"/>
      <c r="H177" s="1407"/>
      <c r="I177" s="1412"/>
      <c r="J177" s="1601">
        <f>BS!G87</f>
        <v>1650</v>
      </c>
      <c r="K177" s="1602"/>
      <c r="L177" s="1604"/>
    </row>
    <row r="178" spans="1:12" s="1220" customFormat="1" ht="2.25" customHeight="1" x14ac:dyDescent="0.25">
      <c r="A178" s="1285"/>
      <c r="B178" s="1255"/>
      <c r="C178" s="1255"/>
      <c r="D178" s="1292"/>
      <c r="E178" s="1427"/>
      <c r="F178" s="1413"/>
      <c r="G178" s="1427"/>
      <c r="H178" s="1413"/>
      <c r="I178" s="1427"/>
      <c r="J178" s="1427"/>
      <c r="K178" s="1427"/>
      <c r="L178" s="1408"/>
    </row>
    <row r="179" spans="1:12" s="1221" customFormat="1" ht="30" customHeight="1" x14ac:dyDescent="0.2">
      <c r="A179" s="526" t="s">
        <v>1618</v>
      </c>
      <c r="B179" s="1585" t="s">
        <v>1685</v>
      </c>
      <c r="C179" s="1646"/>
      <c r="D179" s="1646"/>
      <c r="E179" s="1646"/>
      <c r="F179" s="1647"/>
      <c r="G179" s="1203" t="s">
        <v>1620</v>
      </c>
      <c r="H179" s="1293"/>
      <c r="I179" s="2123" t="s">
        <v>1686</v>
      </c>
      <c r="J179" s="2183"/>
      <c r="K179" s="2115" t="s">
        <v>1687</v>
      </c>
      <c r="L179" s="2116"/>
    </row>
    <row r="180" spans="1:12" s="1221" customFormat="1" ht="27.75" customHeight="1" x14ac:dyDescent="0.2">
      <c r="A180" s="1228"/>
      <c r="B180" s="1565" t="s">
        <v>3027</v>
      </c>
      <c r="C180" s="1565"/>
      <c r="D180" s="1658"/>
      <c r="E180" s="1658"/>
      <c r="F180" s="1658"/>
      <c r="G180" s="1240" t="s">
        <v>707</v>
      </c>
      <c r="H180" s="1294"/>
      <c r="I180" s="1601">
        <f>BS!D94</f>
        <v>1498996</v>
      </c>
      <c r="J180" s="1603"/>
      <c r="K180" s="1601">
        <f>BS!E94</f>
        <v>1567003</v>
      </c>
      <c r="L180" s="1604"/>
    </row>
    <row r="181" spans="1:12" s="1221" customFormat="1" ht="27.75" customHeight="1" x14ac:dyDescent="0.2">
      <c r="A181" s="1228" t="s">
        <v>523</v>
      </c>
      <c r="B181" s="1654" t="s">
        <v>3028</v>
      </c>
      <c r="C181" s="1655"/>
      <c r="D181" s="1655"/>
      <c r="E181" s="1655"/>
      <c r="F181" s="1656"/>
      <c r="G181" s="1241" t="s">
        <v>709</v>
      </c>
      <c r="H181" s="1283"/>
      <c r="I181" s="1601">
        <f>BS!D95</f>
        <v>-227656</v>
      </c>
      <c r="J181" s="1603"/>
      <c r="K181" s="1601">
        <f>BS!E95</f>
        <v>-127516</v>
      </c>
      <c r="L181" s="1604"/>
    </row>
    <row r="182" spans="1:12" ht="27.75" customHeight="1" x14ac:dyDescent="0.25">
      <c r="A182" s="1228" t="s">
        <v>526</v>
      </c>
      <c r="B182" s="1654" t="s">
        <v>3029</v>
      </c>
      <c r="C182" s="1655"/>
      <c r="D182" s="1655"/>
      <c r="E182" s="1655"/>
      <c r="F182" s="1656"/>
      <c r="G182" s="1241" t="s">
        <v>711</v>
      </c>
      <c r="H182" s="1283"/>
      <c r="I182" s="1601">
        <f>BS!D96</f>
        <v>5000</v>
      </c>
      <c r="J182" s="1603"/>
      <c r="K182" s="1601">
        <f>BS!E96</f>
        <v>5000</v>
      </c>
      <c r="L182" s="1604"/>
    </row>
    <row r="183" spans="1:12" s="1220" customFormat="1" ht="27.75" customHeight="1" x14ac:dyDescent="0.25">
      <c r="A183" s="1230" t="s">
        <v>529</v>
      </c>
      <c r="B183" s="1659" t="s">
        <v>3030</v>
      </c>
      <c r="C183" s="1660"/>
      <c r="D183" s="1660"/>
      <c r="E183" s="1660"/>
      <c r="F183" s="1661"/>
      <c r="G183" s="1242" t="s">
        <v>713</v>
      </c>
      <c r="H183" s="1284"/>
      <c r="I183" s="1601">
        <f>BS!D97</f>
        <v>5000</v>
      </c>
      <c r="J183" s="1603"/>
      <c r="K183" s="1601">
        <f>BS!E97</f>
        <v>5000</v>
      </c>
      <c r="L183" s="1604"/>
    </row>
    <row r="184" spans="1:12" s="1220" customFormat="1" ht="27.75" customHeight="1" x14ac:dyDescent="0.25">
      <c r="A184" s="1228" t="s">
        <v>532</v>
      </c>
      <c r="B184" s="1659" t="s">
        <v>1693</v>
      </c>
      <c r="C184" s="1660"/>
      <c r="D184" s="1660"/>
      <c r="E184" s="1660"/>
      <c r="F184" s="1661"/>
      <c r="G184" s="1242" t="s">
        <v>715</v>
      </c>
      <c r="H184" s="1284"/>
      <c r="I184" s="1601">
        <f>BS!D98</f>
        <v>0</v>
      </c>
      <c r="J184" s="1603"/>
      <c r="K184" s="1601">
        <f>BS!E98</f>
        <v>0</v>
      </c>
      <c r="L184" s="1604"/>
    </row>
    <row r="185" spans="1:12" s="1220" customFormat="1" ht="27.75" customHeight="1" x14ac:dyDescent="0.25">
      <c r="A185" s="1228" t="s">
        <v>535</v>
      </c>
      <c r="B185" s="2722" t="s">
        <v>1160</v>
      </c>
      <c r="C185" s="2723"/>
      <c r="D185" s="2723"/>
      <c r="E185" s="2723"/>
      <c r="F185" s="2724"/>
      <c r="G185" s="1242" t="s">
        <v>718</v>
      </c>
      <c r="H185" s="1284"/>
      <c r="I185" s="1601">
        <f>BS!D99</f>
        <v>0</v>
      </c>
      <c r="J185" s="1603"/>
      <c r="K185" s="1601">
        <f>BS!E99</f>
        <v>0</v>
      </c>
      <c r="L185" s="1604"/>
    </row>
    <row r="186" spans="1:12" ht="27.75" customHeight="1" x14ac:dyDescent="0.25">
      <c r="A186" s="1228" t="s">
        <v>550</v>
      </c>
      <c r="B186" s="1654" t="s">
        <v>3031</v>
      </c>
      <c r="C186" s="1655"/>
      <c r="D186" s="1655"/>
      <c r="E186" s="1655"/>
      <c r="F186" s="1656"/>
      <c r="G186" s="1241" t="s">
        <v>721</v>
      </c>
      <c r="H186" s="1283"/>
      <c r="I186" s="1569">
        <f>BS!D100</f>
        <v>0</v>
      </c>
      <c r="J186" s="1571"/>
      <c r="K186" s="1569">
        <f>BS!E100</f>
        <v>0</v>
      </c>
      <c r="L186" s="1572"/>
    </row>
    <row r="187" spans="1:12" ht="27.75" customHeight="1" x14ac:dyDescent="0.25">
      <c r="A187" s="1228" t="s">
        <v>574</v>
      </c>
      <c r="B187" s="1654" t="s">
        <v>1696</v>
      </c>
      <c r="C187" s="1655"/>
      <c r="D187" s="1655"/>
      <c r="E187" s="1655"/>
      <c r="F187" s="1656"/>
      <c r="G187" s="1241" t="s">
        <v>723</v>
      </c>
      <c r="H187" s="1283"/>
      <c r="I187" s="1569">
        <f>BS!D101</f>
        <v>474673</v>
      </c>
      <c r="J187" s="1571"/>
      <c r="K187" s="1569">
        <f>BS!E101</f>
        <v>474673</v>
      </c>
      <c r="L187" s="1572"/>
    </row>
    <row r="188" spans="1:12" ht="27.75" customHeight="1" x14ac:dyDescent="0.25">
      <c r="A188" s="1228" t="s">
        <v>716</v>
      </c>
      <c r="B188" s="2719" t="s">
        <v>2873</v>
      </c>
      <c r="C188" s="2720"/>
      <c r="D188" s="2720"/>
      <c r="E188" s="2720"/>
      <c r="F188" s="2721"/>
      <c r="G188" s="1241" t="s">
        <v>726</v>
      </c>
      <c r="H188" s="1283"/>
      <c r="I188" s="1569">
        <f>BS!D102</f>
        <v>0</v>
      </c>
      <c r="J188" s="1571"/>
      <c r="K188" s="1569">
        <f>BS!E102</f>
        <v>0</v>
      </c>
      <c r="L188" s="1572"/>
    </row>
    <row r="189" spans="1:12" ht="27.75" customHeight="1" x14ac:dyDescent="0.25">
      <c r="A189" s="1230" t="s">
        <v>719</v>
      </c>
      <c r="B189" s="2722" t="s">
        <v>2874</v>
      </c>
      <c r="C189" s="2723"/>
      <c r="D189" s="2723"/>
      <c r="E189" s="2723"/>
      <c r="F189" s="2724"/>
      <c r="G189" s="1242" t="s">
        <v>728</v>
      </c>
      <c r="H189" s="1284"/>
      <c r="I189" s="1601">
        <f>BS!D103</f>
        <v>0</v>
      </c>
      <c r="J189" s="1603"/>
      <c r="K189" s="1601">
        <f>BS!E103</f>
        <v>0</v>
      </c>
      <c r="L189" s="1604"/>
    </row>
    <row r="190" spans="1:12" s="1220" customFormat="1" ht="27.75" customHeight="1" thickBot="1" x14ac:dyDescent="0.3">
      <c r="A190" s="1228" t="s">
        <v>532</v>
      </c>
      <c r="B190" s="2722" t="s">
        <v>2875</v>
      </c>
      <c r="C190" s="2723"/>
      <c r="D190" s="2723"/>
      <c r="E190" s="2723"/>
      <c r="F190" s="2724"/>
      <c r="G190" s="1242" t="s">
        <v>730</v>
      </c>
      <c r="H190" s="1284"/>
      <c r="I190" s="1601">
        <f>BS!D104</f>
        <v>0</v>
      </c>
      <c r="J190" s="1603"/>
      <c r="K190" s="1601">
        <f>BS!E104</f>
        <v>0</v>
      </c>
      <c r="L190" s="1604"/>
    </row>
    <row r="191" spans="1:12" s="1220" customFormat="1" ht="27.75" customHeight="1" x14ac:dyDescent="0.15">
      <c r="A191" s="518" t="s">
        <v>1618</v>
      </c>
      <c r="B191" s="1580" t="s">
        <v>1685</v>
      </c>
      <c r="C191" s="1581"/>
      <c r="D191" s="1581"/>
      <c r="E191" s="1581"/>
      <c r="F191" s="1582"/>
      <c r="G191" s="1207" t="s">
        <v>1620</v>
      </c>
      <c r="H191" s="1396"/>
      <c r="I191" s="2113" t="s">
        <v>1686</v>
      </c>
      <c r="J191" s="2117"/>
      <c r="K191" s="2113" t="s">
        <v>1687</v>
      </c>
      <c r="L191" s="2114"/>
    </row>
    <row r="192" spans="1:12" ht="27.75" customHeight="1" x14ac:dyDescent="0.25">
      <c r="A192" s="1228" t="s">
        <v>724</v>
      </c>
      <c r="B192" s="2719" t="s">
        <v>2876</v>
      </c>
      <c r="C192" s="2720"/>
      <c r="D192" s="2720"/>
      <c r="E192" s="2720"/>
      <c r="F192" s="2721"/>
      <c r="G192" s="1241" t="s">
        <v>732</v>
      </c>
      <c r="H192" s="1283"/>
      <c r="I192" s="1569">
        <f>BS!D105</f>
        <v>0</v>
      </c>
      <c r="J192" s="1571"/>
      <c r="K192" s="1569">
        <f>BS!E105</f>
        <v>0</v>
      </c>
      <c r="L192" s="1572"/>
    </row>
    <row r="193" spans="1:12" ht="27.75" customHeight="1" x14ac:dyDescent="0.25">
      <c r="A193" s="1230" t="s">
        <v>2692</v>
      </c>
      <c r="B193" s="2722" t="s">
        <v>2877</v>
      </c>
      <c r="C193" s="2723"/>
      <c r="D193" s="2723"/>
      <c r="E193" s="2723"/>
      <c r="F193" s="2724"/>
      <c r="G193" s="1242" t="s">
        <v>734</v>
      </c>
      <c r="H193" s="1284"/>
      <c r="I193" s="1601">
        <f>BS!D106</f>
        <v>0</v>
      </c>
      <c r="J193" s="1603"/>
      <c r="K193" s="1601">
        <f>BS!E106</f>
        <v>0</v>
      </c>
      <c r="L193" s="1604"/>
    </row>
    <row r="194" spans="1:12" ht="27.75" customHeight="1" x14ac:dyDescent="0.25">
      <c r="A194" s="1228" t="s">
        <v>532</v>
      </c>
      <c r="B194" s="2722" t="s">
        <v>2878</v>
      </c>
      <c r="C194" s="2723"/>
      <c r="D194" s="2723"/>
      <c r="E194" s="2723"/>
      <c r="F194" s="2724"/>
      <c r="G194" s="1242" t="s">
        <v>736</v>
      </c>
      <c r="H194" s="1284"/>
      <c r="I194" s="1601">
        <f>BS!D107</f>
        <v>0</v>
      </c>
      <c r="J194" s="1603"/>
      <c r="K194" s="1601">
        <f>BS!E107</f>
        <v>0</v>
      </c>
      <c r="L194" s="1604"/>
    </row>
    <row r="195" spans="1:12" ht="27.75" customHeight="1" x14ac:dyDescent="0.25">
      <c r="A195" s="1228" t="s">
        <v>2695</v>
      </c>
      <c r="B195" s="2719" t="s">
        <v>2879</v>
      </c>
      <c r="C195" s="2720"/>
      <c r="D195" s="2720"/>
      <c r="E195" s="2720"/>
      <c r="F195" s="2721"/>
      <c r="G195" s="1241" t="s">
        <v>738</v>
      </c>
      <c r="H195" s="1283"/>
      <c r="I195" s="1569">
        <f>BS!D108</f>
        <v>0</v>
      </c>
      <c r="J195" s="1571"/>
      <c r="K195" s="1569">
        <f>BS!E108</f>
        <v>0</v>
      </c>
      <c r="L195" s="1572"/>
    </row>
    <row r="196" spans="1:12" ht="27.75" customHeight="1" x14ac:dyDescent="0.25">
      <c r="A196" s="1230" t="s">
        <v>2697</v>
      </c>
      <c r="B196" s="2722" t="s">
        <v>2880</v>
      </c>
      <c r="C196" s="2723"/>
      <c r="D196" s="2723"/>
      <c r="E196" s="2723"/>
      <c r="F196" s="2724"/>
      <c r="G196" s="1242" t="s">
        <v>740</v>
      </c>
      <c r="H196" s="1284"/>
      <c r="I196" s="1601">
        <f>BS!D109</f>
        <v>0</v>
      </c>
      <c r="J196" s="1603"/>
      <c r="K196" s="1601">
        <f>BS!E109</f>
        <v>0</v>
      </c>
      <c r="L196" s="1604"/>
    </row>
    <row r="197" spans="1:12" ht="27.75" customHeight="1" x14ac:dyDescent="0.25">
      <c r="A197" s="1230" t="s">
        <v>532</v>
      </c>
      <c r="B197" s="2722" t="s">
        <v>1154</v>
      </c>
      <c r="C197" s="2723"/>
      <c r="D197" s="2723"/>
      <c r="E197" s="2723"/>
      <c r="F197" s="2724"/>
      <c r="G197" s="1242" t="s">
        <v>742</v>
      </c>
      <c r="H197" s="1284"/>
      <c r="I197" s="1601">
        <f>BS!D110</f>
        <v>0</v>
      </c>
      <c r="J197" s="1603"/>
      <c r="K197" s="1601">
        <f>BS!E110</f>
        <v>0</v>
      </c>
      <c r="L197" s="1604"/>
    </row>
    <row r="198" spans="1:12" s="1220" customFormat="1" ht="27.75" customHeight="1" x14ac:dyDescent="0.25">
      <c r="A198" s="1230" t="s">
        <v>535</v>
      </c>
      <c r="B198" s="2722" t="s">
        <v>2881</v>
      </c>
      <c r="C198" s="2723"/>
      <c r="D198" s="2723"/>
      <c r="E198" s="2723"/>
      <c r="F198" s="2724"/>
      <c r="G198" s="1242" t="s">
        <v>743</v>
      </c>
      <c r="H198" s="1284"/>
      <c r="I198" s="1601">
        <f>BS!D111</f>
        <v>0</v>
      </c>
      <c r="J198" s="1603"/>
      <c r="K198" s="1601">
        <f>BS!E111</f>
        <v>0</v>
      </c>
      <c r="L198" s="1604"/>
    </row>
    <row r="199" spans="1:12" ht="27.75" customHeight="1" x14ac:dyDescent="0.25">
      <c r="A199" s="1228" t="s">
        <v>2699</v>
      </c>
      <c r="B199" s="1654" t="s">
        <v>3032</v>
      </c>
      <c r="C199" s="1655"/>
      <c r="D199" s="1655"/>
      <c r="E199" s="1655"/>
      <c r="F199" s="1656"/>
      <c r="G199" s="1241" t="s">
        <v>745</v>
      </c>
      <c r="H199" s="1283"/>
      <c r="I199" s="1569">
        <f>BS!D112</f>
        <v>-607188</v>
      </c>
      <c r="J199" s="1571"/>
      <c r="K199" s="1569">
        <f>BS!E112</f>
        <v>-473681</v>
      </c>
      <c r="L199" s="1572"/>
    </row>
    <row r="200" spans="1:12" ht="27.75" customHeight="1" x14ac:dyDescent="0.25">
      <c r="A200" s="1230" t="s">
        <v>2701</v>
      </c>
      <c r="B200" s="1659" t="s">
        <v>1706</v>
      </c>
      <c r="C200" s="1660"/>
      <c r="D200" s="1660"/>
      <c r="E200" s="1660"/>
      <c r="F200" s="1661"/>
      <c r="G200" s="1242" t="s">
        <v>747</v>
      </c>
      <c r="H200" s="1284"/>
      <c r="I200" s="1601">
        <f>BS!D113</f>
        <v>0</v>
      </c>
      <c r="J200" s="1603"/>
      <c r="K200" s="1601">
        <f>BS!E113</f>
        <v>0</v>
      </c>
      <c r="L200" s="1604"/>
    </row>
    <row r="201" spans="1:12" ht="27.75" customHeight="1" x14ac:dyDescent="0.25">
      <c r="A201" s="1230" t="s">
        <v>532</v>
      </c>
      <c r="B201" s="1659" t="s">
        <v>1707</v>
      </c>
      <c r="C201" s="1660"/>
      <c r="D201" s="1660"/>
      <c r="E201" s="1660"/>
      <c r="F201" s="1661"/>
      <c r="G201" s="1242" t="s">
        <v>749</v>
      </c>
      <c r="H201" s="1284"/>
      <c r="I201" s="1601">
        <f>BS!D114</f>
        <v>-607188</v>
      </c>
      <c r="J201" s="1603"/>
      <c r="K201" s="1601">
        <f>BS!E114</f>
        <v>-473681</v>
      </c>
      <c r="L201" s="1604"/>
    </row>
    <row r="202" spans="1:12" s="1220" customFormat="1" ht="31.5" customHeight="1" x14ac:dyDescent="0.25">
      <c r="A202" s="1228" t="s">
        <v>2702</v>
      </c>
      <c r="B202" s="1654" t="s">
        <v>3033</v>
      </c>
      <c r="C202" s="1655"/>
      <c r="D202" s="1655"/>
      <c r="E202" s="1655"/>
      <c r="F202" s="1656"/>
      <c r="G202" s="1241" t="s">
        <v>751</v>
      </c>
      <c r="H202" s="1283"/>
      <c r="I202" s="1569">
        <f>BS!D115</f>
        <v>-100141</v>
      </c>
      <c r="J202" s="1571"/>
      <c r="K202" s="1569">
        <f>BS!E115</f>
        <v>-133508</v>
      </c>
      <c r="L202" s="1572"/>
    </row>
    <row r="203" spans="1:12" ht="27.75" customHeight="1" x14ac:dyDescent="0.25">
      <c r="A203" s="1228" t="s">
        <v>594</v>
      </c>
      <c r="B203" s="1654" t="s">
        <v>3034</v>
      </c>
      <c r="C203" s="1655"/>
      <c r="D203" s="1655"/>
      <c r="E203" s="1655"/>
      <c r="F203" s="1656"/>
      <c r="G203" s="1241" t="s">
        <v>753</v>
      </c>
      <c r="H203" s="1283"/>
      <c r="I203" s="1569">
        <f>BS!D116</f>
        <v>1721959</v>
      </c>
      <c r="J203" s="1571"/>
      <c r="K203" s="1569">
        <f>BS!E116</f>
        <v>1688229</v>
      </c>
      <c r="L203" s="1572"/>
    </row>
    <row r="204" spans="1:12" ht="27.75" customHeight="1" x14ac:dyDescent="0.25">
      <c r="A204" s="1228" t="s">
        <v>597</v>
      </c>
      <c r="B204" s="1654" t="s">
        <v>3035</v>
      </c>
      <c r="C204" s="1655"/>
      <c r="D204" s="1655"/>
      <c r="E204" s="1655"/>
      <c r="F204" s="1656"/>
      <c r="G204" s="1241" t="s">
        <v>755</v>
      </c>
      <c r="H204" s="1283"/>
      <c r="I204" s="1569">
        <f>BS!D117</f>
        <v>0</v>
      </c>
      <c r="J204" s="1571"/>
      <c r="K204" s="1569">
        <f>BS!E117</f>
        <v>0</v>
      </c>
      <c r="L204" s="1572"/>
    </row>
    <row r="205" spans="1:12" s="1220" customFormat="1" ht="27.75" customHeight="1" x14ac:dyDescent="0.25">
      <c r="A205" s="1228" t="s">
        <v>600</v>
      </c>
      <c r="B205" s="1654" t="s">
        <v>2886</v>
      </c>
      <c r="C205" s="1655"/>
      <c r="D205" s="1655"/>
      <c r="E205" s="1655"/>
      <c r="F205" s="1656"/>
      <c r="G205" s="1241" t="s">
        <v>757</v>
      </c>
      <c r="H205" s="1284"/>
      <c r="I205" s="1601">
        <f>BS!D118</f>
        <v>0</v>
      </c>
      <c r="J205" s="1603"/>
      <c r="K205" s="1601">
        <f>BS!E118</f>
        <v>0</v>
      </c>
      <c r="L205" s="1604"/>
    </row>
    <row r="206" spans="1:12" s="1220" customFormat="1" ht="27.75" customHeight="1" x14ac:dyDescent="0.25">
      <c r="A206" s="1230" t="s">
        <v>2668</v>
      </c>
      <c r="B206" s="2722" t="s">
        <v>2887</v>
      </c>
      <c r="C206" s="2723"/>
      <c r="D206" s="2723"/>
      <c r="E206" s="2723"/>
      <c r="F206" s="2724"/>
      <c r="G206" s="1242" t="s">
        <v>760</v>
      </c>
      <c r="H206" s="1284"/>
      <c r="I206" s="1601">
        <f>BS!D119</f>
        <v>0</v>
      </c>
      <c r="J206" s="1603"/>
      <c r="K206" s="1601">
        <f>BS!E119</f>
        <v>0</v>
      </c>
      <c r="L206" s="1604"/>
    </row>
    <row r="207" spans="1:12" s="1220" customFormat="1" ht="31.5" customHeight="1" x14ac:dyDescent="0.25">
      <c r="A207" s="1230" t="s">
        <v>2669</v>
      </c>
      <c r="B207" s="2722" t="s">
        <v>2888</v>
      </c>
      <c r="C207" s="2723"/>
      <c r="D207" s="2723"/>
      <c r="E207" s="2723"/>
      <c r="F207" s="2724"/>
      <c r="G207" s="1242" t="s">
        <v>763</v>
      </c>
      <c r="H207" s="1284"/>
      <c r="I207" s="1601">
        <f>BS!D120</f>
        <v>0</v>
      </c>
      <c r="J207" s="1603"/>
      <c r="K207" s="1601">
        <f>BS!E120</f>
        <v>0</v>
      </c>
      <c r="L207" s="1604"/>
    </row>
    <row r="208" spans="1:12" ht="27.75" customHeight="1" x14ac:dyDescent="0.25">
      <c r="A208" s="1230" t="s">
        <v>2670</v>
      </c>
      <c r="B208" s="2722" t="s">
        <v>2889</v>
      </c>
      <c r="C208" s="2723"/>
      <c r="D208" s="2723"/>
      <c r="E208" s="2723"/>
      <c r="F208" s="2724"/>
      <c r="G208" s="1242" t="s">
        <v>765</v>
      </c>
      <c r="H208" s="1284"/>
      <c r="I208" s="1601">
        <f>BS!D121</f>
        <v>0</v>
      </c>
      <c r="J208" s="1603"/>
      <c r="K208" s="1601">
        <f>BS!E121</f>
        <v>0</v>
      </c>
      <c r="L208" s="1604"/>
    </row>
    <row r="209" spans="1:12" ht="25.5" customHeight="1" x14ac:dyDescent="0.25">
      <c r="A209" s="1230" t="s">
        <v>532</v>
      </c>
      <c r="B209" s="2722" t="s">
        <v>2851</v>
      </c>
      <c r="C209" s="2723"/>
      <c r="D209" s="2723"/>
      <c r="E209" s="2723"/>
      <c r="F209" s="2724"/>
      <c r="G209" s="1241" t="s">
        <v>767</v>
      </c>
      <c r="H209" s="1283"/>
      <c r="I209" s="1601">
        <f>BS!D122</f>
        <v>0</v>
      </c>
      <c r="J209" s="1603"/>
      <c r="K209" s="1601">
        <f>BS!E122</f>
        <v>0</v>
      </c>
      <c r="L209" s="1604"/>
    </row>
    <row r="210" spans="1:12" ht="27.75" customHeight="1" x14ac:dyDescent="0.25">
      <c r="A210" s="1435" t="s">
        <v>535</v>
      </c>
      <c r="B210" s="2710" t="s">
        <v>2890</v>
      </c>
      <c r="C210" s="2710"/>
      <c r="D210" s="2725"/>
      <c r="E210" s="2725"/>
      <c r="F210" s="2725"/>
      <c r="G210" s="1295" t="s">
        <v>768</v>
      </c>
      <c r="H210" s="1292"/>
      <c r="I210" s="1667">
        <f>BS!D123</f>
        <v>0</v>
      </c>
      <c r="J210" s="1651"/>
      <c r="K210" s="1667">
        <f>BS!E123</f>
        <v>0</v>
      </c>
      <c r="L210" s="1668"/>
    </row>
    <row r="211" spans="1:12" ht="32.25" customHeight="1" x14ac:dyDescent="0.25">
      <c r="A211" s="1232" t="s">
        <v>538</v>
      </c>
      <c r="B211" s="2722" t="s">
        <v>2891</v>
      </c>
      <c r="C211" s="2723"/>
      <c r="D211" s="2723"/>
      <c r="E211" s="2723"/>
      <c r="F211" s="2724"/>
      <c r="G211" s="1242" t="s">
        <v>770</v>
      </c>
      <c r="H211" s="1284"/>
      <c r="I211" s="1601">
        <f>BS!D124</f>
        <v>0</v>
      </c>
      <c r="J211" s="1603"/>
      <c r="K211" s="1601">
        <f>BS!E124</f>
        <v>0</v>
      </c>
      <c r="L211" s="1604"/>
    </row>
    <row r="212" spans="1:12" s="1220" customFormat="1" ht="27.75" customHeight="1" x14ac:dyDescent="0.25">
      <c r="A212" s="1232" t="s">
        <v>541</v>
      </c>
      <c r="B212" s="2722" t="s">
        <v>2892</v>
      </c>
      <c r="C212" s="2723"/>
      <c r="D212" s="2723"/>
      <c r="E212" s="2723"/>
      <c r="F212" s="2724"/>
      <c r="G212" s="1242" t="s">
        <v>772</v>
      </c>
      <c r="H212" s="1284"/>
      <c r="I212" s="1601">
        <f>BS!D125</f>
        <v>0</v>
      </c>
      <c r="J212" s="1603"/>
      <c r="K212" s="1601">
        <f>BS!E125</f>
        <v>0</v>
      </c>
      <c r="L212" s="1604"/>
    </row>
    <row r="213" spans="1:12" ht="27.75" customHeight="1" x14ac:dyDescent="0.25">
      <c r="A213" s="1232" t="s">
        <v>544</v>
      </c>
      <c r="B213" s="2722" t="s">
        <v>1128</v>
      </c>
      <c r="C213" s="2723"/>
      <c r="D213" s="2723"/>
      <c r="E213" s="2723"/>
      <c r="F213" s="2724"/>
      <c r="G213" s="1242" t="s">
        <v>774</v>
      </c>
      <c r="H213" s="1284"/>
      <c r="I213" s="1601">
        <f>BS!D126</f>
        <v>0</v>
      </c>
      <c r="J213" s="1603"/>
      <c r="K213" s="1601">
        <f>BS!E126</f>
        <v>0</v>
      </c>
      <c r="L213" s="1604"/>
    </row>
    <row r="214" spans="1:12" ht="27.75" customHeight="1" x14ac:dyDescent="0.25">
      <c r="A214" s="1232" t="s">
        <v>547</v>
      </c>
      <c r="B214" s="2722" t="s">
        <v>1127</v>
      </c>
      <c r="C214" s="2723"/>
      <c r="D214" s="2723"/>
      <c r="E214" s="2723"/>
      <c r="F214" s="2724"/>
      <c r="G214" s="1242" t="s">
        <v>776</v>
      </c>
      <c r="H214" s="1284"/>
      <c r="I214" s="1601">
        <f>BS!D127</f>
        <v>0</v>
      </c>
      <c r="J214" s="1603"/>
      <c r="K214" s="1601">
        <f>BS!E127</f>
        <v>0</v>
      </c>
      <c r="L214" s="1604"/>
    </row>
    <row r="215" spans="1:12" ht="27.75" customHeight="1" x14ac:dyDescent="0.25">
      <c r="A215" s="1232" t="s">
        <v>568</v>
      </c>
      <c r="B215" s="2722" t="s">
        <v>2893</v>
      </c>
      <c r="C215" s="2723"/>
      <c r="D215" s="2723"/>
      <c r="E215" s="2723"/>
      <c r="F215" s="2724"/>
      <c r="G215" s="1242" t="s">
        <v>778</v>
      </c>
      <c r="H215" s="1284"/>
      <c r="I215" s="1601">
        <f>BS!D128</f>
        <v>0</v>
      </c>
      <c r="J215" s="1603"/>
      <c r="K215" s="1601">
        <f>BS!E128</f>
        <v>0</v>
      </c>
      <c r="L215" s="1604"/>
    </row>
    <row r="216" spans="1:12" ht="27.75" customHeight="1" x14ac:dyDescent="0.25">
      <c r="A216" s="1232" t="s">
        <v>571</v>
      </c>
      <c r="B216" s="2722" t="s">
        <v>1125</v>
      </c>
      <c r="C216" s="2723"/>
      <c r="D216" s="2723"/>
      <c r="E216" s="2723"/>
      <c r="F216" s="2724"/>
      <c r="G216" s="1242" t="s">
        <v>780</v>
      </c>
      <c r="H216" s="1284"/>
      <c r="I216" s="1601">
        <f>BS!D129</f>
        <v>0</v>
      </c>
      <c r="J216" s="1603"/>
      <c r="K216" s="1601">
        <f>BS!E129</f>
        <v>0</v>
      </c>
      <c r="L216" s="1604"/>
    </row>
    <row r="217" spans="1:12" ht="27.75" customHeight="1" x14ac:dyDescent="0.25">
      <c r="A217" s="1232" t="s">
        <v>758</v>
      </c>
      <c r="B217" s="2722" t="s">
        <v>2894</v>
      </c>
      <c r="C217" s="2723"/>
      <c r="D217" s="2723"/>
      <c r="E217" s="2723"/>
      <c r="F217" s="2724"/>
      <c r="G217" s="1242" t="s">
        <v>782</v>
      </c>
      <c r="H217" s="1284"/>
      <c r="I217" s="1601">
        <f>BS!D130</f>
        <v>0</v>
      </c>
      <c r="J217" s="1603"/>
      <c r="K217" s="1601">
        <f>BS!E130</f>
        <v>0</v>
      </c>
      <c r="L217" s="1604"/>
    </row>
    <row r="218" spans="1:12" ht="27.75" customHeight="1" x14ac:dyDescent="0.25">
      <c r="A218" s="1232" t="s">
        <v>761</v>
      </c>
      <c r="B218" s="2722" t="s">
        <v>2895</v>
      </c>
      <c r="C218" s="2723"/>
      <c r="D218" s="2723"/>
      <c r="E218" s="2723"/>
      <c r="F218" s="2724"/>
      <c r="G218" s="1242" t="s">
        <v>784</v>
      </c>
      <c r="H218" s="1284"/>
      <c r="I218" s="1601">
        <f>BS!D131</f>
        <v>0</v>
      </c>
      <c r="J218" s="1603"/>
      <c r="K218" s="1601">
        <f>BS!E131</f>
        <v>0</v>
      </c>
      <c r="L218" s="1604"/>
    </row>
    <row r="219" spans="1:12" ht="27.75" customHeight="1" thickBot="1" x14ac:dyDescent="0.3">
      <c r="A219" s="1400" t="s">
        <v>2711</v>
      </c>
      <c r="B219" s="2726" t="s">
        <v>1123</v>
      </c>
      <c r="C219" s="2727"/>
      <c r="D219" s="2727"/>
      <c r="E219" s="2727"/>
      <c r="F219" s="2728"/>
      <c r="G219" s="1398" t="s">
        <v>786</v>
      </c>
      <c r="H219" s="1399"/>
      <c r="I219" s="1616">
        <f>BS!D132</f>
        <v>0</v>
      </c>
      <c r="J219" s="1665"/>
      <c r="K219" s="1616">
        <f>BS!E132</f>
        <v>0</v>
      </c>
      <c r="L219" s="1618"/>
    </row>
    <row r="220" spans="1:12" ht="27.75" customHeight="1" x14ac:dyDescent="0.15">
      <c r="A220" s="518" t="s">
        <v>1618</v>
      </c>
      <c r="B220" s="1580" t="s">
        <v>1685</v>
      </c>
      <c r="C220" s="1581"/>
      <c r="D220" s="1581"/>
      <c r="E220" s="1581"/>
      <c r="F220" s="1582"/>
      <c r="G220" s="1207" t="s">
        <v>1620</v>
      </c>
      <c r="H220" s="1396"/>
      <c r="I220" s="2113" t="s">
        <v>1686</v>
      </c>
      <c r="J220" s="2117"/>
      <c r="K220" s="2113" t="s">
        <v>1687</v>
      </c>
      <c r="L220" s="2114"/>
    </row>
    <row r="221" spans="1:12" ht="27.75" customHeight="1" x14ac:dyDescent="0.25">
      <c r="A221" s="1437" t="s">
        <v>613</v>
      </c>
      <c r="B221" s="2719" t="s">
        <v>2896</v>
      </c>
      <c r="C221" s="2720"/>
      <c r="D221" s="2720"/>
      <c r="E221" s="2720"/>
      <c r="F221" s="2721"/>
      <c r="G221" s="1241" t="s">
        <v>789</v>
      </c>
      <c r="H221" s="1283"/>
      <c r="I221" s="1569">
        <f>BS!D133</f>
        <v>0</v>
      </c>
      <c r="J221" s="1571"/>
      <c r="K221" s="1569">
        <f>BS!E133</f>
        <v>0</v>
      </c>
      <c r="L221" s="1572"/>
    </row>
    <row r="222" spans="1:12" ht="27.75" customHeight="1" x14ac:dyDescent="0.25">
      <c r="A222" s="1232" t="s">
        <v>616</v>
      </c>
      <c r="B222" s="2722" t="s">
        <v>2897</v>
      </c>
      <c r="C222" s="2723"/>
      <c r="D222" s="2723"/>
      <c r="E222" s="2723"/>
      <c r="F222" s="2724"/>
      <c r="G222" s="1242" t="s">
        <v>792</v>
      </c>
      <c r="H222" s="1284"/>
      <c r="I222" s="1601">
        <f>BS!D134</f>
        <v>0</v>
      </c>
      <c r="J222" s="1603"/>
      <c r="K222" s="1601">
        <f>BS!E134</f>
        <v>0</v>
      </c>
      <c r="L222" s="1604"/>
    </row>
    <row r="223" spans="1:12" ht="27.75" customHeight="1" x14ac:dyDescent="0.25">
      <c r="A223" s="1232" t="s">
        <v>532</v>
      </c>
      <c r="B223" s="2722" t="s">
        <v>2898</v>
      </c>
      <c r="C223" s="2723"/>
      <c r="D223" s="2723"/>
      <c r="E223" s="2723"/>
      <c r="F223" s="2724"/>
      <c r="G223" s="1242" t="s">
        <v>794</v>
      </c>
      <c r="H223" s="1284"/>
      <c r="I223" s="1601">
        <f>BS!D135</f>
        <v>0</v>
      </c>
      <c r="J223" s="1603"/>
      <c r="K223" s="1601">
        <f>BS!E135</f>
        <v>0</v>
      </c>
      <c r="L223" s="1604"/>
    </row>
    <row r="224" spans="1:12" ht="27.75" customHeight="1" x14ac:dyDescent="0.25">
      <c r="A224" s="1437" t="s">
        <v>631</v>
      </c>
      <c r="B224" s="2719" t="s">
        <v>2899</v>
      </c>
      <c r="C224" s="2720"/>
      <c r="D224" s="2720"/>
      <c r="E224" s="2720"/>
      <c r="F224" s="2721"/>
      <c r="G224" s="1241" t="s">
        <v>796</v>
      </c>
      <c r="H224" s="1283"/>
      <c r="I224" s="1569">
        <f>BS!D136</f>
        <v>0</v>
      </c>
      <c r="J224" s="1571"/>
      <c r="K224" s="1569">
        <f>BS!E136</f>
        <v>0</v>
      </c>
      <c r="L224" s="1572"/>
    </row>
    <row r="225" spans="1:12" ht="27.75" customHeight="1" x14ac:dyDescent="0.25">
      <c r="A225" s="1437" t="s">
        <v>649</v>
      </c>
      <c r="B225" s="2719" t="s">
        <v>2971</v>
      </c>
      <c r="C225" s="2720"/>
      <c r="D225" s="2720"/>
      <c r="E225" s="2720"/>
      <c r="F225" s="2721"/>
      <c r="G225" s="1241" t="s">
        <v>798</v>
      </c>
      <c r="H225" s="1283"/>
      <c r="I225" s="1569">
        <f>BS!D137</f>
        <v>1483311</v>
      </c>
      <c r="J225" s="1571"/>
      <c r="K225" s="1569">
        <f>BS!E137</f>
        <v>1685229</v>
      </c>
      <c r="L225" s="1572"/>
    </row>
    <row r="226" spans="1:12" s="1220" customFormat="1" ht="27.75" customHeight="1" x14ac:dyDescent="0.25">
      <c r="A226" s="1437" t="s">
        <v>652</v>
      </c>
      <c r="B226" s="2719" t="s">
        <v>2900</v>
      </c>
      <c r="C226" s="2720"/>
      <c r="D226" s="2720"/>
      <c r="E226" s="2720"/>
      <c r="F226" s="2721"/>
      <c r="G226" s="1241" t="s">
        <v>800</v>
      </c>
      <c r="H226" s="1284"/>
      <c r="I226" s="1601">
        <f>BS!D138</f>
        <v>20555</v>
      </c>
      <c r="J226" s="1603"/>
      <c r="K226" s="1601">
        <f>BS!E138</f>
        <v>171320</v>
      </c>
      <c r="L226" s="1604"/>
    </row>
    <row r="227" spans="1:12" ht="31.5" customHeight="1" x14ac:dyDescent="0.25">
      <c r="A227" s="1232" t="s">
        <v>2668</v>
      </c>
      <c r="B227" s="2722" t="s">
        <v>2901</v>
      </c>
      <c r="C227" s="2723"/>
      <c r="D227" s="2723"/>
      <c r="E227" s="2723"/>
      <c r="F227" s="2724"/>
      <c r="G227" s="1242" t="s">
        <v>802</v>
      </c>
      <c r="H227" s="1284"/>
      <c r="I227" s="1601">
        <f>BS!D139</f>
        <v>0</v>
      </c>
      <c r="J227" s="1603"/>
      <c r="K227" s="1601">
        <f>BS!E139</f>
        <v>0</v>
      </c>
      <c r="L227" s="1604"/>
    </row>
    <row r="228" spans="1:12" ht="30.75" customHeight="1" x14ac:dyDescent="0.25">
      <c r="A228" s="1232" t="s">
        <v>2669</v>
      </c>
      <c r="B228" s="2722" t="s">
        <v>2902</v>
      </c>
      <c r="C228" s="2723"/>
      <c r="D228" s="2723"/>
      <c r="E228" s="2723"/>
      <c r="F228" s="2724"/>
      <c r="G228" s="1242" t="s">
        <v>804</v>
      </c>
      <c r="H228" s="1284"/>
      <c r="I228" s="1601">
        <f>BS!D140</f>
        <v>0</v>
      </c>
      <c r="J228" s="1603"/>
      <c r="K228" s="1601">
        <f>BS!E140</f>
        <v>0</v>
      </c>
      <c r="L228" s="1604"/>
    </row>
    <row r="229" spans="1:12" ht="31.5" customHeight="1" x14ac:dyDescent="0.25">
      <c r="A229" s="1232" t="s">
        <v>2670</v>
      </c>
      <c r="B229" s="2722" t="s">
        <v>2903</v>
      </c>
      <c r="C229" s="2723"/>
      <c r="D229" s="2723"/>
      <c r="E229" s="2723"/>
      <c r="F229" s="2724"/>
      <c r="G229" s="1242" t="s">
        <v>2716</v>
      </c>
      <c r="H229" s="1284"/>
      <c r="I229" s="1601">
        <f>BS!D141</f>
        <v>20555</v>
      </c>
      <c r="J229" s="1603"/>
      <c r="K229" s="1601">
        <f>BS!E141</f>
        <v>171320</v>
      </c>
      <c r="L229" s="1604"/>
    </row>
    <row r="230" spans="1:12" ht="27.75" customHeight="1" x14ac:dyDescent="0.25">
      <c r="A230" s="1232" t="s">
        <v>532</v>
      </c>
      <c r="B230" s="2722" t="s">
        <v>1120</v>
      </c>
      <c r="C230" s="2723"/>
      <c r="D230" s="2723"/>
      <c r="E230" s="2723"/>
      <c r="F230" s="2724"/>
      <c r="G230" s="1242" t="s">
        <v>2717</v>
      </c>
      <c r="H230" s="1284"/>
      <c r="I230" s="1601">
        <f>BS!D142</f>
        <v>0</v>
      </c>
      <c r="J230" s="1603"/>
      <c r="K230" s="1601">
        <f>BS!E142</f>
        <v>0</v>
      </c>
      <c r="L230" s="1604"/>
    </row>
    <row r="231" spans="1:12" ht="27.75" customHeight="1" x14ac:dyDescent="0.25">
      <c r="A231" s="1232" t="s">
        <v>535</v>
      </c>
      <c r="B231" s="2722" t="s">
        <v>2904</v>
      </c>
      <c r="C231" s="2723"/>
      <c r="D231" s="2723"/>
      <c r="E231" s="2723"/>
      <c r="F231" s="2724"/>
      <c r="G231" s="1242" t="s">
        <v>2718</v>
      </c>
      <c r="H231" s="1284"/>
      <c r="I231" s="1601">
        <f>BS!D143</f>
        <v>0</v>
      </c>
      <c r="J231" s="1603"/>
      <c r="K231" s="1601">
        <f>BS!E143</f>
        <v>0</v>
      </c>
      <c r="L231" s="1604"/>
    </row>
    <row r="232" spans="1:12" ht="30.75" customHeight="1" x14ac:dyDescent="0.25">
      <c r="A232" s="1232" t="s">
        <v>538</v>
      </c>
      <c r="B232" s="2722" t="s">
        <v>2905</v>
      </c>
      <c r="C232" s="2723"/>
      <c r="D232" s="2723"/>
      <c r="E232" s="2723"/>
      <c r="F232" s="2724"/>
      <c r="G232" s="1242" t="s">
        <v>2719</v>
      </c>
      <c r="H232" s="1284"/>
      <c r="I232" s="1601">
        <f>BS!D144</f>
        <v>1026742</v>
      </c>
      <c r="J232" s="1603"/>
      <c r="K232" s="1601">
        <f>BS!E144</f>
        <v>1073489</v>
      </c>
      <c r="L232" s="1604"/>
    </row>
    <row r="233" spans="1:12" ht="27.75" customHeight="1" x14ac:dyDescent="0.25">
      <c r="A233" s="1232" t="s">
        <v>541</v>
      </c>
      <c r="B233" s="2722" t="s">
        <v>2906</v>
      </c>
      <c r="C233" s="2723"/>
      <c r="D233" s="2723"/>
      <c r="E233" s="2723"/>
      <c r="F233" s="2724"/>
      <c r="G233" s="1242" t="s">
        <v>2720</v>
      </c>
      <c r="H233" s="1284"/>
      <c r="I233" s="1601">
        <f>BS!D145</f>
        <v>403675</v>
      </c>
      <c r="J233" s="1603"/>
      <c r="K233" s="1601">
        <f>BS!E145</f>
        <v>403675</v>
      </c>
      <c r="L233" s="1604"/>
    </row>
    <row r="234" spans="1:12" ht="27.75" customHeight="1" x14ac:dyDescent="0.25">
      <c r="A234" s="1232" t="s">
        <v>544</v>
      </c>
      <c r="B234" s="2722" t="s">
        <v>1115</v>
      </c>
      <c r="C234" s="2723"/>
      <c r="D234" s="2723"/>
      <c r="E234" s="2723"/>
      <c r="F234" s="2724"/>
      <c r="G234" s="1242" t="s">
        <v>2721</v>
      </c>
      <c r="H234" s="1284"/>
      <c r="I234" s="1601">
        <f>BS!D146</f>
        <v>5905</v>
      </c>
      <c r="J234" s="1603"/>
      <c r="K234" s="1601">
        <f>BS!E146</f>
        <v>6356</v>
      </c>
      <c r="L234" s="1604"/>
    </row>
    <row r="235" spans="1:12" ht="27.75" customHeight="1" x14ac:dyDescent="0.25">
      <c r="A235" s="1232" t="s">
        <v>547</v>
      </c>
      <c r="B235" s="2722" t="s">
        <v>2907</v>
      </c>
      <c r="C235" s="2723"/>
      <c r="D235" s="2723"/>
      <c r="E235" s="2723"/>
      <c r="F235" s="2724"/>
      <c r="G235" s="1242" t="s">
        <v>2723</v>
      </c>
      <c r="H235" s="1284"/>
      <c r="I235" s="1601">
        <f>BS!D147</f>
        <v>4043</v>
      </c>
      <c r="J235" s="1603"/>
      <c r="K235" s="1601">
        <f>BS!E147</f>
        <v>4301</v>
      </c>
      <c r="L235" s="1604"/>
    </row>
    <row r="236" spans="1:12" s="1220" customFormat="1" ht="27.75" customHeight="1" x14ac:dyDescent="0.25">
      <c r="A236" s="1232" t="s">
        <v>568</v>
      </c>
      <c r="B236" s="2722" t="s">
        <v>2908</v>
      </c>
      <c r="C236" s="2723"/>
      <c r="D236" s="2723"/>
      <c r="E236" s="2723"/>
      <c r="F236" s="2724"/>
      <c r="G236" s="1242" t="s">
        <v>2724</v>
      </c>
      <c r="H236" s="1284"/>
      <c r="I236" s="1601">
        <f>BS!D148</f>
        <v>22229</v>
      </c>
      <c r="J236" s="1603"/>
      <c r="K236" s="1601">
        <f>BS!E148</f>
        <v>25990</v>
      </c>
      <c r="L236" s="1604"/>
    </row>
    <row r="237" spans="1:12" ht="27.75" customHeight="1" x14ac:dyDescent="0.25">
      <c r="A237" s="1232" t="s">
        <v>571</v>
      </c>
      <c r="B237" s="2722" t="s">
        <v>2909</v>
      </c>
      <c r="C237" s="2723"/>
      <c r="D237" s="2723"/>
      <c r="E237" s="2723"/>
      <c r="F237" s="2724"/>
      <c r="G237" s="1242" t="s">
        <v>2726</v>
      </c>
      <c r="H237" s="1284"/>
      <c r="I237" s="1601">
        <f>BS!D149</f>
        <v>0</v>
      </c>
      <c r="J237" s="1603"/>
      <c r="K237" s="1601">
        <f>BS!E149</f>
        <v>0</v>
      </c>
      <c r="L237" s="1604"/>
    </row>
    <row r="238" spans="1:12" ht="27.75" customHeight="1" x14ac:dyDescent="0.25">
      <c r="A238" s="1232" t="s">
        <v>758</v>
      </c>
      <c r="B238" s="2722" t="s">
        <v>2910</v>
      </c>
      <c r="C238" s="2723"/>
      <c r="D238" s="2723"/>
      <c r="E238" s="2723"/>
      <c r="F238" s="2724"/>
      <c r="G238" s="1242" t="s">
        <v>2728</v>
      </c>
      <c r="H238" s="1284"/>
      <c r="I238" s="1601">
        <f>BS!D150</f>
        <v>162</v>
      </c>
      <c r="J238" s="1603"/>
      <c r="K238" s="1601">
        <f>BS!E150</f>
        <v>98</v>
      </c>
      <c r="L238" s="1604"/>
    </row>
    <row r="239" spans="1:12" ht="27.75" customHeight="1" x14ac:dyDescent="0.25">
      <c r="A239" s="1437" t="s">
        <v>787</v>
      </c>
      <c r="B239" s="2719" t="s">
        <v>2911</v>
      </c>
      <c r="C239" s="2720"/>
      <c r="D239" s="2720"/>
      <c r="E239" s="2720"/>
      <c r="F239" s="2721"/>
      <c r="G239" s="1241" t="s">
        <v>2730</v>
      </c>
      <c r="H239" s="1283"/>
      <c r="I239" s="1569">
        <f>BS!D151</f>
        <v>3000</v>
      </c>
      <c r="J239" s="1571"/>
      <c r="K239" s="1569">
        <f>BS!E151</f>
        <v>3000</v>
      </c>
      <c r="L239" s="1572"/>
    </row>
    <row r="240" spans="1:12" s="1220" customFormat="1" ht="27.75" customHeight="1" x14ac:dyDescent="0.25">
      <c r="A240" s="1232" t="s">
        <v>790</v>
      </c>
      <c r="B240" s="2722" t="s">
        <v>2912</v>
      </c>
      <c r="C240" s="2723"/>
      <c r="D240" s="2723"/>
      <c r="E240" s="2723"/>
      <c r="F240" s="2724"/>
      <c r="G240" s="1242" t="s">
        <v>2731</v>
      </c>
      <c r="H240" s="1284"/>
      <c r="I240" s="1601">
        <f>BS!D152</f>
        <v>3000</v>
      </c>
      <c r="J240" s="1603"/>
      <c r="K240" s="1601">
        <f>BS!E152</f>
        <v>3000</v>
      </c>
      <c r="L240" s="1604"/>
    </row>
    <row r="241" spans="1:12" s="1220" customFormat="1" ht="27.75" customHeight="1" x14ac:dyDescent="0.25">
      <c r="A241" s="1232" t="s">
        <v>532</v>
      </c>
      <c r="B241" s="2722" t="s">
        <v>2913</v>
      </c>
      <c r="C241" s="2723"/>
      <c r="D241" s="2723"/>
      <c r="E241" s="2723"/>
      <c r="F241" s="2724"/>
      <c r="G241" s="1242" t="s">
        <v>2732</v>
      </c>
      <c r="H241" s="1284"/>
      <c r="I241" s="1601">
        <f>BS!D153</f>
        <v>0</v>
      </c>
      <c r="J241" s="1603"/>
      <c r="K241" s="1601">
        <f>BS!E153</f>
        <v>0</v>
      </c>
      <c r="L241" s="1604"/>
    </row>
    <row r="242" spans="1:12" s="1220" customFormat="1" ht="27.75" customHeight="1" x14ac:dyDescent="0.25">
      <c r="A242" s="1434" t="s">
        <v>2733</v>
      </c>
      <c r="B242" s="2729" t="s">
        <v>2914</v>
      </c>
      <c r="C242" s="2729"/>
      <c r="D242" s="2730"/>
      <c r="E242" s="2730"/>
      <c r="F242" s="2730"/>
      <c r="G242" s="1296" t="s">
        <v>2734</v>
      </c>
      <c r="H242" s="1297"/>
      <c r="I242" s="1669">
        <f>BS!D154</f>
        <v>0</v>
      </c>
      <c r="J242" s="1670"/>
      <c r="K242" s="1669">
        <f>BS!E154</f>
        <v>0</v>
      </c>
      <c r="L242" s="1672"/>
    </row>
    <row r="243" spans="1:12" s="1220" customFormat="1" ht="27.75" customHeight="1" x14ac:dyDescent="0.25">
      <c r="A243" s="1411" t="s">
        <v>2735</v>
      </c>
      <c r="B243" s="2719" t="s">
        <v>1111</v>
      </c>
      <c r="C243" s="2720"/>
      <c r="D243" s="2720"/>
      <c r="E243" s="2720"/>
      <c r="F243" s="2721"/>
      <c r="G243" s="1241" t="s">
        <v>2736</v>
      </c>
      <c r="H243" s="1283"/>
      <c r="I243" s="1569">
        <f>BS!D155</f>
        <v>235648</v>
      </c>
      <c r="J243" s="1571"/>
      <c r="K243" s="1569">
        <f>BS!E155</f>
        <v>0</v>
      </c>
      <c r="L243" s="1572"/>
    </row>
    <row r="244" spans="1:12" s="1220" customFormat="1" ht="27.75" customHeight="1" x14ac:dyDescent="0.25">
      <c r="A244" s="1411" t="s">
        <v>663</v>
      </c>
      <c r="B244" s="2719" t="s">
        <v>2915</v>
      </c>
      <c r="C244" s="2720"/>
      <c r="D244" s="2720"/>
      <c r="E244" s="2720"/>
      <c r="F244" s="2721"/>
      <c r="G244" s="1241" t="s">
        <v>2738</v>
      </c>
      <c r="H244" s="1283"/>
      <c r="I244" s="1569">
        <f>BS!D156</f>
        <v>4693</v>
      </c>
      <c r="J244" s="1571"/>
      <c r="K244" s="1569">
        <f>BS!E156</f>
        <v>6290</v>
      </c>
      <c r="L244" s="1572"/>
    </row>
    <row r="245" spans="1:12" s="1220" customFormat="1" ht="27.75" customHeight="1" x14ac:dyDescent="0.25">
      <c r="A245" s="1420" t="s">
        <v>666</v>
      </c>
      <c r="B245" s="2722" t="s">
        <v>1106</v>
      </c>
      <c r="C245" s="2723"/>
      <c r="D245" s="2723"/>
      <c r="E245" s="2723"/>
      <c r="F245" s="2724"/>
      <c r="G245" s="1242" t="s">
        <v>2739</v>
      </c>
      <c r="H245" s="1284"/>
      <c r="I245" s="1601">
        <f>BS!D157</f>
        <v>0</v>
      </c>
      <c r="J245" s="1603"/>
      <c r="K245" s="1601">
        <f>BS!E157</f>
        <v>0</v>
      </c>
      <c r="L245" s="1604"/>
    </row>
    <row r="246" spans="1:12" s="1220" customFormat="1" ht="27.75" customHeight="1" x14ac:dyDescent="0.25">
      <c r="A246" s="1420" t="s">
        <v>532</v>
      </c>
      <c r="B246" s="2722" t="s">
        <v>1105</v>
      </c>
      <c r="C246" s="2723"/>
      <c r="D246" s="2723"/>
      <c r="E246" s="2723"/>
      <c r="F246" s="2724"/>
      <c r="G246" s="1242" t="s">
        <v>2740</v>
      </c>
      <c r="H246" s="1284"/>
      <c r="I246" s="1601">
        <f>BS!D158</f>
        <v>4693</v>
      </c>
      <c r="J246" s="1603"/>
      <c r="K246" s="1601">
        <f>BS!E158</f>
        <v>6290</v>
      </c>
      <c r="L246" s="1604"/>
    </row>
    <row r="247" spans="1:12" s="1220" customFormat="1" ht="27.75" customHeight="1" x14ac:dyDescent="0.25">
      <c r="A247" s="1420" t="s">
        <v>535</v>
      </c>
      <c r="B247" s="2722" t="s">
        <v>2916</v>
      </c>
      <c r="C247" s="2723"/>
      <c r="D247" s="2723"/>
      <c r="E247" s="2723"/>
      <c r="F247" s="2724"/>
      <c r="G247" s="1242" t="s">
        <v>2741</v>
      </c>
      <c r="H247" s="1284"/>
      <c r="I247" s="1601">
        <f>BS!D159</f>
        <v>0</v>
      </c>
      <c r="J247" s="1603"/>
      <c r="K247" s="1601">
        <f>BS!E159</f>
        <v>0</v>
      </c>
      <c r="L247" s="1604"/>
    </row>
    <row r="248" spans="1:12" ht="27.75" customHeight="1" thickBot="1" x14ac:dyDescent="0.3">
      <c r="A248" s="1429" t="s">
        <v>538</v>
      </c>
      <c r="B248" s="2726" t="s">
        <v>2917</v>
      </c>
      <c r="C248" s="2727"/>
      <c r="D248" s="2727"/>
      <c r="E248" s="2727"/>
      <c r="F248" s="2728"/>
      <c r="G248" s="1398" t="s">
        <v>2742</v>
      </c>
      <c r="H248" s="1399"/>
      <c r="I248" s="1616">
        <f>BS!D160</f>
        <v>0</v>
      </c>
      <c r="J248" s="1665"/>
      <c r="K248" s="1616">
        <f>BS!E160</f>
        <v>0</v>
      </c>
      <c r="L248" s="1618"/>
    </row>
    <row r="249" spans="1:12" ht="27.75" customHeight="1" x14ac:dyDescent="0.25">
      <c r="A249" s="1223"/>
      <c r="B249" s="1224"/>
      <c r="C249" s="1224"/>
      <c r="D249" s="1234"/>
      <c r="E249" s="1234"/>
      <c r="F249" s="1234"/>
      <c r="G249" s="1225"/>
      <c r="H249" s="1225"/>
      <c r="I249" s="1226"/>
      <c r="J249" s="1226"/>
      <c r="K249" s="1226"/>
      <c r="L249" s="1226"/>
    </row>
    <row r="250" spans="1:12" ht="24.75" customHeight="1" x14ac:dyDescent="0.25"/>
    <row r="251" spans="1:12" ht="24.75" customHeight="1" x14ac:dyDescent="0.25"/>
    <row r="252" spans="1:12" ht="24.75" customHeight="1" x14ac:dyDescent="0.25"/>
  </sheetData>
  <mergeCells count="816">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30"/>
    <mergeCell ref="F130:G130"/>
    <mergeCell ref="K130:L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97:A99"/>
    <mergeCell ref="B97:B99"/>
    <mergeCell ref="D97:D99"/>
    <mergeCell ref="E97:J97"/>
    <mergeCell ref="K97:L98"/>
    <mergeCell ref="E98:E99"/>
    <mergeCell ref="F98:G98"/>
    <mergeCell ref="I98:J99"/>
    <mergeCell ref="F99:G99"/>
    <mergeCell ref="K99:L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6:A68"/>
    <mergeCell ref="B66:B68"/>
    <mergeCell ref="D66:D68"/>
    <mergeCell ref="E66:J66"/>
    <mergeCell ref="K66:L67"/>
    <mergeCell ref="E67:E68"/>
    <mergeCell ref="F67:G67"/>
    <mergeCell ref="I67:J68"/>
    <mergeCell ref="F68:G68"/>
    <mergeCell ref="K68:L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5:A37"/>
    <mergeCell ref="B35:B37"/>
    <mergeCell ref="D35:D37"/>
    <mergeCell ref="E35:J35"/>
    <mergeCell ref="K35:L36"/>
    <mergeCell ref="E36:E37"/>
    <mergeCell ref="F36:G36"/>
    <mergeCell ref="I36:J37"/>
    <mergeCell ref="F37:G37"/>
    <mergeCell ref="K37:L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7:A8"/>
    <mergeCell ref="B7:B8"/>
    <mergeCell ref="D7:D8"/>
    <mergeCell ref="E7:G7"/>
    <mergeCell ref="I7:K7"/>
    <mergeCell ref="E8:G8"/>
    <mergeCell ref="J8:L8"/>
    <mergeCell ref="A4:A6"/>
    <mergeCell ref="B4:B6"/>
    <mergeCell ref="D4:D6"/>
    <mergeCell ref="E4:J4"/>
    <mergeCell ref="K4:L5"/>
    <mergeCell ref="E5:E6"/>
    <mergeCell ref="F5:G5"/>
    <mergeCell ref="I5:J6"/>
    <mergeCell ref="F6:G6"/>
    <mergeCell ref="K6:L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RowHeight="10.5" x14ac:dyDescent="0.25"/>
  <cols>
    <col min="1" max="1" width="5.140625" style="1271" customWidth="1"/>
    <col min="2" max="2" width="15.5703125" style="1271" customWidth="1"/>
    <col min="3" max="3" width="6.140625" style="1271" customWidth="1"/>
    <col min="4" max="4" width="23.85546875" style="1271" customWidth="1"/>
    <col min="5" max="5" width="0.5703125" style="1271" customWidth="1"/>
    <col min="6" max="6" width="6.42578125" style="1271" customWidth="1"/>
    <col min="7" max="8" width="22.85546875" style="1271" customWidth="1"/>
    <col min="9" max="16384" width="9.140625" style="1271"/>
  </cols>
  <sheetData>
    <row r="1" spans="1:12" s="1212" customFormat="1" ht="15" customHeight="1" x14ac:dyDescent="0.25">
      <c r="A1" s="1211"/>
      <c r="D1" s="1213"/>
      <c r="E1" s="1213"/>
      <c r="F1" s="1213"/>
      <c r="I1" s="1213"/>
      <c r="J1" s="1213"/>
    </row>
    <row r="2" spans="1:12" s="1212" customFormat="1" ht="23.25" customHeight="1" x14ac:dyDescent="0.25">
      <c r="A2" s="1211"/>
      <c r="B2" s="1199" t="s">
        <v>3036</v>
      </c>
      <c r="C2" s="533" t="s">
        <v>1617</v>
      </c>
      <c r="D2" s="1301" t="str">
        <f>'BS-SK Statutory'!E2</f>
        <v xml:space="preserve">  2  0  2  2  5  8  4  0  8  0</v>
      </c>
      <c r="E2" s="589"/>
      <c r="F2" s="1246" t="s">
        <v>2990</v>
      </c>
      <c r="G2" s="1300" t="str">
        <f>'BS-SK Statutory'!J2</f>
        <v xml:space="preserve">  4  4  0  4  0  1  4  8 </v>
      </c>
    </row>
    <row r="3" spans="1:12" s="1212" customFormat="1" ht="2.25" customHeight="1" thickBot="1" x14ac:dyDescent="0.3">
      <c r="A3" s="1211"/>
      <c r="B3" s="1258"/>
      <c r="C3" s="1213"/>
      <c r="D3" s="1213"/>
      <c r="E3" s="1213"/>
    </row>
    <row r="4" spans="1:12" s="1263" customFormat="1" ht="11.25" customHeight="1" x14ac:dyDescent="0.25">
      <c r="A4" s="1259"/>
      <c r="B4" s="1260"/>
      <c r="C4" s="1299"/>
      <c r="D4" s="1299"/>
      <c r="E4" s="1261"/>
      <c r="F4" s="1262"/>
      <c r="G4" s="2160" t="s">
        <v>1748</v>
      </c>
      <c r="H4" s="2184"/>
    </row>
    <row r="5" spans="1:12" s="1263" customFormat="1" ht="33.75" customHeight="1" x14ac:dyDescent="0.25">
      <c r="A5" s="1439" t="s">
        <v>1618</v>
      </c>
      <c r="B5" s="1562" t="s">
        <v>1298</v>
      </c>
      <c r="C5" s="1680"/>
      <c r="D5" s="1680"/>
      <c r="E5" s="1441"/>
      <c r="F5" s="1440" t="s">
        <v>1620</v>
      </c>
      <c r="G5" s="1438" t="s">
        <v>1749</v>
      </c>
      <c r="H5" s="578" t="s">
        <v>1750</v>
      </c>
    </row>
    <row r="6" spans="1:12" s="1263" customFormat="1" ht="29.65" customHeight="1" x14ac:dyDescent="0.25">
      <c r="A6" s="1437" t="s">
        <v>880</v>
      </c>
      <c r="B6" s="2719" t="s">
        <v>2918</v>
      </c>
      <c r="C6" s="2720"/>
      <c r="D6" s="2720"/>
      <c r="E6" s="2721"/>
      <c r="F6" s="1229" t="s">
        <v>814</v>
      </c>
      <c r="G6" s="1415">
        <f>'P&amp;L'!D9</f>
        <v>1672507.2200000002</v>
      </c>
      <c r="H6" s="1418">
        <f>'P&amp;L'!E9</f>
        <v>1944337.61</v>
      </c>
    </row>
    <row r="7" spans="1:12" s="1263" customFormat="1" ht="29.65" customHeight="1" x14ac:dyDescent="0.25">
      <c r="A7" s="1437" t="s">
        <v>942</v>
      </c>
      <c r="B7" s="2719" t="s">
        <v>2919</v>
      </c>
      <c r="C7" s="2720"/>
      <c r="D7" s="2720"/>
      <c r="E7" s="2721"/>
      <c r="F7" s="1229" t="s">
        <v>817</v>
      </c>
      <c r="G7" s="1415">
        <f>'P&amp;L'!D10</f>
        <v>1787449.4300000004</v>
      </c>
      <c r="H7" s="1266">
        <f>'P&amp;L'!E10</f>
        <v>2105421.06</v>
      </c>
    </row>
    <row r="8" spans="1:12" s="1268" customFormat="1" ht="29.65" customHeight="1" x14ac:dyDescent="0.25">
      <c r="A8" s="1302" t="s">
        <v>877</v>
      </c>
      <c r="B8" s="2722" t="s">
        <v>2920</v>
      </c>
      <c r="C8" s="2723"/>
      <c r="D8" s="2723"/>
      <c r="E8" s="2724"/>
      <c r="F8" s="1231" t="s">
        <v>820</v>
      </c>
      <c r="G8" s="1412">
        <f>'P&amp;L'!D11</f>
        <v>1395959.86</v>
      </c>
      <c r="H8" s="1267">
        <f>'P&amp;L'!E11</f>
        <v>1661485.58</v>
      </c>
    </row>
    <row r="9" spans="1:12" s="1268" customFormat="1" ht="29.65" customHeight="1" x14ac:dyDescent="0.25">
      <c r="A9" s="1302" t="s">
        <v>2746</v>
      </c>
      <c r="B9" s="2722" t="s">
        <v>2921</v>
      </c>
      <c r="C9" s="2723"/>
      <c r="D9" s="2723"/>
      <c r="E9" s="2724"/>
      <c r="F9" s="1231" t="s">
        <v>823</v>
      </c>
      <c r="G9" s="1412">
        <f>'P&amp;L'!D12</f>
        <v>0</v>
      </c>
      <c r="H9" s="1267">
        <f>'P&amp;L'!E12</f>
        <v>0</v>
      </c>
    </row>
    <row r="10" spans="1:12" s="1263" customFormat="1" ht="29.65" customHeight="1" x14ac:dyDescent="0.25">
      <c r="A10" s="1302" t="s">
        <v>2748</v>
      </c>
      <c r="B10" s="2722" t="s">
        <v>2922</v>
      </c>
      <c r="C10" s="2723"/>
      <c r="D10" s="2723"/>
      <c r="E10" s="2724"/>
      <c r="F10" s="1231" t="s">
        <v>826</v>
      </c>
      <c r="G10" s="1412">
        <f>'P&amp;L'!D13</f>
        <v>276547.36</v>
      </c>
      <c r="H10" s="1267">
        <f>'P&amp;L'!E13</f>
        <v>282852.03000000003</v>
      </c>
    </row>
    <row r="11" spans="1:12" s="1263" customFormat="1" ht="29.65" customHeight="1" x14ac:dyDescent="0.25">
      <c r="A11" s="1302" t="s">
        <v>2750</v>
      </c>
      <c r="B11" s="2722" t="s">
        <v>2923</v>
      </c>
      <c r="C11" s="2723"/>
      <c r="D11" s="2723"/>
      <c r="E11" s="2724"/>
      <c r="F11" s="1231" t="s">
        <v>828</v>
      </c>
      <c r="G11" s="1412">
        <f>'P&amp;L'!D14</f>
        <v>0</v>
      </c>
      <c r="H11" s="1267">
        <f>'P&amp;L'!E14</f>
        <v>0</v>
      </c>
    </row>
    <row r="12" spans="1:12" s="1263" customFormat="1" ht="29.65" customHeight="1" x14ac:dyDescent="0.25">
      <c r="A12" s="1302" t="s">
        <v>976</v>
      </c>
      <c r="B12" s="2722" t="s">
        <v>2924</v>
      </c>
      <c r="C12" s="2723"/>
      <c r="D12" s="2723"/>
      <c r="E12" s="2724"/>
      <c r="F12" s="1231" t="s">
        <v>830</v>
      </c>
      <c r="G12" s="1412">
        <f>'P&amp;L'!D15</f>
        <v>39678.870000000003</v>
      </c>
      <c r="H12" s="1267">
        <f>'P&amp;L'!E15</f>
        <v>41278.01</v>
      </c>
    </row>
    <row r="13" spans="1:12" s="1268" customFormat="1" ht="31.5" customHeight="1" x14ac:dyDescent="0.25">
      <c r="A13" s="1302" t="s">
        <v>2751</v>
      </c>
      <c r="B13" s="2722" t="s">
        <v>2925</v>
      </c>
      <c r="C13" s="2723"/>
      <c r="D13" s="2723"/>
      <c r="E13" s="2724"/>
      <c r="F13" s="1231" t="s">
        <v>832</v>
      </c>
      <c r="G13" s="1412">
        <f>'P&amp;L'!D16</f>
        <v>70099.77</v>
      </c>
      <c r="H13" s="1267">
        <f>'P&amp;L'!E16</f>
        <v>98241.8</v>
      </c>
      <c r="L13" s="1263"/>
    </row>
    <row r="14" spans="1:12" s="1263" customFormat="1" ht="29.65" customHeight="1" x14ac:dyDescent="0.25">
      <c r="A14" s="1302" t="s">
        <v>2752</v>
      </c>
      <c r="B14" s="2722" t="s">
        <v>2926</v>
      </c>
      <c r="C14" s="2723"/>
      <c r="D14" s="2723"/>
      <c r="E14" s="2724"/>
      <c r="F14" s="1231" t="s">
        <v>835</v>
      </c>
      <c r="G14" s="1412">
        <f>'P&amp;L'!D17</f>
        <v>5163.57</v>
      </c>
      <c r="H14" s="1267">
        <f>'P&amp;L'!E17</f>
        <v>21563.64</v>
      </c>
    </row>
    <row r="15" spans="1:12" s="1263" customFormat="1" ht="29.65" customHeight="1" x14ac:dyDescent="0.25">
      <c r="A15" s="1303" t="s">
        <v>942</v>
      </c>
      <c r="B15" s="2719" t="s">
        <v>2927</v>
      </c>
      <c r="C15" s="2720"/>
      <c r="D15" s="2720"/>
      <c r="E15" s="2721"/>
      <c r="F15" s="1229" t="s">
        <v>838</v>
      </c>
      <c r="G15" s="1415">
        <f>'P&amp;L'!D18</f>
        <v>1842625.49</v>
      </c>
      <c r="H15" s="1266">
        <f>'P&amp;L'!E18</f>
        <v>2171954.13</v>
      </c>
    </row>
    <row r="16" spans="1:12" s="1268" customFormat="1" ht="29.65" customHeight="1" x14ac:dyDescent="0.25">
      <c r="A16" s="1232" t="s">
        <v>523</v>
      </c>
      <c r="B16" s="2722" t="s">
        <v>2928</v>
      </c>
      <c r="C16" s="2723"/>
      <c r="D16" s="2723"/>
      <c r="E16" s="2724"/>
      <c r="F16" s="1231" t="s">
        <v>840</v>
      </c>
      <c r="G16" s="1412">
        <f>'P&amp;L'!D19</f>
        <v>1303548.22</v>
      </c>
      <c r="H16" s="1267">
        <f>'P&amp;L'!E19</f>
        <v>1545225.45</v>
      </c>
    </row>
    <row r="17" spans="1:8" s="1263" customFormat="1" ht="29.65" customHeight="1" x14ac:dyDescent="0.25">
      <c r="A17" s="1232" t="s">
        <v>594</v>
      </c>
      <c r="B17" s="2722" t="s">
        <v>2929</v>
      </c>
      <c r="C17" s="2723"/>
      <c r="D17" s="2723"/>
      <c r="E17" s="2724"/>
      <c r="F17" s="1231" t="s">
        <v>842</v>
      </c>
      <c r="G17" s="1412">
        <f>'P&amp;L'!D20</f>
        <v>194036.34</v>
      </c>
      <c r="H17" s="1267">
        <f>'P&amp;L'!E20</f>
        <v>232320.53</v>
      </c>
    </row>
    <row r="18" spans="1:8" s="1263" customFormat="1" ht="29.65" customHeight="1" x14ac:dyDescent="0.25">
      <c r="A18" s="1232" t="s">
        <v>663</v>
      </c>
      <c r="B18" s="2722" t="s">
        <v>2930</v>
      </c>
      <c r="C18" s="2723"/>
      <c r="D18" s="2723"/>
      <c r="E18" s="2724"/>
      <c r="F18" s="1231" t="s">
        <v>844</v>
      </c>
      <c r="G18" s="1412">
        <f>'P&amp;L'!D21</f>
        <v>4888</v>
      </c>
      <c r="H18" s="1267">
        <f>'P&amp;L'!E21</f>
        <v>3416.48</v>
      </c>
    </row>
    <row r="19" spans="1:8" s="1263" customFormat="1" ht="29.65" customHeight="1" x14ac:dyDescent="0.25">
      <c r="A19" s="1232" t="s">
        <v>853</v>
      </c>
      <c r="B19" s="2722" t="s">
        <v>1286</v>
      </c>
      <c r="C19" s="2723"/>
      <c r="D19" s="2723"/>
      <c r="E19" s="2724"/>
      <c r="F19" s="1231" t="s">
        <v>846</v>
      </c>
      <c r="G19" s="1412">
        <f>'P&amp;L'!D22</f>
        <v>59431.48</v>
      </c>
      <c r="H19" s="1267">
        <f>'P&amp;L'!E22</f>
        <v>59845.38</v>
      </c>
    </row>
    <row r="20" spans="1:8" s="1263" customFormat="1" ht="29.65" customHeight="1" x14ac:dyDescent="0.25">
      <c r="A20" s="1232" t="s">
        <v>856</v>
      </c>
      <c r="B20" s="2722" t="s">
        <v>2931</v>
      </c>
      <c r="C20" s="2723"/>
      <c r="D20" s="2723"/>
      <c r="E20" s="2724"/>
      <c r="F20" s="1231" t="s">
        <v>849</v>
      </c>
      <c r="G20" s="1412">
        <f>'P&amp;L'!D23</f>
        <v>141302.12999999998</v>
      </c>
      <c r="H20" s="1267">
        <f>'P&amp;L'!E23</f>
        <v>142894.02000000002</v>
      </c>
    </row>
    <row r="21" spans="1:8" s="1263" customFormat="1" ht="29.65" customHeight="1" x14ac:dyDescent="0.25">
      <c r="A21" s="1232" t="s">
        <v>2757</v>
      </c>
      <c r="B21" s="2722" t="s">
        <v>1283</v>
      </c>
      <c r="C21" s="2723"/>
      <c r="D21" s="2723"/>
      <c r="E21" s="2724"/>
      <c r="F21" s="1231" t="s">
        <v>852</v>
      </c>
      <c r="G21" s="1412">
        <f>'P&amp;L'!D24</f>
        <v>101160.01</v>
      </c>
      <c r="H21" s="1267">
        <f>'P&amp;L'!E24</f>
        <v>102049.35</v>
      </c>
    </row>
    <row r="22" spans="1:8" s="1263" customFormat="1" ht="29.65" customHeight="1" x14ac:dyDescent="0.25">
      <c r="A22" s="1232" t="s">
        <v>532</v>
      </c>
      <c r="B22" s="2722" t="s">
        <v>2932</v>
      </c>
      <c r="C22" s="2723"/>
      <c r="D22" s="2723"/>
      <c r="E22" s="2724"/>
      <c r="F22" s="1231" t="s">
        <v>855</v>
      </c>
      <c r="G22" s="1412">
        <f>'P&amp;L'!D25</f>
        <v>0</v>
      </c>
      <c r="H22" s="1267">
        <f>'P&amp;L'!E25</f>
        <v>0</v>
      </c>
    </row>
    <row r="23" spans="1:8" s="1263" customFormat="1" ht="29.65" customHeight="1" x14ac:dyDescent="0.25">
      <c r="A23" s="1232" t="s">
        <v>535</v>
      </c>
      <c r="B23" s="2722" t="s">
        <v>2933</v>
      </c>
      <c r="C23" s="2723"/>
      <c r="D23" s="2723"/>
      <c r="E23" s="2724"/>
      <c r="F23" s="1231" t="s">
        <v>858</v>
      </c>
      <c r="G23" s="1412">
        <f>'P&amp;L'!D26</f>
        <v>35201.54</v>
      </c>
      <c r="H23" s="1267">
        <f>'P&amp;L'!E26</f>
        <v>35551.85</v>
      </c>
    </row>
    <row r="24" spans="1:8" s="1263" customFormat="1" ht="29.65" customHeight="1" x14ac:dyDescent="0.25">
      <c r="A24" s="1232" t="s">
        <v>538</v>
      </c>
      <c r="B24" s="2722" t="s">
        <v>1280</v>
      </c>
      <c r="C24" s="2723"/>
      <c r="D24" s="2723"/>
      <c r="E24" s="2724"/>
      <c r="F24" s="1231" t="s">
        <v>861</v>
      </c>
      <c r="G24" s="1412">
        <f>'P&amp;L'!D27</f>
        <v>4940.58</v>
      </c>
      <c r="H24" s="1267">
        <f>'P&amp;L'!E27</f>
        <v>5292.82</v>
      </c>
    </row>
    <row r="25" spans="1:8" s="1263" customFormat="1" ht="29.65" customHeight="1" x14ac:dyDescent="0.25">
      <c r="A25" s="1232" t="s">
        <v>862</v>
      </c>
      <c r="B25" s="2722" t="s">
        <v>1279</v>
      </c>
      <c r="C25" s="2723"/>
      <c r="D25" s="2723"/>
      <c r="E25" s="2724"/>
      <c r="F25" s="1231" t="s">
        <v>864</v>
      </c>
      <c r="G25" s="1412">
        <f>'P&amp;L'!D28</f>
        <v>3603.03</v>
      </c>
      <c r="H25" s="1267">
        <f>'P&amp;L'!E28</f>
        <v>3209</v>
      </c>
    </row>
    <row r="26" spans="1:8" s="1263" customFormat="1" ht="32.25" customHeight="1" x14ac:dyDescent="0.25">
      <c r="A26" s="1232" t="s">
        <v>865</v>
      </c>
      <c r="B26" s="2733" t="s">
        <v>2934</v>
      </c>
      <c r="C26" s="2734"/>
      <c r="D26" s="2734"/>
      <c r="E26" s="2735"/>
      <c r="F26" s="1231" t="s">
        <v>867</v>
      </c>
      <c r="G26" s="1412">
        <f>'P&amp;L'!D29</f>
        <v>70737.820000000007</v>
      </c>
      <c r="H26" s="1267">
        <f>'P&amp;L'!E29</f>
        <v>69552.399999999994</v>
      </c>
    </row>
    <row r="27" spans="1:8" s="1263" customFormat="1" ht="29.65" customHeight="1" x14ac:dyDescent="0.25">
      <c r="A27" s="1232" t="s">
        <v>2759</v>
      </c>
      <c r="B27" s="2722" t="s">
        <v>2935</v>
      </c>
      <c r="C27" s="2723"/>
      <c r="D27" s="2723"/>
      <c r="E27" s="2724"/>
      <c r="F27" s="1231" t="s">
        <v>870</v>
      </c>
      <c r="G27" s="1412">
        <f>'P&amp;L'!D30</f>
        <v>70737.820000000007</v>
      </c>
      <c r="H27" s="1267">
        <f>'P&amp;L'!E30</f>
        <v>69552.399999999994</v>
      </c>
    </row>
    <row r="28" spans="1:8" s="1263" customFormat="1" ht="32.25" customHeight="1" x14ac:dyDescent="0.25">
      <c r="A28" s="1232" t="s">
        <v>532</v>
      </c>
      <c r="B28" s="2733" t="s">
        <v>2936</v>
      </c>
      <c r="C28" s="2734"/>
      <c r="D28" s="2734"/>
      <c r="E28" s="2735"/>
      <c r="F28" s="1231" t="s">
        <v>873</v>
      </c>
      <c r="G28" s="1412">
        <f>'P&amp;L'!D31</f>
        <v>0</v>
      </c>
      <c r="H28" s="1267">
        <f>'P&amp;L'!E31</f>
        <v>0</v>
      </c>
    </row>
    <row r="29" spans="1:8" s="1263" customFormat="1" ht="29.65" customHeight="1" x14ac:dyDescent="0.25">
      <c r="A29" s="1232" t="s">
        <v>871</v>
      </c>
      <c r="B29" s="2722" t="s">
        <v>2937</v>
      </c>
      <c r="C29" s="2723"/>
      <c r="D29" s="2723"/>
      <c r="E29" s="2724"/>
      <c r="F29" s="1231" t="s">
        <v>876</v>
      </c>
      <c r="G29" s="1412">
        <f>'P&amp;L'!D32</f>
        <v>63866.84</v>
      </c>
      <c r="H29" s="1267">
        <f>'P&amp;L'!E32</f>
        <v>93020.91</v>
      </c>
    </row>
    <row r="30" spans="1:8" s="1263" customFormat="1" ht="29.65" customHeight="1" x14ac:dyDescent="0.25">
      <c r="A30" s="1232" t="s">
        <v>877</v>
      </c>
      <c r="B30" s="2722" t="s">
        <v>2938</v>
      </c>
      <c r="C30" s="2723"/>
      <c r="D30" s="2723"/>
      <c r="E30" s="2724"/>
      <c r="F30" s="1231" t="s">
        <v>879</v>
      </c>
      <c r="G30" s="1412">
        <f>'P&amp;L'!D33</f>
        <v>-3587</v>
      </c>
      <c r="H30" s="1267">
        <f>'P&amp;L'!E33</f>
        <v>12026</v>
      </c>
    </row>
    <row r="31" spans="1:8" s="1268" customFormat="1" ht="33.75" customHeight="1" x14ac:dyDescent="0.25">
      <c r="A31" s="1232" t="s">
        <v>886</v>
      </c>
      <c r="B31" s="2733" t="s">
        <v>2939</v>
      </c>
      <c r="C31" s="2734"/>
      <c r="D31" s="2734"/>
      <c r="E31" s="2735"/>
      <c r="F31" s="1231" t="s">
        <v>882</v>
      </c>
      <c r="G31" s="1412">
        <f>'P&amp;L'!D34</f>
        <v>4798.63</v>
      </c>
      <c r="H31" s="1267">
        <f>'P&amp;L'!E34</f>
        <v>10443.959999999999</v>
      </c>
    </row>
    <row r="32" spans="1:8" s="1263" customFormat="1" ht="29.65" customHeight="1" x14ac:dyDescent="0.25">
      <c r="A32" s="1419" t="s">
        <v>973</v>
      </c>
      <c r="B32" s="2719" t="s">
        <v>2940</v>
      </c>
      <c r="C32" s="2720"/>
      <c r="D32" s="2720"/>
      <c r="E32" s="2721"/>
      <c r="F32" s="1229" t="s">
        <v>885</v>
      </c>
      <c r="G32" s="1415">
        <f>'P&amp;L'!D35</f>
        <v>-55176.05999999959</v>
      </c>
      <c r="H32" s="1415">
        <f>'P&amp;L'!E35</f>
        <v>-66533.069999999832</v>
      </c>
    </row>
    <row r="33" spans="1:8" ht="24.75" customHeight="1" x14ac:dyDescent="0.25">
      <c r="A33" s="1436" t="s">
        <v>880</v>
      </c>
      <c r="B33" s="2717" t="s">
        <v>2941</v>
      </c>
      <c r="C33" s="2731"/>
      <c r="D33" s="2731"/>
      <c r="E33" s="2732"/>
      <c r="F33" s="1426" t="s">
        <v>888</v>
      </c>
      <c r="G33" s="1415">
        <f>'P&amp;L'!D36</f>
        <v>150282.05000000028</v>
      </c>
      <c r="H33" s="1266">
        <f>'P&amp;L'!E36</f>
        <v>144807.78000000026</v>
      </c>
    </row>
    <row r="34" spans="1:8" ht="30.75" customHeight="1" x14ac:dyDescent="0.25">
      <c r="A34" s="1436" t="s">
        <v>942</v>
      </c>
      <c r="B34" s="2736" t="s">
        <v>2942</v>
      </c>
      <c r="C34" s="2737"/>
      <c r="D34" s="2737"/>
      <c r="E34" s="2738"/>
      <c r="F34" s="1426" t="s">
        <v>891</v>
      </c>
      <c r="G34" s="1415">
        <f>'P&amp;L'!D37</f>
        <v>0</v>
      </c>
      <c r="H34" s="1266">
        <f>'P&amp;L'!E37</f>
        <v>0</v>
      </c>
    </row>
    <row r="35" spans="1:8" ht="36.75" customHeight="1" x14ac:dyDescent="0.25">
      <c r="A35" s="1232" t="s">
        <v>2765</v>
      </c>
      <c r="B35" s="2722" t="s">
        <v>2943</v>
      </c>
      <c r="C35" s="2723"/>
      <c r="D35" s="2723"/>
      <c r="E35" s="2724"/>
      <c r="F35" s="1231" t="s">
        <v>894</v>
      </c>
      <c r="G35" s="1412">
        <f>'P&amp;L'!D38</f>
        <v>0</v>
      </c>
      <c r="H35" s="1267">
        <f>'P&amp;L'!E38</f>
        <v>0</v>
      </c>
    </row>
    <row r="36" spans="1:8" ht="30.75" customHeight="1" x14ac:dyDescent="0.25">
      <c r="A36" s="1232" t="s">
        <v>2766</v>
      </c>
      <c r="B36" s="2722" t="s">
        <v>2944</v>
      </c>
      <c r="C36" s="2723"/>
      <c r="D36" s="2723"/>
      <c r="E36" s="2724"/>
      <c r="F36" s="1231" t="s">
        <v>897</v>
      </c>
      <c r="G36" s="1412">
        <f>'P&amp;L'!D39</f>
        <v>0</v>
      </c>
      <c r="H36" s="1267">
        <f>'P&amp;L'!E39</f>
        <v>0</v>
      </c>
    </row>
    <row r="37" spans="1:8" ht="30" customHeight="1" x14ac:dyDescent="0.25">
      <c r="A37" s="1232" t="s">
        <v>2768</v>
      </c>
      <c r="B37" s="2722" t="s">
        <v>2945</v>
      </c>
      <c r="C37" s="2723"/>
      <c r="D37" s="2723"/>
      <c r="E37" s="2724"/>
      <c r="F37" s="1231" t="s">
        <v>900</v>
      </c>
      <c r="G37" s="1412">
        <f>'P&amp;L'!D40</f>
        <v>0</v>
      </c>
      <c r="H37" s="1267">
        <f>'P&amp;L'!E40</f>
        <v>0</v>
      </c>
    </row>
    <row r="38" spans="1:8" ht="33.75" customHeight="1" x14ac:dyDescent="0.25">
      <c r="A38" s="1232" t="s">
        <v>532</v>
      </c>
      <c r="B38" s="2722" t="s">
        <v>2946</v>
      </c>
      <c r="C38" s="2723"/>
      <c r="D38" s="2723"/>
      <c r="E38" s="2724"/>
      <c r="F38" s="1231" t="s">
        <v>903</v>
      </c>
      <c r="G38" s="1412">
        <f>'P&amp;L'!D41</f>
        <v>0</v>
      </c>
      <c r="H38" s="1267">
        <f>'P&amp;L'!E41</f>
        <v>0</v>
      </c>
    </row>
    <row r="39" spans="1:8" ht="22.5" customHeight="1" x14ac:dyDescent="0.25">
      <c r="A39" s="1232" t="s">
        <v>535</v>
      </c>
      <c r="B39" s="2722" t="s">
        <v>2947</v>
      </c>
      <c r="C39" s="2723"/>
      <c r="D39" s="2723"/>
      <c r="E39" s="2724"/>
      <c r="F39" s="1231" t="s">
        <v>906</v>
      </c>
      <c r="G39" s="1412">
        <f>'P&amp;L'!D42</f>
        <v>0</v>
      </c>
      <c r="H39" s="1267">
        <f>'P&amp;L'!E42</f>
        <v>0</v>
      </c>
    </row>
    <row r="40" spans="1:8" ht="30.75" customHeight="1" x14ac:dyDescent="0.25">
      <c r="A40" s="1232" t="s">
        <v>2769</v>
      </c>
      <c r="B40" s="2722" t="s">
        <v>2948</v>
      </c>
      <c r="C40" s="2723"/>
      <c r="D40" s="2723"/>
      <c r="E40" s="2724"/>
      <c r="F40" s="1231" t="s">
        <v>909</v>
      </c>
      <c r="G40" s="1412">
        <f>'P&amp;L'!D43</f>
        <v>0</v>
      </c>
      <c r="H40" s="1267">
        <f>'P&amp;L'!E43</f>
        <v>0</v>
      </c>
    </row>
    <row r="41" spans="1:8" ht="30" customHeight="1" x14ac:dyDescent="0.25">
      <c r="A41" s="1232" t="s">
        <v>2771</v>
      </c>
      <c r="B41" s="2722" t="s">
        <v>2949</v>
      </c>
      <c r="C41" s="2723"/>
      <c r="D41" s="2723"/>
      <c r="E41" s="2724"/>
      <c r="F41" s="1231" t="s">
        <v>912</v>
      </c>
      <c r="G41" s="1412">
        <f>'P&amp;L'!D44</f>
        <v>0</v>
      </c>
      <c r="H41" s="1267">
        <f>'P&amp;L'!E44</f>
        <v>0</v>
      </c>
    </row>
    <row r="42" spans="1:8" ht="32.25" customHeight="1" x14ac:dyDescent="0.25">
      <c r="A42" s="1232" t="s">
        <v>532</v>
      </c>
      <c r="B42" s="2722" t="s">
        <v>2950</v>
      </c>
      <c r="C42" s="2723"/>
      <c r="D42" s="2723"/>
      <c r="E42" s="2724"/>
      <c r="F42" s="1231" t="s">
        <v>915</v>
      </c>
      <c r="G42" s="1412">
        <f>'P&amp;L'!D45</f>
        <v>0</v>
      </c>
      <c r="H42" s="1267">
        <f>'P&amp;L'!E45</f>
        <v>0</v>
      </c>
    </row>
    <row r="43" spans="1:8" ht="24" customHeight="1" x14ac:dyDescent="0.25">
      <c r="A43" s="1232" t="s">
        <v>535</v>
      </c>
      <c r="B43" s="2722" t="s">
        <v>2951</v>
      </c>
      <c r="C43" s="2723"/>
      <c r="D43" s="2723"/>
      <c r="E43" s="2724"/>
      <c r="F43" s="1231" t="s">
        <v>918</v>
      </c>
      <c r="G43" s="1412">
        <f>'P&amp;L'!D46</f>
        <v>0</v>
      </c>
      <c r="H43" s="1267">
        <f>'P&amp;L'!E46</f>
        <v>0</v>
      </c>
    </row>
    <row r="44" spans="1:8" ht="26.25" customHeight="1" x14ac:dyDescent="0.25">
      <c r="A44" s="1232" t="s">
        <v>2773</v>
      </c>
      <c r="B44" s="2722" t="s">
        <v>2952</v>
      </c>
      <c r="C44" s="2723"/>
      <c r="D44" s="2723"/>
      <c r="E44" s="2724"/>
      <c r="F44" s="1231" t="s">
        <v>921</v>
      </c>
      <c r="G44" s="1412">
        <f>'P&amp;L'!D47</f>
        <v>0</v>
      </c>
      <c r="H44" s="1267">
        <f>'P&amp;L'!E47</f>
        <v>0</v>
      </c>
    </row>
    <row r="45" spans="1:8" ht="24.75" customHeight="1" x14ac:dyDescent="0.25">
      <c r="A45" s="1232" t="s">
        <v>2775</v>
      </c>
      <c r="B45" s="2722" t="s">
        <v>2953</v>
      </c>
      <c r="C45" s="2723"/>
      <c r="D45" s="2723"/>
      <c r="E45" s="2724"/>
      <c r="F45" s="1231" t="s">
        <v>924</v>
      </c>
      <c r="G45" s="1412">
        <f>'P&amp;L'!D48</f>
        <v>0</v>
      </c>
      <c r="H45" s="1267">
        <f>'P&amp;L'!E48</f>
        <v>0</v>
      </c>
    </row>
    <row r="46" spans="1:8" ht="27" customHeight="1" x14ac:dyDescent="0.25">
      <c r="A46" s="1232" t="s">
        <v>532</v>
      </c>
      <c r="B46" s="2722" t="s">
        <v>2954</v>
      </c>
      <c r="C46" s="2723"/>
      <c r="D46" s="2723"/>
      <c r="E46" s="2724"/>
      <c r="F46" s="1231" t="s">
        <v>927</v>
      </c>
      <c r="G46" s="1412">
        <f>'P&amp;L'!D49</f>
        <v>0</v>
      </c>
      <c r="H46" s="1267">
        <f>'P&amp;L'!E49</f>
        <v>0</v>
      </c>
    </row>
    <row r="47" spans="1:8" ht="29.25" customHeight="1" x14ac:dyDescent="0.25">
      <c r="A47" s="1232" t="s">
        <v>2777</v>
      </c>
      <c r="B47" s="2722" t="s">
        <v>1256</v>
      </c>
      <c r="C47" s="2723"/>
      <c r="D47" s="2723"/>
      <c r="E47" s="2724"/>
      <c r="F47" s="1231" t="s">
        <v>930</v>
      </c>
      <c r="G47" s="1412">
        <f>'P&amp;L'!D50</f>
        <v>0</v>
      </c>
      <c r="H47" s="1267">
        <f>'P&amp;L'!E50</f>
        <v>0</v>
      </c>
    </row>
    <row r="48" spans="1:8" ht="27.75" customHeight="1" x14ac:dyDescent="0.25">
      <c r="A48" s="1232" t="s">
        <v>2778</v>
      </c>
      <c r="B48" s="2722" t="s">
        <v>2955</v>
      </c>
      <c r="C48" s="2723"/>
      <c r="D48" s="2723"/>
      <c r="E48" s="2724"/>
      <c r="F48" s="1231" t="s">
        <v>933</v>
      </c>
      <c r="G48" s="1412">
        <f>'P&amp;L'!D51</f>
        <v>0</v>
      </c>
      <c r="H48" s="1267">
        <f>'P&amp;L'!E51</f>
        <v>0</v>
      </c>
    </row>
    <row r="49" spans="1:8" ht="27.75" customHeight="1" x14ac:dyDescent="0.25">
      <c r="A49" s="1232" t="s">
        <v>2779</v>
      </c>
      <c r="B49" s="2722" t="s">
        <v>1254</v>
      </c>
      <c r="C49" s="2723"/>
      <c r="D49" s="2723"/>
      <c r="E49" s="2724"/>
      <c r="F49" s="1231" t="s">
        <v>936</v>
      </c>
      <c r="G49" s="1412">
        <f>'P&amp;L'!D52</f>
        <v>0</v>
      </c>
      <c r="H49" s="1267">
        <f>'P&amp;L'!E52</f>
        <v>0</v>
      </c>
    </row>
    <row r="50" spans="1:8" ht="27.75" customHeight="1" x14ac:dyDescent="0.25">
      <c r="A50" s="1437" t="s">
        <v>942</v>
      </c>
      <c r="B50" s="2719" t="s">
        <v>2956</v>
      </c>
      <c r="C50" s="2720"/>
      <c r="D50" s="2720"/>
      <c r="E50" s="2721"/>
      <c r="F50" s="1229" t="s">
        <v>939</v>
      </c>
      <c r="G50" s="1415">
        <f>'P&amp;L'!D53</f>
        <v>42085.25</v>
      </c>
      <c r="H50" s="1266">
        <f>'P&amp;L'!E53</f>
        <v>66973.210000000006</v>
      </c>
    </row>
    <row r="51" spans="1:8" s="1273" customFormat="1" ht="44.25" customHeight="1" x14ac:dyDescent="0.25">
      <c r="A51" s="1272" t="s">
        <v>904</v>
      </c>
      <c r="B51" s="2739" t="s">
        <v>1268</v>
      </c>
      <c r="C51" s="2740"/>
      <c r="D51" s="2740"/>
      <c r="E51" s="2741"/>
      <c r="F51" s="1231" t="s">
        <v>941</v>
      </c>
      <c r="G51" s="1412">
        <f>'P&amp;L'!D54</f>
        <v>0</v>
      </c>
      <c r="H51" s="1267">
        <f>'P&amp;L'!E54</f>
        <v>0</v>
      </c>
    </row>
    <row r="52" spans="1:8" s="1273" customFormat="1" ht="29.25" customHeight="1" x14ac:dyDescent="0.25">
      <c r="A52" s="1272" t="s">
        <v>910</v>
      </c>
      <c r="B52" s="2742" t="s">
        <v>2957</v>
      </c>
      <c r="C52" s="2743"/>
      <c r="D52" s="2743"/>
      <c r="E52" s="2744"/>
      <c r="F52" s="1231" t="s">
        <v>944</v>
      </c>
      <c r="G52" s="1412">
        <f>'P&amp;L'!D55</f>
        <v>0</v>
      </c>
      <c r="H52" s="1267">
        <f>'P&amp;L'!E55</f>
        <v>0</v>
      </c>
    </row>
    <row r="53" spans="1:8" ht="30.75" customHeight="1" x14ac:dyDescent="0.25">
      <c r="A53" s="1232" t="s">
        <v>913</v>
      </c>
      <c r="B53" s="2722" t="s">
        <v>2958</v>
      </c>
      <c r="C53" s="2723"/>
      <c r="D53" s="2723"/>
      <c r="E53" s="2724"/>
      <c r="F53" s="1231" t="s">
        <v>947</v>
      </c>
      <c r="G53" s="1412">
        <f>'P&amp;L'!D56</f>
        <v>0</v>
      </c>
      <c r="H53" s="1267">
        <f>'P&amp;L'!E56</f>
        <v>0</v>
      </c>
    </row>
    <row r="54" spans="1:8" ht="28.5" customHeight="1" x14ac:dyDescent="0.25">
      <c r="A54" s="1274" t="s">
        <v>919</v>
      </c>
      <c r="B54" s="2722" t="s">
        <v>2959</v>
      </c>
      <c r="C54" s="2723"/>
      <c r="D54" s="2723"/>
      <c r="E54" s="2724"/>
      <c r="F54" s="1231" t="s">
        <v>950</v>
      </c>
      <c r="G54" s="1412">
        <f>'P&amp;L'!D57</f>
        <v>40954</v>
      </c>
      <c r="H54" s="1267">
        <f>'P&amp;L'!E57</f>
        <v>62487</v>
      </c>
    </row>
    <row r="55" spans="1:8" ht="28.5" customHeight="1" x14ac:dyDescent="0.25">
      <c r="A55" s="1232" t="s">
        <v>2783</v>
      </c>
      <c r="B55" s="2722" t="s">
        <v>2960</v>
      </c>
      <c r="C55" s="2723"/>
      <c r="D55" s="2723"/>
      <c r="E55" s="2724"/>
      <c r="F55" s="1231" t="s">
        <v>952</v>
      </c>
      <c r="G55" s="1412">
        <f>'P&amp;L'!D58</f>
        <v>0</v>
      </c>
      <c r="H55" s="1267">
        <f>'P&amp;L'!E58</f>
        <v>0</v>
      </c>
    </row>
    <row r="56" spans="1:8" s="1273" customFormat="1" ht="31.5" customHeight="1" x14ac:dyDescent="0.25">
      <c r="A56" s="1272" t="s">
        <v>532</v>
      </c>
      <c r="B56" s="2742" t="s">
        <v>2961</v>
      </c>
      <c r="C56" s="2743"/>
      <c r="D56" s="2743"/>
      <c r="E56" s="2744"/>
      <c r="F56" s="1231" t="s">
        <v>954</v>
      </c>
      <c r="G56" s="1412">
        <f>'P&amp;L'!D59</f>
        <v>40954</v>
      </c>
      <c r="H56" s="1267">
        <f>'P&amp;L'!E59</f>
        <v>62487</v>
      </c>
    </row>
    <row r="57" spans="1:8" ht="29.25" customHeight="1" x14ac:dyDescent="0.25">
      <c r="A57" s="1232" t="s">
        <v>925</v>
      </c>
      <c r="B57" s="2722" t="s">
        <v>1255</v>
      </c>
      <c r="C57" s="2723"/>
      <c r="D57" s="2723"/>
      <c r="E57" s="2724"/>
      <c r="F57" s="1231" t="s">
        <v>957</v>
      </c>
      <c r="G57" s="1412">
        <f>'P&amp;L'!D60</f>
        <v>0</v>
      </c>
      <c r="H57" s="1267">
        <f>'P&amp;L'!E60</f>
        <v>0</v>
      </c>
    </row>
    <row r="58" spans="1:8" ht="28.5" customHeight="1" x14ac:dyDescent="0.25">
      <c r="A58" s="1232" t="s">
        <v>931</v>
      </c>
      <c r="B58" s="2722" t="s">
        <v>2962</v>
      </c>
      <c r="C58" s="2723"/>
      <c r="D58" s="2723"/>
      <c r="E58" s="2724"/>
      <c r="F58" s="1231" t="s">
        <v>960</v>
      </c>
      <c r="G58" s="1412">
        <f>'P&amp;L'!D61</f>
        <v>0</v>
      </c>
      <c r="H58" s="1267">
        <f>'P&amp;L'!E61</f>
        <v>0</v>
      </c>
    </row>
    <row r="59" spans="1:8" ht="30.75" customHeight="1" x14ac:dyDescent="0.25">
      <c r="A59" s="1298" t="s">
        <v>2785</v>
      </c>
      <c r="B59" s="2722" t="s">
        <v>2963</v>
      </c>
      <c r="C59" s="2723"/>
      <c r="D59" s="2723"/>
      <c r="E59" s="2724"/>
      <c r="F59" s="1231" t="s">
        <v>962</v>
      </c>
      <c r="G59" s="1412">
        <f>'P&amp;L'!D62</f>
        <v>1131.25</v>
      </c>
      <c r="H59" s="1412">
        <f>'P&amp;L'!E62</f>
        <v>4486.21</v>
      </c>
    </row>
    <row r="60" spans="1:8" ht="27.75" customHeight="1" x14ac:dyDescent="0.25">
      <c r="A60" s="1436" t="s">
        <v>973</v>
      </c>
      <c r="B60" s="2717" t="s">
        <v>2964</v>
      </c>
      <c r="C60" s="2731"/>
      <c r="D60" s="2731"/>
      <c r="E60" s="2732"/>
      <c r="F60" s="1426" t="s">
        <v>965</v>
      </c>
      <c r="G60" s="1415">
        <f>'P&amp;L'!D63</f>
        <v>-42085.25</v>
      </c>
      <c r="H60" s="1266">
        <f>'P&amp;L'!E63</f>
        <v>-66973.210000000006</v>
      </c>
    </row>
    <row r="61" spans="1:8" ht="27.75" customHeight="1" x14ac:dyDescent="0.25">
      <c r="A61" s="1275" t="s">
        <v>2787</v>
      </c>
      <c r="B61" s="2719" t="s">
        <v>2965</v>
      </c>
      <c r="C61" s="2720"/>
      <c r="D61" s="2720"/>
      <c r="E61" s="2721"/>
      <c r="F61" s="1229" t="s">
        <v>968</v>
      </c>
      <c r="G61" s="1415">
        <f>'P&amp;L'!D64</f>
        <v>-97261.30999999959</v>
      </c>
      <c r="H61" s="1266">
        <f>'P&amp;L'!E64</f>
        <v>-133506.27999999985</v>
      </c>
    </row>
    <row r="62" spans="1:8" ht="27.75" customHeight="1" x14ac:dyDescent="0.25">
      <c r="A62" s="1232" t="s">
        <v>2789</v>
      </c>
      <c r="B62" s="2722" t="s">
        <v>2966</v>
      </c>
      <c r="C62" s="2723"/>
      <c r="D62" s="2723"/>
      <c r="E62" s="2724"/>
      <c r="F62" s="1231" t="s">
        <v>970</v>
      </c>
      <c r="G62" s="1412">
        <f>'P&amp;L'!D65</f>
        <v>2880</v>
      </c>
      <c r="H62" s="1267">
        <f>'P&amp;L'!E65</f>
        <v>0.02</v>
      </c>
    </row>
    <row r="63" spans="1:8" s="1273" customFormat="1" ht="27.75" customHeight="1" x14ac:dyDescent="0.25">
      <c r="A63" s="1435" t="s">
        <v>2791</v>
      </c>
      <c r="B63" s="2722" t="s">
        <v>2967</v>
      </c>
      <c r="C63" s="2723"/>
      <c r="D63" s="2723"/>
      <c r="E63" s="2724"/>
      <c r="F63" s="1423" t="s">
        <v>972</v>
      </c>
      <c r="G63" s="1412">
        <f>'P&amp;L'!D66</f>
        <v>2880</v>
      </c>
      <c r="H63" s="1267">
        <f>'P&amp;L'!E66</f>
        <v>0.02</v>
      </c>
    </row>
    <row r="64" spans="1:8" s="1273" customFormat="1" ht="27.75" customHeight="1" x14ac:dyDescent="0.25">
      <c r="A64" s="1232" t="s">
        <v>532</v>
      </c>
      <c r="B64" s="2722" t="s">
        <v>2968</v>
      </c>
      <c r="C64" s="2723"/>
      <c r="D64" s="2723"/>
      <c r="E64" s="2724"/>
      <c r="F64" s="1231" t="s">
        <v>975</v>
      </c>
      <c r="G64" s="1412">
        <f>'P&amp;L'!D67</f>
        <v>0</v>
      </c>
      <c r="H64" s="1267">
        <f>'P&amp;L'!E67</f>
        <v>0</v>
      </c>
    </row>
    <row r="65" spans="1:8" ht="27.75" customHeight="1" x14ac:dyDescent="0.25">
      <c r="A65" s="1232" t="s">
        <v>945</v>
      </c>
      <c r="B65" s="2722" t="s">
        <v>2969</v>
      </c>
      <c r="C65" s="2723"/>
      <c r="D65" s="2723"/>
      <c r="E65" s="2724"/>
      <c r="F65" s="1231" t="s">
        <v>978</v>
      </c>
      <c r="G65" s="1412">
        <f>'P&amp;L'!D68</f>
        <v>0</v>
      </c>
      <c r="H65" s="1267">
        <f>'P&amp;L'!E68</f>
        <v>0</v>
      </c>
    </row>
    <row r="66" spans="1:8" s="1273" customFormat="1" ht="33" customHeight="1" x14ac:dyDescent="0.25">
      <c r="A66" s="1419" t="s">
        <v>2787</v>
      </c>
      <c r="B66" s="2719" t="s">
        <v>2970</v>
      </c>
      <c r="C66" s="2720"/>
      <c r="D66" s="2720"/>
      <c r="E66" s="2721"/>
      <c r="F66" s="1229" t="s">
        <v>980</v>
      </c>
      <c r="G66" s="1415">
        <f>'P&amp;L'!D69</f>
        <v>-100141.30999999959</v>
      </c>
      <c r="H66" s="1415">
        <f>'P&amp;L'!E69</f>
        <v>-133506.29999999984</v>
      </c>
    </row>
  </sheetData>
  <mergeCells count="63">
    <mergeCell ref="B64:E64"/>
    <mergeCell ref="B65:E65"/>
    <mergeCell ref="B66:E66"/>
    <mergeCell ref="B58:E58"/>
    <mergeCell ref="B59:E59"/>
    <mergeCell ref="B60:E60"/>
    <mergeCell ref="B61:E61"/>
    <mergeCell ref="B62:E62"/>
    <mergeCell ref="B63:E63"/>
    <mergeCell ref="B57:E57"/>
    <mergeCell ref="B46:E46"/>
    <mergeCell ref="B47:E47"/>
    <mergeCell ref="B48:E48"/>
    <mergeCell ref="B49:E49"/>
    <mergeCell ref="B50:E50"/>
    <mergeCell ref="B51:E51"/>
    <mergeCell ref="B52:E52"/>
    <mergeCell ref="B53:E53"/>
    <mergeCell ref="B54:E54"/>
    <mergeCell ref="B55:E55"/>
    <mergeCell ref="B56:E56"/>
    <mergeCell ref="B45:E45"/>
    <mergeCell ref="B34:E34"/>
    <mergeCell ref="B35:E35"/>
    <mergeCell ref="B36:E36"/>
    <mergeCell ref="B37:E37"/>
    <mergeCell ref="B38:E38"/>
    <mergeCell ref="B39:E39"/>
    <mergeCell ref="B40:E40"/>
    <mergeCell ref="B41:E41"/>
    <mergeCell ref="B42:E42"/>
    <mergeCell ref="B43:E43"/>
    <mergeCell ref="B44:E44"/>
    <mergeCell ref="B33:E33"/>
    <mergeCell ref="B22:E22"/>
    <mergeCell ref="B23:E23"/>
    <mergeCell ref="B24:E24"/>
    <mergeCell ref="B25:E25"/>
    <mergeCell ref="B26:E26"/>
    <mergeCell ref="B27:E27"/>
    <mergeCell ref="B28:E28"/>
    <mergeCell ref="B29:E29"/>
    <mergeCell ref="B30:E30"/>
    <mergeCell ref="B31:E31"/>
    <mergeCell ref="B32:E32"/>
    <mergeCell ref="B21:E21"/>
    <mergeCell ref="B10:E10"/>
    <mergeCell ref="B11:E11"/>
    <mergeCell ref="B12:E12"/>
    <mergeCell ref="B13:E13"/>
    <mergeCell ref="B14:E14"/>
    <mergeCell ref="B15:E15"/>
    <mergeCell ref="B16:E16"/>
    <mergeCell ref="B17:E17"/>
    <mergeCell ref="B18:E18"/>
    <mergeCell ref="B19:E19"/>
    <mergeCell ref="B20:E20"/>
    <mergeCell ref="B9:E9"/>
    <mergeCell ref="G4:H4"/>
    <mergeCell ref="B5:D5"/>
    <mergeCell ref="B6:E6"/>
    <mergeCell ref="B7:E7"/>
    <mergeCell ref="B8:E8"/>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x14ac:dyDescent="0.25"/>
  <cols>
    <col min="1" max="1" width="29.28515625" customWidth="1"/>
    <col min="2" max="10" width="11.28515625" customWidth="1"/>
    <col min="11" max="11" width="9.140625" style="348"/>
    <col min="12" max="19" width="9.140625" style="618" customWidth="1" outlineLevel="1"/>
    <col min="20" max="20" width="18.28515625" style="629" customWidth="1"/>
    <col min="21" max="21" width="9.140625" style="644"/>
    <col min="22" max="22" width="9.140625" style="618" customWidth="1" outlineLevel="1"/>
    <col min="23" max="29" width="9.140625" style="18" customWidth="1" outlineLevel="1"/>
    <col min="30" max="30" width="26.85546875" style="629" customWidth="1"/>
    <col min="31" max="31" width="9.140625" style="629"/>
    <col min="32" max="32" width="9.140625" style="617" customWidth="1" outlineLevel="1"/>
    <col min="33" max="39" width="9.140625" style="18" customWidth="1" outlineLevel="1"/>
    <col min="40" max="40" width="26.7109375" style="629" customWidth="1"/>
  </cols>
  <sheetData>
    <row r="1" spans="1:40" ht="16.5" x14ac:dyDescent="0.3">
      <c r="A1" s="1" t="s">
        <v>39</v>
      </c>
      <c r="L1" s="1506" t="s">
        <v>1056</v>
      </c>
      <c r="M1" s="1507"/>
      <c r="N1" s="1507"/>
      <c r="O1" s="1507"/>
      <c r="P1" s="1507"/>
      <c r="Q1" s="1507"/>
      <c r="R1" s="1507"/>
      <c r="S1" s="1507"/>
      <c r="T1" s="1508"/>
      <c r="V1" s="1506" t="s">
        <v>1057</v>
      </c>
      <c r="W1" s="1507"/>
      <c r="X1" s="1507"/>
      <c r="Y1" s="1507"/>
      <c r="Z1" s="1507"/>
      <c r="AA1" s="1507"/>
      <c r="AB1" s="1507"/>
      <c r="AC1" s="1507"/>
      <c r="AD1" s="1508"/>
      <c r="AF1" s="1506" t="s">
        <v>1058</v>
      </c>
      <c r="AG1" s="1507"/>
      <c r="AH1" s="1507"/>
      <c r="AI1" s="1507"/>
      <c r="AJ1" s="1507"/>
      <c r="AK1" s="1507"/>
      <c r="AL1" s="1507"/>
      <c r="AM1" s="1507"/>
      <c r="AN1" s="1508"/>
    </row>
    <row r="2" spans="1:40" ht="17.25" thickBot="1" x14ac:dyDescent="0.35">
      <c r="A2" s="2" t="s">
        <v>8</v>
      </c>
    </row>
    <row r="3" spans="1:40" ht="16.5" thickTop="1" thickBot="1" x14ac:dyDescent="0.3">
      <c r="A3" s="1502" t="s">
        <v>40</v>
      </c>
      <c r="B3" s="1504" t="s">
        <v>2</v>
      </c>
      <c r="C3" s="1510"/>
      <c r="D3" s="1510"/>
      <c r="E3" s="1510"/>
      <c r="F3" s="1510"/>
      <c r="G3" s="1510"/>
      <c r="H3" s="1510"/>
      <c r="I3" s="1510"/>
      <c r="J3" s="1505"/>
      <c r="K3" s="352"/>
    </row>
    <row r="4" spans="1:40" ht="62.25" customHeight="1" thickTop="1" thickBot="1" x14ac:dyDescent="0.3">
      <c r="A4" s="1509"/>
      <c r="B4" s="10" t="s">
        <v>41</v>
      </c>
      <c r="C4" s="10" t="s">
        <v>42</v>
      </c>
      <c r="D4" s="10" t="s">
        <v>43</v>
      </c>
      <c r="E4" s="10" t="s">
        <v>444</v>
      </c>
      <c r="F4" s="10" t="s">
        <v>44</v>
      </c>
      <c r="G4" s="10" t="s">
        <v>45</v>
      </c>
      <c r="H4" s="10" t="s">
        <v>445</v>
      </c>
      <c r="I4" s="10" t="s">
        <v>46</v>
      </c>
      <c r="J4" s="10" t="s">
        <v>14</v>
      </c>
      <c r="K4" s="344"/>
      <c r="L4" s="59" t="s">
        <v>41</v>
      </c>
      <c r="M4" s="59" t="s">
        <v>42</v>
      </c>
      <c r="N4" s="59" t="s">
        <v>43</v>
      </c>
      <c r="O4" s="59" t="s">
        <v>444</v>
      </c>
      <c r="P4" s="59" t="s">
        <v>44</v>
      </c>
      <c r="Q4" s="59" t="s">
        <v>45</v>
      </c>
      <c r="R4" s="59" t="s">
        <v>445</v>
      </c>
      <c r="S4" s="59" t="s">
        <v>46</v>
      </c>
      <c r="T4" s="59" t="s">
        <v>14</v>
      </c>
      <c r="U4" s="618"/>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x14ac:dyDescent="0.3">
      <c r="A5" s="41" t="s">
        <v>25</v>
      </c>
      <c r="B5" s="42"/>
      <c r="C5" s="42"/>
      <c r="D5" s="42"/>
      <c r="E5" s="42"/>
      <c r="F5" s="42"/>
      <c r="G5" s="42"/>
      <c r="H5" s="42"/>
      <c r="I5" s="42"/>
      <c r="J5" s="43"/>
      <c r="K5" s="352"/>
    </row>
    <row r="6" spans="1:40" ht="15" customHeight="1" thickTop="1" thickBot="1" x14ac:dyDescent="0.3">
      <c r="A6" s="44" t="s">
        <v>26</v>
      </c>
      <c r="B6" s="22"/>
      <c r="C6" s="22"/>
      <c r="D6" s="22"/>
      <c r="E6" s="22"/>
      <c r="F6" s="45"/>
      <c r="G6" s="22"/>
      <c r="H6" s="22"/>
      <c r="I6" s="22"/>
      <c r="J6" s="15">
        <f>SUM(B6:H6)</f>
        <v>0</v>
      </c>
      <c r="T6" s="619">
        <f>SUM(B6:I6)-J6</f>
        <v>0</v>
      </c>
      <c r="V6" s="672">
        <f>B6-B34</f>
        <v>0</v>
      </c>
      <c r="W6" s="672">
        <f t="shared" ref="W6:AB6" si="0">C6-C34</f>
        <v>0</v>
      </c>
      <c r="X6" s="672">
        <f t="shared" si="0"/>
        <v>0</v>
      </c>
      <c r="Y6" s="672">
        <f t="shared" si="0"/>
        <v>0</v>
      </c>
      <c r="Z6" s="672">
        <f t="shared" si="0"/>
        <v>0</v>
      </c>
      <c r="AA6" s="672">
        <f t="shared" si="0"/>
        <v>0</v>
      </c>
      <c r="AB6" s="672">
        <f t="shared" si="0"/>
        <v>0</v>
      </c>
      <c r="AC6" s="672">
        <f>I6-I34</f>
        <v>0</v>
      </c>
      <c r="AD6" s="619">
        <f>J6-J34</f>
        <v>0</v>
      </c>
    </row>
    <row r="7" spans="1:40" ht="15" customHeight="1" thickBot="1" x14ac:dyDescent="0.3">
      <c r="A7" s="14" t="s">
        <v>27</v>
      </c>
      <c r="B7" s="22"/>
      <c r="C7" s="22"/>
      <c r="D7" s="22"/>
      <c r="E7" s="22"/>
      <c r="F7" s="46"/>
      <c r="G7" s="22"/>
      <c r="H7" s="22"/>
      <c r="I7" s="22"/>
      <c r="J7" s="15">
        <f t="shared" ref="J7:J9" si="1">SUM(B7:H7)</f>
        <v>0</v>
      </c>
      <c r="T7" s="619">
        <f t="shared" ref="T7:T9" si="2">SUM(B7:I7)-J7</f>
        <v>0</v>
      </c>
      <c r="W7" s="618"/>
      <c r="X7" s="618"/>
      <c r="Y7" s="618"/>
      <c r="Z7" s="618"/>
      <c r="AA7" s="618"/>
      <c r="AB7" s="618"/>
      <c r="AC7" s="618"/>
    </row>
    <row r="8" spans="1:40" ht="15" customHeight="1" thickBot="1" x14ac:dyDescent="0.3">
      <c r="A8" s="14" t="s">
        <v>28</v>
      </c>
      <c r="B8" s="22"/>
      <c r="C8" s="22"/>
      <c r="D8" s="22"/>
      <c r="E8" s="22"/>
      <c r="F8" s="46"/>
      <c r="G8" s="22"/>
      <c r="H8" s="22"/>
      <c r="I8" s="22"/>
      <c r="J8" s="15">
        <f t="shared" si="1"/>
        <v>0</v>
      </c>
      <c r="T8" s="619">
        <f t="shared" si="2"/>
        <v>0</v>
      </c>
      <c r="W8" s="618"/>
      <c r="X8" s="618"/>
      <c r="Y8" s="618"/>
      <c r="Z8" s="618"/>
      <c r="AA8" s="618"/>
      <c r="AB8" s="618"/>
      <c r="AC8" s="618"/>
    </row>
    <row r="9" spans="1:40" ht="15" customHeight="1" thickBot="1" x14ac:dyDescent="0.3">
      <c r="A9" s="14" t="s">
        <v>29</v>
      </c>
      <c r="B9" s="22"/>
      <c r="C9" s="22"/>
      <c r="D9" s="22"/>
      <c r="E9" s="22"/>
      <c r="F9" s="46"/>
      <c r="G9" s="22"/>
      <c r="H9" s="22"/>
      <c r="I9" s="22"/>
      <c r="J9" s="15">
        <f t="shared" si="1"/>
        <v>0</v>
      </c>
      <c r="T9" s="619">
        <f t="shared" si="2"/>
        <v>0</v>
      </c>
      <c r="W9" s="618"/>
      <c r="X9" s="618"/>
      <c r="Y9" s="618"/>
      <c r="Z9" s="618"/>
      <c r="AA9" s="618"/>
      <c r="AB9" s="618"/>
      <c r="AC9" s="618"/>
    </row>
    <row r="10" spans="1:40" ht="15" customHeight="1" thickBot="1" x14ac:dyDescent="0.3">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631">
        <f>B6+B7-B8+B9-B10</f>
        <v>0</v>
      </c>
      <c r="M10" s="672">
        <f t="shared" ref="M10:T10" si="4">C6+C7-C8+C9-C10</f>
        <v>0</v>
      </c>
      <c r="N10" s="672">
        <f t="shared" si="4"/>
        <v>0</v>
      </c>
      <c r="O10" s="672">
        <f t="shared" si="4"/>
        <v>0</v>
      </c>
      <c r="P10" s="672">
        <f t="shared" si="4"/>
        <v>0</v>
      </c>
      <c r="Q10" s="672">
        <f t="shared" si="4"/>
        <v>0</v>
      </c>
      <c r="R10" s="672">
        <f t="shared" si="4"/>
        <v>0</v>
      </c>
      <c r="S10" s="672">
        <f t="shared" si="4"/>
        <v>0</v>
      </c>
      <c r="T10" s="672">
        <f t="shared" si="4"/>
        <v>0</v>
      </c>
      <c r="W10" s="618"/>
      <c r="X10" s="618"/>
      <c r="Y10" s="618"/>
      <c r="Z10" s="618"/>
      <c r="AA10" s="618"/>
      <c r="AB10" s="618"/>
      <c r="AC10" s="618"/>
      <c r="AF10" s="631">
        <f>B10-'BS old'!$D$21</f>
        <v>0</v>
      </c>
      <c r="AG10" s="672">
        <f>C10-'BS old'!$D$22</f>
        <v>0</v>
      </c>
      <c r="AH10" s="672">
        <f>D10-'BS old'!$D$23</f>
        <v>0</v>
      </c>
      <c r="AI10" s="672">
        <f>E10-'BS old'!$D$24</f>
        <v>0</v>
      </c>
      <c r="AJ10" s="672">
        <f>F10-'BS old'!$D$25</f>
        <v>0</v>
      </c>
      <c r="AK10" s="672">
        <f>G10-'BS old'!$D$26</f>
        <v>0</v>
      </c>
      <c r="AL10" s="672">
        <f>H10-'BS old'!$D$27</f>
        <v>0</v>
      </c>
      <c r="AM10" s="672">
        <f>I10-'BS old'!$D$28</f>
        <v>0</v>
      </c>
      <c r="AN10" s="619">
        <f>J10-'BS old'!$D$20</f>
        <v>0</v>
      </c>
    </row>
    <row r="11" spans="1:40" ht="15" customHeight="1" thickTop="1" thickBot="1" x14ac:dyDescent="0.3">
      <c r="A11" s="41" t="s">
        <v>31</v>
      </c>
      <c r="B11" s="42"/>
      <c r="C11" s="42"/>
      <c r="D11" s="42"/>
      <c r="E11" s="42"/>
      <c r="F11" s="42"/>
      <c r="G11" s="42"/>
      <c r="H11" s="42"/>
      <c r="I11" s="42"/>
      <c r="J11" s="43"/>
      <c r="L11" s="617"/>
      <c r="T11" s="619"/>
      <c r="W11" s="618"/>
      <c r="X11" s="618"/>
      <c r="Y11" s="618"/>
      <c r="Z11" s="618"/>
      <c r="AA11" s="618"/>
      <c r="AB11" s="618"/>
      <c r="AC11" s="618"/>
    </row>
    <row r="12" spans="1:40" ht="15" customHeight="1" thickTop="1" thickBot="1" x14ac:dyDescent="0.3">
      <c r="A12" s="44" t="s">
        <v>32</v>
      </c>
      <c r="B12" s="22"/>
      <c r="C12" s="22"/>
      <c r="D12" s="22"/>
      <c r="E12" s="22"/>
      <c r="F12" s="22"/>
      <c r="G12" s="22"/>
      <c r="H12" s="22"/>
      <c r="I12" s="22"/>
      <c r="J12" s="15">
        <f>SUM(B12:H12)</f>
        <v>0</v>
      </c>
      <c r="L12" s="617"/>
      <c r="T12" s="619">
        <f t="shared" ref="T12:T14" si="5">SUM(B12:I12)-J12</f>
        <v>0</v>
      </c>
      <c r="V12" s="672">
        <f>B12-B39</f>
        <v>0</v>
      </c>
      <c r="W12" s="672">
        <f t="shared" ref="W12:AB12" si="6">C12-C39</f>
        <v>0</v>
      </c>
      <c r="X12" s="672">
        <f t="shared" si="6"/>
        <v>0</v>
      </c>
      <c r="Y12" s="672">
        <f t="shared" si="6"/>
        <v>0</v>
      </c>
      <c r="Z12" s="672">
        <f t="shared" si="6"/>
        <v>0</v>
      </c>
      <c r="AA12" s="672">
        <f t="shared" si="6"/>
        <v>0</v>
      </c>
      <c r="AB12" s="672">
        <f t="shared" si="6"/>
        <v>0</v>
      </c>
      <c r="AC12" s="672">
        <f>I12-I39</f>
        <v>0</v>
      </c>
      <c r="AD12" s="619">
        <f>J12-J39</f>
        <v>0</v>
      </c>
    </row>
    <row r="13" spans="1:40" ht="15" customHeight="1" thickBot="1" x14ac:dyDescent="0.3">
      <c r="A13" s="14" t="s">
        <v>27</v>
      </c>
      <c r="B13" s="22"/>
      <c r="C13" s="22"/>
      <c r="D13" s="22"/>
      <c r="E13" s="22"/>
      <c r="F13" s="22"/>
      <c r="G13" s="22"/>
      <c r="H13" s="22"/>
      <c r="I13" s="22"/>
      <c r="J13" s="15">
        <f t="shared" ref="J13:J14" si="7">SUM(B13:H13)</f>
        <v>0</v>
      </c>
      <c r="L13" s="617"/>
      <c r="T13" s="619">
        <f t="shared" si="5"/>
        <v>0</v>
      </c>
      <c r="W13" s="618"/>
      <c r="X13" s="618"/>
      <c r="Y13" s="618"/>
      <c r="Z13" s="618"/>
      <c r="AA13" s="618"/>
      <c r="AB13" s="618"/>
      <c r="AC13" s="618"/>
    </row>
    <row r="14" spans="1:40" ht="15" customHeight="1" thickBot="1" x14ac:dyDescent="0.3">
      <c r="A14" s="14" t="s">
        <v>28</v>
      </c>
      <c r="B14" s="22"/>
      <c r="C14" s="22"/>
      <c r="D14" s="22"/>
      <c r="E14" s="22"/>
      <c r="F14" s="22"/>
      <c r="G14" s="22"/>
      <c r="H14" s="22"/>
      <c r="I14" s="22"/>
      <c r="J14" s="15">
        <f t="shared" si="7"/>
        <v>0</v>
      </c>
      <c r="L14" s="617"/>
      <c r="T14" s="619">
        <f t="shared" si="5"/>
        <v>0</v>
      </c>
      <c r="W14" s="618"/>
      <c r="X14" s="618"/>
      <c r="Y14" s="618"/>
      <c r="Z14" s="618"/>
      <c r="AA14" s="618"/>
      <c r="AB14" s="618"/>
      <c r="AC14" s="618"/>
      <c r="AF14" s="689" t="s">
        <v>1059</v>
      </c>
    </row>
    <row r="15" spans="1:40" ht="15" customHeight="1" thickBot="1" x14ac:dyDescent="0.3">
      <c r="A15" s="25" t="s">
        <v>30</v>
      </c>
      <c r="B15" s="26">
        <f>B12+B13-B14</f>
        <v>0</v>
      </c>
      <c r="C15" s="26">
        <f>C12+C13-C14</f>
        <v>0</v>
      </c>
      <c r="D15" s="26">
        <f t="shared" ref="D15:I15" si="8">D12+D13-D14</f>
        <v>0</v>
      </c>
      <c r="E15" s="26">
        <f t="shared" si="8"/>
        <v>0</v>
      </c>
      <c r="F15" s="26">
        <f t="shared" si="8"/>
        <v>0</v>
      </c>
      <c r="G15" s="26">
        <f t="shared" si="8"/>
        <v>0</v>
      </c>
      <c r="H15" s="26">
        <f t="shared" si="8"/>
        <v>0</v>
      </c>
      <c r="I15" s="26">
        <f t="shared" si="8"/>
        <v>0</v>
      </c>
      <c r="J15" s="17">
        <f>J12+J13-J14</f>
        <v>0</v>
      </c>
      <c r="L15" s="631">
        <f>B12+B13-B14-B15</f>
        <v>0</v>
      </c>
      <c r="M15" s="672">
        <f t="shared" ref="M15:T15" si="9">C12+C13-C14-C15</f>
        <v>0</v>
      </c>
      <c r="N15" s="672">
        <f t="shared" si="9"/>
        <v>0</v>
      </c>
      <c r="O15" s="672">
        <f t="shared" si="9"/>
        <v>0</v>
      </c>
      <c r="P15" s="672">
        <f t="shared" si="9"/>
        <v>0</v>
      </c>
      <c r="Q15" s="672">
        <f t="shared" si="9"/>
        <v>0</v>
      </c>
      <c r="R15" s="672">
        <f t="shared" si="9"/>
        <v>0</v>
      </c>
      <c r="S15" s="672">
        <f t="shared" si="9"/>
        <v>0</v>
      </c>
      <c r="T15" s="672">
        <f t="shared" si="9"/>
        <v>0</v>
      </c>
      <c r="W15" s="618"/>
      <c r="X15" s="618"/>
      <c r="Y15" s="618"/>
      <c r="Z15" s="618"/>
      <c r="AA15" s="618"/>
      <c r="AB15" s="618"/>
      <c r="AC15" s="618"/>
      <c r="AF15" s="631">
        <f>B15+B20-'BS old'!$E$21</f>
        <v>0</v>
      </c>
      <c r="AG15" s="672">
        <f>C15+C20-'BS old'!$E$22</f>
        <v>0</v>
      </c>
      <c r="AH15" s="672">
        <f>D15+D20-'BS old'!$E$23</f>
        <v>0</v>
      </c>
      <c r="AI15" s="672">
        <f>E15+E20-'BS old'!$E$24</f>
        <v>0</v>
      </c>
      <c r="AJ15" s="672">
        <f>F15+F20-'BS old'!$E$25</f>
        <v>0</v>
      </c>
      <c r="AK15" s="672">
        <f>G15+G20-'BS old'!$E$26</f>
        <v>0</v>
      </c>
      <c r="AL15" s="672">
        <f>H15+H20-'BS old'!$E$27</f>
        <v>0</v>
      </c>
      <c r="AM15" s="672">
        <f>I15+I20-'BS old'!$E$28</f>
        <v>0</v>
      </c>
      <c r="AN15" s="619">
        <f>J15+J20-'BS old'!$E$20</f>
        <v>0</v>
      </c>
    </row>
    <row r="16" spans="1:40" ht="15" customHeight="1" thickTop="1" thickBot="1" x14ac:dyDescent="0.3">
      <c r="A16" s="41" t="s">
        <v>33</v>
      </c>
      <c r="B16" s="42"/>
      <c r="C16" s="42"/>
      <c r="D16" s="42"/>
      <c r="E16" s="42"/>
      <c r="F16" s="42"/>
      <c r="G16" s="42"/>
      <c r="H16" s="42"/>
      <c r="I16" s="42"/>
      <c r="J16" s="43"/>
      <c r="L16" s="617"/>
      <c r="T16" s="619"/>
      <c r="W16" s="618"/>
      <c r="X16" s="618"/>
      <c r="Y16" s="618"/>
      <c r="Z16" s="618"/>
      <c r="AA16" s="618"/>
      <c r="AB16" s="618"/>
      <c r="AC16" s="618"/>
      <c r="AG16" s="618"/>
      <c r="AH16" s="618"/>
      <c r="AI16" s="618"/>
      <c r="AJ16" s="618"/>
      <c r="AK16" s="618"/>
      <c r="AL16" s="618"/>
    </row>
    <row r="17" spans="1:40" ht="15" customHeight="1" thickTop="1" thickBot="1" x14ac:dyDescent="0.3">
      <c r="A17" s="44" t="s">
        <v>32</v>
      </c>
      <c r="B17" s="22"/>
      <c r="C17" s="22"/>
      <c r="D17" s="22"/>
      <c r="E17" s="22"/>
      <c r="F17" s="22"/>
      <c r="G17" s="22"/>
      <c r="H17" s="22"/>
      <c r="I17" s="22"/>
      <c r="J17" s="15">
        <f>SUM(B17:H17)</f>
        <v>0</v>
      </c>
      <c r="L17" s="617"/>
      <c r="T17" s="619">
        <f t="shared" ref="T17:T19" si="10">SUM(B17:I17)-J17</f>
        <v>0</v>
      </c>
      <c r="V17" s="672">
        <f>B17-B44</f>
        <v>0</v>
      </c>
      <c r="W17" s="672">
        <f t="shared" ref="W17:AB17" si="11">C17-C44</f>
        <v>0</v>
      </c>
      <c r="X17" s="672">
        <f t="shared" si="11"/>
        <v>0</v>
      </c>
      <c r="Y17" s="672">
        <f t="shared" si="11"/>
        <v>0</v>
      </c>
      <c r="Z17" s="672">
        <f t="shared" si="11"/>
        <v>0</v>
      </c>
      <c r="AA17" s="672">
        <f t="shared" si="11"/>
        <v>0</v>
      </c>
      <c r="AB17" s="672">
        <f t="shared" si="11"/>
        <v>0</v>
      </c>
      <c r="AC17" s="672">
        <f>I17-I44</f>
        <v>0</v>
      </c>
      <c r="AD17" s="619">
        <f>J17-J44</f>
        <v>0</v>
      </c>
      <c r="AG17" s="618"/>
      <c r="AH17" s="618"/>
      <c r="AI17" s="618"/>
      <c r="AJ17" s="618"/>
      <c r="AK17" s="618"/>
      <c r="AL17" s="618"/>
    </row>
    <row r="18" spans="1:40" ht="15" customHeight="1" thickBot="1" x14ac:dyDescent="0.3">
      <c r="A18" s="14" t="s">
        <v>27</v>
      </c>
      <c r="B18" s="22"/>
      <c r="C18" s="22"/>
      <c r="D18" s="22"/>
      <c r="E18" s="22"/>
      <c r="F18" s="22"/>
      <c r="G18" s="22"/>
      <c r="H18" s="22"/>
      <c r="I18" s="22"/>
      <c r="J18" s="15">
        <f t="shared" ref="J18:J19" si="12">SUM(B18:H18)</f>
        <v>0</v>
      </c>
      <c r="L18" s="617"/>
      <c r="T18" s="619">
        <f t="shared" si="10"/>
        <v>0</v>
      </c>
      <c r="W18" s="618"/>
      <c r="X18" s="618"/>
      <c r="Y18" s="618"/>
      <c r="Z18" s="618"/>
      <c r="AA18" s="618"/>
      <c r="AB18" s="618"/>
      <c r="AC18" s="618"/>
      <c r="AG18" s="618"/>
      <c r="AH18" s="618"/>
      <c r="AI18" s="618"/>
      <c r="AJ18" s="618"/>
      <c r="AK18" s="618"/>
      <c r="AL18" s="618"/>
    </row>
    <row r="19" spans="1:40" ht="15" customHeight="1" thickBot="1" x14ac:dyDescent="0.3">
      <c r="A19" s="14" t="s">
        <v>28</v>
      </c>
      <c r="B19" s="22"/>
      <c r="C19" s="22"/>
      <c r="D19" s="22"/>
      <c r="E19" s="22"/>
      <c r="F19" s="22"/>
      <c r="G19" s="22"/>
      <c r="H19" s="22"/>
      <c r="I19" s="22"/>
      <c r="J19" s="15">
        <f t="shared" si="12"/>
        <v>0</v>
      </c>
      <c r="L19" s="617"/>
      <c r="T19" s="619">
        <f t="shared" si="10"/>
        <v>0</v>
      </c>
      <c r="W19" s="618"/>
      <c r="X19" s="618"/>
      <c r="Y19" s="618"/>
      <c r="Z19" s="618"/>
      <c r="AA19" s="618"/>
      <c r="AB19" s="618"/>
      <c r="AC19" s="618"/>
      <c r="AG19" s="618"/>
      <c r="AH19" s="618"/>
      <c r="AI19" s="618"/>
      <c r="AJ19" s="618"/>
      <c r="AK19" s="618"/>
      <c r="AL19" s="618"/>
    </row>
    <row r="20" spans="1:40" ht="15" customHeight="1" thickBot="1" x14ac:dyDescent="0.3">
      <c r="A20" s="25" t="s">
        <v>30</v>
      </c>
      <c r="B20" s="26">
        <f>B17+B18-B19</f>
        <v>0</v>
      </c>
      <c r="C20" s="26">
        <f>C17+C18-C19</f>
        <v>0</v>
      </c>
      <c r="D20" s="26">
        <f t="shared" ref="D20:I20" si="13">D17+D18-D19</f>
        <v>0</v>
      </c>
      <c r="E20" s="26">
        <f t="shared" si="13"/>
        <v>0</v>
      </c>
      <c r="F20" s="26">
        <f t="shared" si="13"/>
        <v>0</v>
      </c>
      <c r="G20" s="26">
        <f t="shared" si="13"/>
        <v>0</v>
      </c>
      <c r="H20" s="26">
        <f t="shared" si="13"/>
        <v>0</v>
      </c>
      <c r="I20" s="26">
        <f t="shared" si="13"/>
        <v>0</v>
      </c>
      <c r="J20" s="17">
        <f>J17+J18-J19</f>
        <v>0</v>
      </c>
      <c r="L20" s="631">
        <f>B17+B18-B19-B20</f>
        <v>0</v>
      </c>
      <c r="M20" s="672">
        <f t="shared" ref="M20:T20" si="14">C17+C18-C19-C20</f>
        <v>0</v>
      </c>
      <c r="N20" s="672">
        <f t="shared" si="14"/>
        <v>0</v>
      </c>
      <c r="O20" s="672">
        <f t="shared" si="14"/>
        <v>0</v>
      </c>
      <c r="P20" s="672">
        <f t="shared" si="14"/>
        <v>0</v>
      </c>
      <c r="Q20" s="672">
        <f t="shared" si="14"/>
        <v>0</v>
      </c>
      <c r="R20" s="672">
        <f t="shared" si="14"/>
        <v>0</v>
      </c>
      <c r="S20" s="672">
        <f t="shared" si="14"/>
        <v>0</v>
      </c>
      <c r="T20" s="672">
        <f t="shared" si="14"/>
        <v>0</v>
      </c>
      <c r="W20" s="618"/>
      <c r="X20" s="618"/>
      <c r="Y20" s="618"/>
      <c r="Z20" s="618"/>
      <c r="AA20" s="618"/>
      <c r="AB20" s="618"/>
      <c r="AC20" s="618"/>
      <c r="AG20" s="618"/>
      <c r="AH20" s="618"/>
      <c r="AI20" s="618"/>
      <c r="AJ20" s="618"/>
      <c r="AK20" s="618"/>
      <c r="AL20" s="618"/>
    </row>
    <row r="21" spans="1:40" ht="15" customHeight="1" thickTop="1" thickBot="1" x14ac:dyDescent="0.3">
      <c r="A21" s="41" t="s">
        <v>34</v>
      </c>
      <c r="B21" s="42"/>
      <c r="C21" s="42"/>
      <c r="D21" s="42"/>
      <c r="E21" s="42"/>
      <c r="F21" s="42"/>
      <c r="G21" s="42"/>
      <c r="H21" s="42"/>
      <c r="I21" s="42"/>
      <c r="J21" s="43"/>
      <c r="L21" s="617"/>
      <c r="T21" s="619"/>
      <c r="W21" s="618"/>
      <c r="X21" s="618"/>
      <c r="Y21" s="618"/>
      <c r="Z21" s="618"/>
      <c r="AA21" s="618"/>
      <c r="AB21" s="618"/>
      <c r="AC21" s="618"/>
      <c r="AG21" s="618"/>
      <c r="AH21" s="618"/>
      <c r="AI21" s="618"/>
      <c r="AJ21" s="618"/>
      <c r="AK21" s="618"/>
      <c r="AL21" s="618"/>
    </row>
    <row r="22" spans="1:40" ht="15" customHeight="1" thickTop="1" thickBot="1" x14ac:dyDescent="0.3">
      <c r="A22" s="44" t="s">
        <v>32</v>
      </c>
      <c r="B22" s="22">
        <f>B6-B12-B17</f>
        <v>0</v>
      </c>
      <c r="C22" s="22">
        <f>C6-C12-C17</f>
        <v>0</v>
      </c>
      <c r="D22" s="22">
        <f t="shared" ref="D22:J22" si="15">D6-D12-D17</f>
        <v>0</v>
      </c>
      <c r="E22" s="22">
        <f t="shared" si="15"/>
        <v>0</v>
      </c>
      <c r="F22" s="22">
        <f t="shared" si="15"/>
        <v>0</v>
      </c>
      <c r="G22" s="22">
        <f t="shared" si="15"/>
        <v>0</v>
      </c>
      <c r="H22" s="22">
        <f t="shared" si="15"/>
        <v>0</v>
      </c>
      <c r="I22" s="22">
        <f t="shared" ref="I22" si="16">I6-I12-I17</f>
        <v>0</v>
      </c>
      <c r="J22" s="15">
        <f t="shared" si="15"/>
        <v>0</v>
      </c>
      <c r="L22" s="631">
        <f>B6-B12-B17-B22</f>
        <v>0</v>
      </c>
      <c r="M22" s="672">
        <f t="shared" ref="M22:S22" si="17">C6-C12-C17-C22</f>
        <v>0</v>
      </c>
      <c r="N22" s="672">
        <f t="shared" si="17"/>
        <v>0</v>
      </c>
      <c r="O22" s="672">
        <f t="shared" si="17"/>
        <v>0</v>
      </c>
      <c r="P22" s="672">
        <f t="shared" si="17"/>
        <v>0</v>
      </c>
      <c r="Q22" s="672">
        <f t="shared" si="17"/>
        <v>0</v>
      </c>
      <c r="R22" s="672">
        <f t="shared" si="17"/>
        <v>0</v>
      </c>
      <c r="S22" s="672">
        <f t="shared" si="17"/>
        <v>0</v>
      </c>
      <c r="T22" s="619">
        <f t="shared" ref="T22:T23" si="18">SUM(B22:I22)-J22</f>
        <v>0</v>
      </c>
      <c r="V22" s="672">
        <f>B22-B47</f>
        <v>0</v>
      </c>
      <c r="W22" s="672">
        <f t="shared" ref="W22:AB22" si="19">C22-C47</f>
        <v>0</v>
      </c>
      <c r="X22" s="672">
        <f t="shared" si="19"/>
        <v>0</v>
      </c>
      <c r="Y22" s="672">
        <f t="shared" si="19"/>
        <v>0</v>
      </c>
      <c r="Z22" s="672">
        <f t="shared" si="19"/>
        <v>0</v>
      </c>
      <c r="AA22" s="672">
        <f t="shared" si="19"/>
        <v>0</v>
      </c>
      <c r="AB22" s="672">
        <f t="shared" si="19"/>
        <v>0</v>
      </c>
      <c r="AC22" s="672">
        <f>I22-I47</f>
        <v>0</v>
      </c>
      <c r="AD22" s="619">
        <f>J22-J47</f>
        <v>0</v>
      </c>
      <c r="AG22" s="618"/>
      <c r="AH22" s="618"/>
      <c r="AI22" s="618"/>
      <c r="AJ22" s="618"/>
      <c r="AK22" s="618"/>
      <c r="AL22" s="618"/>
    </row>
    <row r="23" spans="1:40" ht="15" customHeight="1" thickBot="1" x14ac:dyDescent="0.3">
      <c r="A23" s="25" t="s">
        <v>30</v>
      </c>
      <c r="B23" s="26">
        <f>B10-B15-B20</f>
        <v>0</v>
      </c>
      <c r="C23" s="26">
        <f>C10-C15-C20</f>
        <v>0</v>
      </c>
      <c r="D23" s="26">
        <f t="shared" ref="D23:J23" si="20">D10-D15-D20</f>
        <v>0</v>
      </c>
      <c r="E23" s="26">
        <f t="shared" si="20"/>
        <v>0</v>
      </c>
      <c r="F23" s="26">
        <f t="shared" si="20"/>
        <v>0</v>
      </c>
      <c r="G23" s="26">
        <f t="shared" si="20"/>
        <v>0</v>
      </c>
      <c r="H23" s="26">
        <f t="shared" si="20"/>
        <v>0</v>
      </c>
      <c r="I23" s="26">
        <f t="shared" ref="I23" si="21">I10-I15-I20</f>
        <v>0</v>
      </c>
      <c r="J23" s="17">
        <f t="shared" si="20"/>
        <v>0</v>
      </c>
      <c r="L23" s="631">
        <f>B10-B15-B20-B23</f>
        <v>0</v>
      </c>
      <c r="M23" s="672">
        <f t="shared" ref="M23:S23" si="22">C10-C15-C20-C23</f>
        <v>0</v>
      </c>
      <c r="N23" s="672">
        <f t="shared" si="22"/>
        <v>0</v>
      </c>
      <c r="O23" s="672">
        <f t="shared" si="22"/>
        <v>0</v>
      </c>
      <c r="P23" s="672">
        <f t="shared" si="22"/>
        <v>0</v>
      </c>
      <c r="Q23" s="672">
        <f t="shared" si="22"/>
        <v>0</v>
      </c>
      <c r="R23" s="672">
        <f t="shared" si="22"/>
        <v>0</v>
      </c>
      <c r="S23" s="672">
        <f t="shared" si="22"/>
        <v>0</v>
      </c>
      <c r="T23" s="619">
        <f t="shared" si="18"/>
        <v>0</v>
      </c>
      <c r="AF23" s="631">
        <f>B23-'BS old'!$F$21</f>
        <v>0</v>
      </c>
      <c r="AG23" s="672">
        <f>C23-'BS old'!$F$22</f>
        <v>0</v>
      </c>
      <c r="AH23" s="672">
        <f>D23-'BS old'!$F$23</f>
        <v>0</v>
      </c>
      <c r="AI23" s="672">
        <f>E23-'BS old'!$F$24</f>
        <v>0</v>
      </c>
      <c r="AJ23" s="672">
        <f>F23-'BS old'!$F$25</f>
        <v>0</v>
      </c>
      <c r="AK23" s="672">
        <f>G23-'BS old'!$F$26</f>
        <v>0</v>
      </c>
      <c r="AL23" s="672">
        <f>H23-'BS old'!$F$27</f>
        <v>0</v>
      </c>
      <c r="AM23" s="672">
        <f>I23-'BS old'!$F$28</f>
        <v>0</v>
      </c>
      <c r="AN23" s="619">
        <f>J23-'BS old'!$F$20</f>
        <v>0</v>
      </c>
    </row>
    <row r="24" spans="1:40" ht="15.75" thickTop="1" x14ac:dyDescent="0.25">
      <c r="A24" s="20"/>
      <c r="B24" s="20"/>
      <c r="C24" s="20"/>
      <c r="D24" s="20"/>
      <c r="E24" s="20"/>
      <c r="F24" s="20"/>
      <c r="G24" s="20"/>
      <c r="H24" s="20"/>
      <c r="I24" s="20"/>
      <c r="J24" s="20"/>
    </row>
    <row r="25" spans="1:40" x14ac:dyDescent="0.25">
      <c r="A25" s="20"/>
      <c r="B25" s="20"/>
      <c r="C25" s="20"/>
      <c r="D25" s="20"/>
      <c r="E25" s="20"/>
      <c r="F25" s="20"/>
      <c r="G25" s="20"/>
      <c r="H25" s="20"/>
      <c r="I25" s="20"/>
      <c r="J25" s="20"/>
    </row>
    <row r="26" spans="1:40" ht="15.75" thickBot="1" x14ac:dyDescent="0.3">
      <c r="A26" s="20" t="s">
        <v>15</v>
      </c>
      <c r="B26" s="20"/>
      <c r="C26" s="20"/>
      <c r="D26" s="20"/>
      <c r="E26" s="20"/>
      <c r="F26" s="20"/>
      <c r="G26" s="20"/>
      <c r="H26" s="20"/>
      <c r="I26" s="20"/>
      <c r="J26" s="20"/>
    </row>
    <row r="27" spans="1:40" ht="16.5" customHeight="1" thickTop="1" thickBot="1" x14ac:dyDescent="0.3">
      <c r="A27" s="1502" t="s">
        <v>40</v>
      </c>
      <c r="B27" s="1511" t="s">
        <v>3</v>
      </c>
      <c r="C27" s="1512"/>
      <c r="D27" s="1512"/>
      <c r="E27" s="1512"/>
      <c r="F27" s="1512"/>
      <c r="G27" s="1512"/>
      <c r="H27" s="1512"/>
      <c r="I27" s="1512"/>
      <c r="J27" s="1513"/>
      <c r="K27" s="352"/>
    </row>
    <row r="28" spans="1:40" ht="62.25" customHeight="1" thickTop="1" thickBot="1" x14ac:dyDescent="0.3">
      <c r="A28" s="1503"/>
      <c r="B28" s="10" t="s">
        <v>41</v>
      </c>
      <c r="C28" s="10" t="s">
        <v>42</v>
      </c>
      <c r="D28" s="10" t="s">
        <v>43</v>
      </c>
      <c r="E28" s="10" t="s">
        <v>444</v>
      </c>
      <c r="F28" s="10" t="s">
        <v>44</v>
      </c>
      <c r="G28" s="10" t="s">
        <v>45</v>
      </c>
      <c r="H28" s="10" t="s">
        <v>445</v>
      </c>
      <c r="I28" s="10" t="s">
        <v>46</v>
      </c>
      <c r="J28" s="10" t="s">
        <v>14</v>
      </c>
    </row>
    <row r="29" spans="1:40" ht="15" customHeight="1" thickTop="1" thickBot="1" x14ac:dyDescent="0.3">
      <c r="A29" s="41" t="s">
        <v>25</v>
      </c>
      <c r="B29" s="42"/>
      <c r="C29" s="42"/>
      <c r="D29" s="42"/>
      <c r="E29" s="42"/>
      <c r="F29" s="42"/>
      <c r="G29" s="42"/>
      <c r="H29" s="42"/>
      <c r="I29" s="42"/>
      <c r="J29" s="43"/>
      <c r="K29" s="352"/>
    </row>
    <row r="30" spans="1:40" ht="15" customHeight="1" thickTop="1" thickBot="1" x14ac:dyDescent="0.3">
      <c r="A30" s="44" t="s">
        <v>26</v>
      </c>
      <c r="B30" s="22"/>
      <c r="C30" s="22"/>
      <c r="D30" s="22"/>
      <c r="E30" s="22"/>
      <c r="F30" s="45"/>
      <c r="G30" s="22"/>
      <c r="H30" s="22"/>
      <c r="I30" s="22"/>
      <c r="J30" s="15">
        <f>SUM(B30:H30)</f>
        <v>0</v>
      </c>
      <c r="T30" s="619">
        <f>SUM(B30:I30)-J30</f>
        <v>0</v>
      </c>
    </row>
    <row r="31" spans="1:40" ht="15" customHeight="1" thickBot="1" x14ac:dyDescent="0.3">
      <c r="A31" s="14" t="s">
        <v>27</v>
      </c>
      <c r="B31" s="22"/>
      <c r="C31" s="22"/>
      <c r="D31" s="22"/>
      <c r="E31" s="22"/>
      <c r="F31" s="46"/>
      <c r="G31" s="22"/>
      <c r="H31" s="22"/>
      <c r="I31" s="22"/>
      <c r="J31" s="15">
        <f t="shared" ref="J31:J33" si="23">SUM(B31:H31)</f>
        <v>0</v>
      </c>
      <c r="T31" s="619">
        <f t="shared" ref="T31:T33" si="24">SUM(B31:I31)-J31</f>
        <v>0</v>
      </c>
    </row>
    <row r="32" spans="1:40" ht="15" customHeight="1" thickBot="1" x14ac:dyDescent="0.3">
      <c r="A32" s="14" t="s">
        <v>28</v>
      </c>
      <c r="B32" s="22"/>
      <c r="C32" s="22"/>
      <c r="D32" s="22"/>
      <c r="E32" s="22"/>
      <c r="F32" s="46"/>
      <c r="G32" s="22"/>
      <c r="H32" s="22"/>
      <c r="I32" s="22"/>
      <c r="J32" s="15">
        <f t="shared" si="23"/>
        <v>0</v>
      </c>
      <c r="T32" s="619">
        <f t="shared" si="24"/>
        <v>0</v>
      </c>
    </row>
    <row r="33" spans="1:40" ht="15" customHeight="1" thickBot="1" x14ac:dyDescent="0.3">
      <c r="A33" s="14" t="s">
        <v>29</v>
      </c>
      <c r="B33" s="22"/>
      <c r="C33" s="22"/>
      <c r="D33" s="22"/>
      <c r="E33" s="22"/>
      <c r="F33" s="46"/>
      <c r="G33" s="22"/>
      <c r="H33" s="22"/>
      <c r="I33" s="22"/>
      <c r="J33" s="15">
        <f t="shared" si="23"/>
        <v>0</v>
      </c>
      <c r="T33" s="619">
        <f t="shared" si="24"/>
        <v>0</v>
      </c>
    </row>
    <row r="34" spans="1:40" ht="15" customHeight="1" thickBot="1" x14ac:dyDescent="0.3">
      <c r="A34" s="25" t="s">
        <v>30</v>
      </c>
      <c r="B34" s="26">
        <f>B30+B31-B32+B33</f>
        <v>0</v>
      </c>
      <c r="C34" s="26">
        <f>C30+C31-C32+C33</f>
        <v>0</v>
      </c>
      <c r="D34" s="26">
        <f>D30+D31-D32+D33</f>
        <v>0</v>
      </c>
      <c r="E34" s="26">
        <f t="shared" ref="E34:H34" si="25">E30+E31-E32+E33</f>
        <v>0</v>
      </c>
      <c r="F34" s="26">
        <f t="shared" si="25"/>
        <v>0</v>
      </c>
      <c r="G34" s="26">
        <f t="shared" si="25"/>
        <v>0</v>
      </c>
      <c r="H34" s="26">
        <f t="shared" si="25"/>
        <v>0</v>
      </c>
      <c r="I34" s="26">
        <f>I30+I31-I32+I33</f>
        <v>0</v>
      </c>
      <c r="J34" s="17">
        <f>J30+J31-J32+J33</f>
        <v>0</v>
      </c>
      <c r="L34" s="631">
        <f>B30+B31-B32+B33-B34</f>
        <v>0</v>
      </c>
      <c r="M34" s="672">
        <f t="shared" ref="M34:T34" si="26">C30+C31-C32+C33-C34</f>
        <v>0</v>
      </c>
      <c r="N34" s="672">
        <f t="shared" si="26"/>
        <v>0</v>
      </c>
      <c r="O34" s="672">
        <f t="shared" si="26"/>
        <v>0</v>
      </c>
      <c r="P34" s="672">
        <f t="shared" si="26"/>
        <v>0</v>
      </c>
      <c r="Q34" s="672">
        <f t="shared" si="26"/>
        <v>0</v>
      </c>
      <c r="R34" s="672">
        <f t="shared" si="26"/>
        <v>0</v>
      </c>
      <c r="S34" s="672">
        <f t="shared" si="26"/>
        <v>0</v>
      </c>
      <c r="T34" s="672">
        <f t="shared" si="26"/>
        <v>0</v>
      </c>
    </row>
    <row r="35" spans="1:40" ht="15" customHeight="1" thickTop="1" thickBot="1" x14ac:dyDescent="0.3">
      <c r="A35" s="41" t="s">
        <v>31</v>
      </c>
      <c r="B35" s="42"/>
      <c r="C35" s="42"/>
      <c r="D35" s="42"/>
      <c r="E35" s="42"/>
      <c r="F35" s="42"/>
      <c r="G35" s="42"/>
      <c r="H35" s="42"/>
      <c r="I35" s="42"/>
      <c r="J35" s="43"/>
      <c r="L35" s="617"/>
      <c r="T35" s="619"/>
    </row>
    <row r="36" spans="1:40" ht="15" customHeight="1" thickTop="1" thickBot="1" x14ac:dyDescent="0.3">
      <c r="A36" s="44" t="s">
        <v>32</v>
      </c>
      <c r="B36" s="22"/>
      <c r="C36" s="22"/>
      <c r="D36" s="22"/>
      <c r="E36" s="22"/>
      <c r="F36" s="22"/>
      <c r="G36" s="22"/>
      <c r="H36" s="22"/>
      <c r="I36" s="22"/>
      <c r="J36" s="15">
        <f>SUM(B36:H36)</f>
        <v>0</v>
      </c>
      <c r="L36" s="617"/>
      <c r="T36" s="619">
        <f t="shared" ref="T36:T38" si="27">SUM(B36:I36)-J36</f>
        <v>0</v>
      </c>
    </row>
    <row r="37" spans="1:40" ht="15" customHeight="1" thickBot="1" x14ac:dyDescent="0.3">
      <c r="A37" s="14" t="s">
        <v>27</v>
      </c>
      <c r="B37" s="22"/>
      <c r="C37" s="22"/>
      <c r="D37" s="22"/>
      <c r="E37" s="22"/>
      <c r="F37" s="22"/>
      <c r="G37" s="22"/>
      <c r="H37" s="22"/>
      <c r="I37" s="22"/>
      <c r="J37" s="15">
        <f t="shared" ref="J37:J38" si="28">SUM(B37:H37)</f>
        <v>0</v>
      </c>
      <c r="L37" s="617"/>
      <c r="T37" s="619">
        <f t="shared" si="27"/>
        <v>0</v>
      </c>
    </row>
    <row r="38" spans="1:40" ht="15" customHeight="1" thickBot="1" x14ac:dyDescent="0.3">
      <c r="A38" s="14" t="s">
        <v>28</v>
      </c>
      <c r="B38" s="22"/>
      <c r="C38" s="22"/>
      <c r="D38" s="22"/>
      <c r="E38" s="22"/>
      <c r="F38" s="22"/>
      <c r="G38" s="22"/>
      <c r="H38" s="22"/>
      <c r="I38" s="22"/>
      <c r="J38" s="15">
        <f t="shared" si="28"/>
        <v>0</v>
      </c>
      <c r="L38" s="617"/>
      <c r="T38" s="619">
        <f t="shared" si="27"/>
        <v>0</v>
      </c>
    </row>
    <row r="39" spans="1:40" ht="15" customHeight="1" thickBot="1" x14ac:dyDescent="0.3">
      <c r="A39" s="25" t="s">
        <v>30</v>
      </c>
      <c r="B39" s="26">
        <f>B36+B37-B38</f>
        <v>0</v>
      </c>
      <c r="C39" s="26">
        <f>C36+C37-C38</f>
        <v>0</v>
      </c>
      <c r="D39" s="26">
        <f t="shared" ref="D39:I39" si="29">D36+D37-D38</f>
        <v>0</v>
      </c>
      <c r="E39" s="26">
        <f t="shared" si="29"/>
        <v>0</v>
      </c>
      <c r="F39" s="26">
        <f t="shared" si="29"/>
        <v>0</v>
      </c>
      <c r="G39" s="26">
        <f t="shared" si="29"/>
        <v>0</v>
      </c>
      <c r="H39" s="26">
        <f t="shared" si="29"/>
        <v>0</v>
      </c>
      <c r="I39" s="26">
        <f t="shared" si="29"/>
        <v>0</v>
      </c>
      <c r="J39" s="17">
        <f>J36+J37-J38</f>
        <v>0</v>
      </c>
      <c r="L39" s="631">
        <f>B36+B37-B38-B39</f>
        <v>0</v>
      </c>
      <c r="M39" s="672">
        <f t="shared" ref="M39:T39" si="30">C36+C37-C38-C39</f>
        <v>0</v>
      </c>
      <c r="N39" s="672">
        <f t="shared" si="30"/>
        <v>0</v>
      </c>
      <c r="O39" s="672">
        <f t="shared" si="30"/>
        <v>0</v>
      </c>
      <c r="P39" s="672">
        <f t="shared" si="30"/>
        <v>0</v>
      </c>
      <c r="Q39" s="672">
        <f t="shared" si="30"/>
        <v>0</v>
      </c>
      <c r="R39" s="672">
        <f t="shared" si="30"/>
        <v>0</v>
      </c>
      <c r="S39" s="672">
        <f t="shared" si="30"/>
        <v>0</v>
      </c>
      <c r="T39" s="672">
        <f t="shared" si="30"/>
        <v>0</v>
      </c>
    </row>
    <row r="40" spans="1:40" ht="15" customHeight="1" thickTop="1" thickBot="1" x14ac:dyDescent="0.3">
      <c r="A40" s="41" t="s">
        <v>33</v>
      </c>
      <c r="B40" s="42"/>
      <c r="C40" s="42"/>
      <c r="D40" s="42"/>
      <c r="E40" s="42"/>
      <c r="F40" s="42"/>
      <c r="G40" s="42"/>
      <c r="H40" s="42"/>
      <c r="I40" s="42"/>
      <c r="J40" s="43"/>
      <c r="L40" s="617"/>
      <c r="T40" s="619"/>
    </row>
    <row r="41" spans="1:40" ht="15" customHeight="1" thickTop="1" thickBot="1" x14ac:dyDescent="0.3">
      <c r="A41" s="44" t="s">
        <v>32</v>
      </c>
      <c r="B41" s="22"/>
      <c r="C41" s="22"/>
      <c r="D41" s="22"/>
      <c r="E41" s="22"/>
      <c r="F41" s="22"/>
      <c r="G41" s="22"/>
      <c r="H41" s="22"/>
      <c r="I41" s="22"/>
      <c r="J41" s="15">
        <f>SUM(B41:H41)</f>
        <v>0</v>
      </c>
      <c r="L41" s="617"/>
      <c r="T41" s="619">
        <f t="shared" ref="T41:T43" si="31">SUM(B41:I41)-J41</f>
        <v>0</v>
      </c>
    </row>
    <row r="42" spans="1:40" ht="15" customHeight="1" thickBot="1" x14ac:dyDescent="0.3">
      <c r="A42" s="14" t="s">
        <v>27</v>
      </c>
      <c r="B42" s="22"/>
      <c r="C42" s="22"/>
      <c r="D42" s="22"/>
      <c r="E42" s="22"/>
      <c r="F42" s="22"/>
      <c r="G42" s="22"/>
      <c r="H42" s="22"/>
      <c r="I42" s="22"/>
      <c r="J42" s="15">
        <f t="shared" ref="J42:J43" si="32">SUM(B42:H42)</f>
        <v>0</v>
      </c>
      <c r="L42" s="617"/>
      <c r="T42" s="619">
        <f t="shared" si="31"/>
        <v>0</v>
      </c>
    </row>
    <row r="43" spans="1:40" ht="15" customHeight="1" thickBot="1" x14ac:dyDescent="0.3">
      <c r="A43" s="14" t="s">
        <v>28</v>
      </c>
      <c r="B43" s="22"/>
      <c r="C43" s="22"/>
      <c r="D43" s="22"/>
      <c r="E43" s="22"/>
      <c r="F43" s="22"/>
      <c r="G43" s="22"/>
      <c r="H43" s="22"/>
      <c r="I43" s="22"/>
      <c r="J43" s="15">
        <f t="shared" si="32"/>
        <v>0</v>
      </c>
      <c r="L43" s="617"/>
      <c r="T43" s="619">
        <f t="shared" si="31"/>
        <v>0</v>
      </c>
    </row>
    <row r="44" spans="1:40" ht="15" customHeight="1" thickBot="1" x14ac:dyDescent="0.3">
      <c r="A44" s="25" t="s">
        <v>30</v>
      </c>
      <c r="B44" s="26">
        <f>B41+B42-B43</f>
        <v>0</v>
      </c>
      <c r="C44" s="26">
        <f>C41+C42-C43</f>
        <v>0</v>
      </c>
      <c r="D44" s="26">
        <f t="shared" ref="D44:I44" si="33">D41+D42-D43</f>
        <v>0</v>
      </c>
      <c r="E44" s="26">
        <f t="shared" si="33"/>
        <v>0</v>
      </c>
      <c r="F44" s="26">
        <f t="shared" si="33"/>
        <v>0</v>
      </c>
      <c r="G44" s="26">
        <f t="shared" si="33"/>
        <v>0</v>
      </c>
      <c r="H44" s="26">
        <f t="shared" si="33"/>
        <v>0</v>
      </c>
      <c r="I44" s="26">
        <f t="shared" si="33"/>
        <v>0</v>
      </c>
      <c r="J44" s="17">
        <f>J41+J42-J43</f>
        <v>0</v>
      </c>
      <c r="L44" s="631">
        <f>B41+B42-B43-B44</f>
        <v>0</v>
      </c>
      <c r="M44" s="672">
        <f t="shared" ref="M44:T44" si="34">C41+C42-C43-C44</f>
        <v>0</v>
      </c>
      <c r="N44" s="672">
        <f t="shared" si="34"/>
        <v>0</v>
      </c>
      <c r="O44" s="672">
        <f t="shared" si="34"/>
        <v>0</v>
      </c>
      <c r="P44" s="672">
        <f t="shared" si="34"/>
        <v>0</v>
      </c>
      <c r="Q44" s="672">
        <f t="shared" si="34"/>
        <v>0</v>
      </c>
      <c r="R44" s="672">
        <f t="shared" si="34"/>
        <v>0</v>
      </c>
      <c r="S44" s="672">
        <f t="shared" si="34"/>
        <v>0</v>
      </c>
      <c r="T44" s="672">
        <f t="shared" si="34"/>
        <v>0</v>
      </c>
    </row>
    <row r="45" spans="1:40" ht="15" customHeight="1" thickTop="1" thickBot="1" x14ac:dyDescent="0.3">
      <c r="A45" s="41" t="s">
        <v>34</v>
      </c>
      <c r="B45" s="42"/>
      <c r="C45" s="42"/>
      <c r="D45" s="42"/>
      <c r="E45" s="42"/>
      <c r="F45" s="42"/>
      <c r="G45" s="42"/>
      <c r="H45" s="42"/>
      <c r="I45" s="42"/>
      <c r="J45" s="43"/>
      <c r="L45" s="617"/>
      <c r="T45" s="619"/>
    </row>
    <row r="46" spans="1:40" ht="15" customHeight="1" thickTop="1" thickBot="1" x14ac:dyDescent="0.3">
      <c r="A46" s="44" t="s">
        <v>32</v>
      </c>
      <c r="B46" s="22">
        <f>B30-B36-B41</f>
        <v>0</v>
      </c>
      <c r="C46" s="22">
        <f t="shared" ref="C46:J46" si="35">C30-C36-C41</f>
        <v>0</v>
      </c>
      <c r="D46" s="22">
        <f t="shared" si="35"/>
        <v>0</v>
      </c>
      <c r="E46" s="22">
        <f t="shared" si="35"/>
        <v>0</v>
      </c>
      <c r="F46" s="22">
        <f t="shared" si="35"/>
        <v>0</v>
      </c>
      <c r="G46" s="22">
        <f t="shared" si="35"/>
        <v>0</v>
      </c>
      <c r="H46" s="22">
        <f t="shared" si="35"/>
        <v>0</v>
      </c>
      <c r="I46" s="22">
        <f t="shared" si="35"/>
        <v>0</v>
      </c>
      <c r="J46" s="15">
        <f t="shared" si="35"/>
        <v>0</v>
      </c>
      <c r="L46" s="631">
        <f>B30-B36-B41-B46</f>
        <v>0</v>
      </c>
      <c r="M46" s="672">
        <f t="shared" ref="M46:S46" si="36">C30-C36-C41-C46</f>
        <v>0</v>
      </c>
      <c r="N46" s="672">
        <f t="shared" si="36"/>
        <v>0</v>
      </c>
      <c r="O46" s="672">
        <f t="shared" si="36"/>
        <v>0</v>
      </c>
      <c r="P46" s="672">
        <f t="shared" si="36"/>
        <v>0</v>
      </c>
      <c r="Q46" s="672">
        <f t="shared" si="36"/>
        <v>0</v>
      </c>
      <c r="R46" s="672">
        <f t="shared" si="36"/>
        <v>0</v>
      </c>
      <c r="S46" s="672">
        <f t="shared" si="36"/>
        <v>0</v>
      </c>
      <c r="T46" s="619">
        <f t="shared" ref="T46:T47" si="37">SUM(B46:I46)-J46</f>
        <v>0</v>
      </c>
    </row>
    <row r="47" spans="1:40" ht="15" customHeight="1" thickBot="1" x14ac:dyDescent="0.3">
      <c r="A47" s="25" t="s">
        <v>30</v>
      </c>
      <c r="B47" s="26">
        <f>B34-B39-B44</f>
        <v>0</v>
      </c>
      <c r="C47" s="26">
        <f t="shared" ref="C47:J47" si="38">C34-C39-C44</f>
        <v>0</v>
      </c>
      <c r="D47" s="26">
        <f t="shared" si="38"/>
        <v>0</v>
      </c>
      <c r="E47" s="26">
        <f t="shared" si="38"/>
        <v>0</v>
      </c>
      <c r="F47" s="26">
        <f t="shared" si="38"/>
        <v>0</v>
      </c>
      <c r="G47" s="26">
        <f t="shared" si="38"/>
        <v>0</v>
      </c>
      <c r="H47" s="26">
        <f t="shared" si="38"/>
        <v>0</v>
      </c>
      <c r="I47" s="26">
        <f t="shared" si="38"/>
        <v>0</v>
      </c>
      <c r="J47" s="17">
        <f t="shared" si="38"/>
        <v>0</v>
      </c>
      <c r="L47" s="631">
        <f>B34-B39-B44-B47</f>
        <v>0</v>
      </c>
      <c r="M47" s="672">
        <f t="shared" ref="M47:S47" si="39">C34-C39-C44-C47</f>
        <v>0</v>
      </c>
      <c r="N47" s="672">
        <f t="shared" si="39"/>
        <v>0</v>
      </c>
      <c r="O47" s="672">
        <f t="shared" si="39"/>
        <v>0</v>
      </c>
      <c r="P47" s="672">
        <f t="shared" si="39"/>
        <v>0</v>
      </c>
      <c r="Q47" s="672">
        <f t="shared" si="39"/>
        <v>0</v>
      </c>
      <c r="R47" s="672">
        <f t="shared" si="39"/>
        <v>0</v>
      </c>
      <c r="S47" s="672">
        <f t="shared" si="39"/>
        <v>0</v>
      </c>
      <c r="T47" s="619">
        <f t="shared" si="37"/>
        <v>0</v>
      </c>
      <c r="AF47" s="631">
        <f>B47-'BS old'!$G$21</f>
        <v>0</v>
      </c>
      <c r="AG47" s="672">
        <f>C47-'BS old'!$G$22</f>
        <v>0</v>
      </c>
      <c r="AH47" s="672">
        <f>D47-'BS old'!$G$23</f>
        <v>0</v>
      </c>
      <c r="AI47" s="672">
        <f>E47-'BS old'!$G$24</f>
        <v>0</v>
      </c>
      <c r="AJ47" s="672">
        <f>F47-'BS old'!$G$25</f>
        <v>0</v>
      </c>
      <c r="AK47" s="672">
        <f>G47-'BS old'!$G$26</f>
        <v>0</v>
      </c>
      <c r="AL47" s="672">
        <f>H47-'BS old'!$G$27</f>
        <v>0</v>
      </c>
      <c r="AM47" s="672">
        <f>I47-'BS old'!$G$28</f>
        <v>0</v>
      </c>
      <c r="AN47" s="619">
        <f>J47-'BS old'!$G$20</f>
        <v>0</v>
      </c>
    </row>
    <row r="48" spans="1:40" ht="15.75" thickTop="1" x14ac:dyDescent="0.25"/>
  </sheetData>
  <mergeCells count="7">
    <mergeCell ref="V1:AD1"/>
    <mergeCell ref="AF1:AN1"/>
    <mergeCell ref="A3:A4"/>
    <mergeCell ref="A27:A28"/>
    <mergeCell ref="B27:J27"/>
    <mergeCell ref="B3:J3"/>
    <mergeCell ref="L1:T1"/>
  </mergeCells>
  <conditionalFormatting sqref="L6:T23 V6:AD22 AF10:AN29">
    <cfRule type="cellIs" dxfId="292" priority="57" operator="lessThan">
      <formula>0</formula>
    </cfRule>
    <cfRule type="cellIs" dxfId="291" priority="58" operator="greaterThan">
      <formula>0</formula>
    </cfRule>
  </conditionalFormatting>
  <conditionalFormatting sqref="L30:T47">
    <cfRule type="cellIs" dxfId="290" priority="55" operator="lessThan">
      <formula>0</formula>
    </cfRule>
    <cfRule type="cellIs" dxfId="289" priority="56" operator="greaterThan">
      <formula>0</formula>
    </cfRule>
  </conditionalFormatting>
  <conditionalFormatting sqref="AF30:AN47">
    <cfRule type="cellIs" dxfId="288" priority="51" operator="lessThan">
      <formula>0</formula>
    </cfRule>
    <cfRule type="cellIs" dxfId="287" priority="52" operator="greaterThan">
      <formula>0</formula>
    </cfRule>
  </conditionalFormatting>
  <conditionalFormatting sqref="L30:T47">
    <cfRule type="cellIs" dxfId="286" priority="49" operator="lessThan">
      <formula>0</formula>
    </cfRule>
    <cfRule type="cellIs" dxfId="285" priority="50" operator="greaterThan">
      <formula>0</formula>
    </cfRule>
  </conditionalFormatting>
  <conditionalFormatting sqref="L6:T23">
    <cfRule type="cellIs" dxfId="284" priority="47" operator="lessThan">
      <formula>0</formula>
    </cfRule>
    <cfRule type="cellIs" dxfId="283" priority="48" operator="greaterThan">
      <formula>0</formula>
    </cfRule>
  </conditionalFormatting>
  <conditionalFormatting sqref="L30:T47">
    <cfRule type="cellIs" dxfId="282" priority="45" operator="lessThan">
      <formula>0</formula>
    </cfRule>
    <cfRule type="cellIs" dxfId="281" priority="46" operator="greaterThan">
      <formula>0</formula>
    </cfRule>
  </conditionalFormatting>
  <conditionalFormatting sqref="L30:T47">
    <cfRule type="cellIs" dxfId="280" priority="43" operator="lessThan">
      <formula>0</formula>
    </cfRule>
    <cfRule type="cellIs" dxfId="279" priority="44" operator="greaterThan">
      <formula>0</formula>
    </cfRule>
  </conditionalFormatting>
  <conditionalFormatting sqref="M10:T10 L15:T15 L20:T20 M11:S14 L10:L14 L16:S19 L21:S23">
    <cfRule type="cellIs" dxfId="278" priority="41" operator="lessThan">
      <formula>0</formula>
    </cfRule>
    <cfRule type="cellIs" dxfId="277" priority="42" operator="greaterThan">
      <formula>0</formula>
    </cfRule>
  </conditionalFormatting>
  <conditionalFormatting sqref="T10">
    <cfRule type="cellIs" dxfId="276" priority="39" operator="lessThan">
      <formula>0</formula>
    </cfRule>
    <cfRule type="cellIs" dxfId="275" priority="40" operator="greaterThan">
      <formula>0</formula>
    </cfRule>
  </conditionalFormatting>
  <conditionalFormatting sqref="T15">
    <cfRule type="cellIs" dxfId="274" priority="37" operator="lessThan">
      <formula>0</formula>
    </cfRule>
    <cfRule type="cellIs" dxfId="273" priority="38" operator="greaterThan">
      <formula>0</formula>
    </cfRule>
  </conditionalFormatting>
  <conditionalFormatting sqref="T20">
    <cfRule type="cellIs" dxfId="272" priority="35" operator="lessThan">
      <formula>0</formula>
    </cfRule>
    <cfRule type="cellIs" dxfId="271" priority="36" operator="greaterThan">
      <formula>0</formula>
    </cfRule>
  </conditionalFormatting>
  <conditionalFormatting sqref="T10">
    <cfRule type="cellIs" dxfId="270" priority="33" operator="lessThan">
      <formula>0</formula>
    </cfRule>
    <cfRule type="cellIs" dxfId="269" priority="34" operator="greaterThan">
      <formula>0</formula>
    </cfRule>
  </conditionalFormatting>
  <conditionalFormatting sqref="T15">
    <cfRule type="cellIs" dxfId="268" priority="31" operator="lessThan">
      <formula>0</formula>
    </cfRule>
    <cfRule type="cellIs" dxfId="267" priority="32" operator="greaterThan">
      <formula>0</formula>
    </cfRule>
  </conditionalFormatting>
  <conditionalFormatting sqref="T15">
    <cfRule type="cellIs" dxfId="266" priority="29" operator="lessThan">
      <formula>0</formula>
    </cfRule>
    <cfRule type="cellIs" dxfId="265" priority="30" operator="greaterThan">
      <formula>0</formula>
    </cfRule>
  </conditionalFormatting>
  <conditionalFormatting sqref="T20">
    <cfRule type="cellIs" dxfId="264" priority="27" operator="lessThan">
      <formula>0</formula>
    </cfRule>
    <cfRule type="cellIs" dxfId="263" priority="28" operator="greaterThan">
      <formula>0</formula>
    </cfRule>
  </conditionalFormatting>
  <conditionalFormatting sqref="T20">
    <cfRule type="cellIs" dxfId="262" priority="25" operator="lessThan">
      <formula>0</formula>
    </cfRule>
    <cfRule type="cellIs" dxfId="261" priority="26" operator="greaterThan">
      <formula>0</formula>
    </cfRule>
  </conditionalFormatting>
  <conditionalFormatting sqref="T20">
    <cfRule type="cellIs" dxfId="260" priority="23" operator="lessThan">
      <formula>0</formula>
    </cfRule>
    <cfRule type="cellIs" dxfId="259" priority="24" operator="greaterThan">
      <formula>0</formula>
    </cfRule>
  </conditionalFormatting>
  <conditionalFormatting sqref="L30:T47">
    <cfRule type="cellIs" dxfId="258" priority="21" operator="lessThan">
      <formula>0</formula>
    </cfRule>
    <cfRule type="cellIs" dxfId="257" priority="22" operator="greaterThan">
      <formula>0</formula>
    </cfRule>
  </conditionalFormatting>
  <conditionalFormatting sqref="M34:T34 L39:T39 L44:T44 M35:S38 L34:L38 L40:S43 L45:S47">
    <cfRule type="cellIs" dxfId="256" priority="19" operator="lessThan">
      <formula>0</formula>
    </cfRule>
    <cfRule type="cellIs" dxfId="255" priority="20" operator="greaterThan">
      <formula>0</formula>
    </cfRule>
  </conditionalFormatting>
  <conditionalFormatting sqref="T34">
    <cfRule type="cellIs" dxfId="254" priority="17" operator="lessThan">
      <formula>0</formula>
    </cfRule>
    <cfRule type="cellIs" dxfId="253" priority="18" operator="greaterThan">
      <formula>0</formula>
    </cfRule>
  </conditionalFormatting>
  <conditionalFormatting sqref="T39">
    <cfRule type="cellIs" dxfId="252" priority="15" operator="lessThan">
      <formula>0</formula>
    </cfRule>
    <cfRule type="cellIs" dxfId="251" priority="16" operator="greaterThan">
      <formula>0</formula>
    </cfRule>
  </conditionalFormatting>
  <conditionalFormatting sqref="T44">
    <cfRule type="cellIs" dxfId="250" priority="13" operator="lessThan">
      <formula>0</formula>
    </cfRule>
    <cfRule type="cellIs" dxfId="249" priority="14" operator="greaterThan">
      <formula>0</formula>
    </cfRule>
  </conditionalFormatting>
  <conditionalFormatting sqref="T34">
    <cfRule type="cellIs" dxfId="248" priority="11" operator="lessThan">
      <formula>0</formula>
    </cfRule>
    <cfRule type="cellIs" dxfId="247" priority="12" operator="greaterThan">
      <formula>0</formula>
    </cfRule>
  </conditionalFormatting>
  <conditionalFormatting sqref="T39">
    <cfRule type="cellIs" dxfId="246" priority="9" operator="lessThan">
      <formula>0</formula>
    </cfRule>
    <cfRule type="cellIs" dxfId="245" priority="10" operator="greaterThan">
      <formula>0</formula>
    </cfRule>
  </conditionalFormatting>
  <conditionalFormatting sqref="T39">
    <cfRule type="cellIs" dxfId="244" priority="7" operator="lessThan">
      <formula>0</formula>
    </cfRule>
    <cfRule type="cellIs" dxfId="243" priority="8" operator="greaterThan">
      <formula>0</formula>
    </cfRule>
  </conditionalFormatting>
  <conditionalFormatting sqref="T44">
    <cfRule type="cellIs" dxfId="242" priority="5" operator="lessThan">
      <formula>0</formula>
    </cfRule>
    <cfRule type="cellIs" dxfId="241" priority="6" operator="greaterThan">
      <formula>0</formula>
    </cfRule>
  </conditionalFormatting>
  <conditionalFormatting sqref="T44">
    <cfRule type="cellIs" dxfId="240" priority="3" operator="lessThan">
      <formula>0</formula>
    </cfRule>
    <cfRule type="cellIs" dxfId="239" priority="4" operator="greaterThan">
      <formula>0</formula>
    </cfRule>
  </conditionalFormatting>
  <conditionalFormatting sqref="T44">
    <cfRule type="cellIs" dxfId="238" priority="1" operator="lessThan">
      <formula>0</formula>
    </cfRule>
    <cfRule type="cellIs" dxfId="237" priority="2" operator="greaterThan">
      <formula>0</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84</vt:i4>
      </vt:variant>
      <vt:variant>
        <vt:lpstr>Pomenované rozsahy</vt:lpstr>
      </vt:variant>
      <vt:variant>
        <vt:i4>44</vt:i4>
      </vt:variant>
    </vt:vector>
  </HeadingPairs>
  <TitlesOfParts>
    <vt:vector size="128" baseType="lpstr">
      <vt:lpstr>Input data</vt:lpstr>
      <vt:lpstr>VYSVETLIVKY</vt:lpstr>
      <vt:lpstr>P&amp;L</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vt:lpstr>
      <vt:lpstr>SK Cover sheet</vt:lpstr>
      <vt:lpstr>BS-SK Statutory</vt:lpstr>
      <vt:lpstr>IS-SK Statutory </vt:lpstr>
      <vt:lpstr>Notes- SK Template</vt:lpstr>
      <vt:lpstr>BS old</vt:lpstr>
      <vt:lpstr>P&amp;L old</vt:lpstr>
      <vt:lpstr>Notes-SK Cover sheet</vt:lpstr>
      <vt:lpstr>BS-SK Statutory old</vt:lpstr>
      <vt:lpstr>IS-SK Statutoryold </vt:lpstr>
      <vt:lpstr>IS-SK Cover sheet</vt:lpstr>
      <vt:lpstr>Cash Flow SK</vt:lpstr>
      <vt:lpstr>E_Cover sheet</vt:lpstr>
      <vt:lpstr>BS-E Cover sheet</vt:lpstr>
      <vt:lpstr>BS-E Statutory</vt:lpstr>
      <vt:lpstr>BS- E Statutory</vt:lpstr>
      <vt:lpstr>IS-E Cover sheet</vt:lpstr>
      <vt:lpstr>IS-E Statutory</vt:lpstr>
      <vt:lpstr>IS-E Statutory m</vt:lpstr>
      <vt:lpstr>Notes-E Cover sheet</vt:lpstr>
      <vt:lpstr>Notes - E Template</vt:lpstr>
      <vt:lpstr>Cash Flow (ENG)</vt:lpstr>
      <vt:lpstr>G-Cover sheet</vt:lpstr>
      <vt:lpstr>BS-G Cover sheet</vt:lpstr>
      <vt:lpstr>BS - G Statutoryo</vt:lpstr>
      <vt:lpstr>IS-G Cover sheet</vt:lpstr>
      <vt:lpstr>BS-G Statutory</vt:lpstr>
      <vt:lpstr>IS-G Statutory</vt:lpstr>
      <vt:lpstr>'Notes - E Template'!_Toc474124192</vt:lpstr>
      <vt:lpstr>'Notes- SK Template'!_Toc474124192</vt:lpstr>
      <vt:lpstr>'BS - G Statutoryo'!Názvy_tlače</vt:lpstr>
      <vt:lpstr>'BS- E Statutory'!Názvy_tlače</vt:lpstr>
      <vt:lpstr>'BS-E Statutory'!Názvy_tlače</vt:lpstr>
      <vt:lpstr>'BS-G Statutory'!Názvy_tlače</vt:lpstr>
      <vt:lpstr>'BS-SK Statutory'!Názvy_tlače</vt:lpstr>
      <vt:lpstr>'BS-SK Statutory old'!Názvy_tlače</vt:lpstr>
      <vt:lpstr>'IS-E Statutory'!Názvy_tlače</vt:lpstr>
      <vt:lpstr>'IS-E Statutory m'!Názvy_tlače</vt:lpstr>
      <vt:lpstr>'IS-G Statutory'!Názvy_tlače</vt:lpstr>
      <vt:lpstr>'IS-SK Statutory '!Názvy_tlače</vt:lpstr>
      <vt:lpstr>'IS-SK Statutoryold '!Názvy_tlače</vt:lpstr>
      <vt:lpstr>'Notes - E Template'!Názvy_tlače</vt:lpstr>
      <vt:lpstr>'Notes- SK Template'!Názvy_tlače</vt:lpstr>
      <vt:lpstr>BS!Oblasť_tlače</vt:lpstr>
      <vt:lpstr>'BS - G Statutoryo'!Oblasť_tlače</vt:lpstr>
      <vt:lpstr>'BS- E Statutory'!Oblasť_tlače</vt:lpstr>
      <vt:lpstr>'BS old'!Oblasť_tlače</vt:lpstr>
      <vt:lpstr>'BS-E Cover sheet'!Oblasť_tlače</vt:lpstr>
      <vt:lpstr>'BS-E Statutory'!Oblasť_tlače</vt:lpstr>
      <vt:lpstr>'BS-G Cover sheet'!Oblasť_tlače</vt:lpstr>
      <vt:lpstr>'BS-G Statutory'!Oblasť_tlače</vt:lpstr>
      <vt:lpstr>'BS-SK Statutory'!Oblasť_tlače</vt:lpstr>
      <vt:lpstr>'BS-SK Statutory old'!Oblasť_tlače</vt:lpstr>
      <vt:lpstr>'Cash Flow (ENG)'!Oblasť_tlače</vt:lpstr>
      <vt:lpstr>'Cash Flow SK'!Oblasť_tlače</vt:lpstr>
      <vt:lpstr>'E_Cover sheet'!Oblasť_tlače</vt:lpstr>
      <vt:lpstr>'G-Cover sheet'!Oblasť_tlače</vt:lpstr>
      <vt:lpstr>'IS-E Cover sheet'!Oblasť_tlače</vt:lpstr>
      <vt:lpstr>'IS-E Statutory'!Oblasť_tlače</vt:lpstr>
      <vt:lpstr>'IS-E Statutory m'!Oblasť_tlače</vt:lpstr>
      <vt:lpstr>'IS-G Cover sheet'!Oblasť_tlače</vt:lpstr>
      <vt:lpstr>'IS-G Statutory'!Oblasť_tlače</vt:lpstr>
      <vt:lpstr>'IS-SK Cover sheet'!Oblasť_tlače</vt:lpstr>
      <vt:lpstr>'IS-SK Statutory '!Oblasť_tlače</vt:lpstr>
      <vt:lpstr>'IS-SK Statutoryold '!Oblasť_tlače</vt:lpstr>
      <vt:lpstr>'Notes - E Template'!Oblasť_tlače</vt:lpstr>
      <vt:lpstr>'Notes- SK Template'!Oblasť_tlače</vt:lpstr>
      <vt:lpstr>'Notes-E Cover sheet'!Oblasť_tlače</vt:lpstr>
      <vt:lpstr>'Notes-SK Cover sheet'!Oblasť_tlače</vt:lpstr>
      <vt:lpstr>'P&amp;L'!Oblasť_tlače</vt:lpstr>
      <vt:lpstr>'P&amp;L old'!Oblasť_tlače</vt:lpstr>
      <vt:lpstr>'SK Cover sheet'!Oblasť_tlače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2015-03-09T11:27:32Z</dcterms:modified>
</cp:coreProperties>
</file>